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8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54">
      <c r="A1" s="48" t="n"/>
      <c r="B1" s="48" t="n"/>
      <c r="C1" s="48" t="n"/>
      <c r="D1" s="316" t="inlineStr">
        <is>
          <t xml:space="preserve">  БЛАНК ЗАКАЗА </t>
        </is>
      </c>
      <c r="G1" s="14" t="inlineStr">
        <is>
          <t>КИ</t>
        </is>
      </c>
      <c r="H1" s="316" t="inlineStr">
        <is>
          <t>на отгрузку продукции с ООО Трейд-Сервис с</t>
        </is>
      </c>
      <c r="O1" s="317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54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5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5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54">
      <c r="A5" s="320" t="inlineStr">
        <is>
          <t xml:space="preserve">Ваш контактный телефон и имя: </t>
        </is>
      </c>
      <c r="B5" s="635" t="n"/>
      <c r="C5" s="636" t="n"/>
      <c r="D5" s="321" t="n"/>
      <c r="E5" s="637" t="n"/>
      <c r="F5" s="322" t="inlineStr">
        <is>
          <t>Комментарий к заказу:</t>
        </is>
      </c>
      <c r="G5" s="636" t="n"/>
      <c r="H5" s="321" t="n"/>
      <c r="I5" s="638" t="n"/>
      <c r="J5" s="638" t="n"/>
      <c r="K5" s="637" t="n"/>
      <c r="M5" s="29" t="inlineStr">
        <is>
          <t>Дата загрузки</t>
        </is>
      </c>
      <c r="N5" s="639" t="n">
        <v>45215</v>
      </c>
      <c r="O5" s="640" t="n"/>
      <c r="Q5" s="325" t="inlineStr">
        <is>
          <t>Способ доставки (доставка/самовывоз)</t>
        </is>
      </c>
      <c r="R5" s="641" t="n"/>
      <c r="S5" s="642" t="inlineStr">
        <is>
          <t>Самовывоз</t>
        </is>
      </c>
      <c r="T5" s="640" t="n"/>
      <c r="Y5" s="60" t="n"/>
      <c r="Z5" s="60" t="n"/>
      <c r="AA5" s="60" t="n"/>
    </row>
    <row r="6" ht="24" customFormat="1" customHeight="1" s="354">
      <c r="A6" s="320" t="inlineStr">
        <is>
          <t>Адрес доставки:</t>
        </is>
      </c>
      <c r="B6" s="635" t="n"/>
      <c r="C6" s="636" t="n"/>
      <c r="D6" s="328" t="inlineStr">
        <is>
          <t>ЛП, ООО, Краснодарский край, Сочи г, Строительный пер, д. 10А,</t>
        </is>
      </c>
      <c r="E6" s="643" t="n"/>
      <c r="F6" s="643" t="n"/>
      <c r="G6" s="643" t="n"/>
      <c r="H6" s="643" t="n"/>
      <c r="I6" s="643" t="n"/>
      <c r="J6" s="643" t="n"/>
      <c r="K6" s="640" t="n"/>
      <c r="M6" s="29" t="inlineStr">
        <is>
          <t>День недели</t>
        </is>
      </c>
      <c r="N6" s="329">
        <f>IF(N5=0," ",CHOOSE(WEEKDAY(N5,2),"Понедельник","Вторник","Среда","Четверг","Пятница","Суббота","Воскресенье"))</f>
        <v/>
      </c>
      <c r="O6" s="644" t="n"/>
      <c r="Q6" s="331" t="inlineStr">
        <is>
          <t>Наименование клиента</t>
        </is>
      </c>
      <c r="R6" s="641" t="n"/>
      <c r="S6" s="645" t="inlineStr">
        <is>
          <t>ОБЩЕСТВО С ОГРАНИЧЕННОЙ ОТВЕТСТВЕННОСТЬЮ "ЛОГИСТИЧЕСКИЙ ПАРТНЕР"</t>
        </is>
      </c>
      <c r="T6" s="646" t="n"/>
      <c r="Y6" s="60" t="n"/>
      <c r="Z6" s="60" t="n"/>
      <c r="AA6" s="60" t="n"/>
    </row>
    <row r="7" hidden="1" ht="21.75" customFormat="1" customHeight="1" s="354">
      <c r="A7" s="65" t="n"/>
      <c r="B7" s="65" t="n"/>
      <c r="C7" s="65" t="n"/>
      <c r="D7" s="647">
        <f>IFERROR(VLOOKUP(DeliveryAddress,Table,3,0),1)</f>
        <v/>
      </c>
      <c r="E7" s="648" t="n"/>
      <c r="F7" s="648" t="n"/>
      <c r="G7" s="648" t="n"/>
      <c r="H7" s="648" t="n"/>
      <c r="I7" s="648" t="n"/>
      <c r="J7" s="648" t="n"/>
      <c r="K7" s="649" t="n"/>
      <c r="M7" s="29" t="n"/>
      <c r="N7" s="49" t="n"/>
      <c r="O7" s="49" t="n"/>
      <c r="Q7" s="1" t="n"/>
      <c r="R7" s="641" t="n"/>
      <c r="S7" s="650" t="n"/>
      <c r="T7" s="651" t="n"/>
      <c r="Y7" s="60" t="n"/>
      <c r="Z7" s="60" t="n"/>
      <c r="AA7" s="60" t="n"/>
    </row>
    <row r="8" ht="25.5" customFormat="1" customHeight="1" s="354">
      <c r="A8" s="341" t="inlineStr">
        <is>
          <t>Адрес сдачи груза:</t>
        </is>
      </c>
      <c r="B8" s="652" t="n"/>
      <c r="C8" s="653" t="n"/>
      <c r="D8" s="342" t="n"/>
      <c r="E8" s="654" t="n"/>
      <c r="F8" s="654" t="n"/>
      <c r="G8" s="654" t="n"/>
      <c r="H8" s="654" t="n"/>
      <c r="I8" s="654" t="n"/>
      <c r="J8" s="654" t="n"/>
      <c r="K8" s="655" t="n"/>
      <c r="M8" s="29" t="inlineStr">
        <is>
          <t>Время загрузки</t>
        </is>
      </c>
      <c r="N8" s="343" t="n">
        <v>0.4166666666666667</v>
      </c>
      <c r="O8" s="640" t="n"/>
      <c r="Q8" s="1" t="n"/>
      <c r="R8" s="641" t="n"/>
      <c r="S8" s="650" t="n"/>
      <c r="T8" s="651" t="n"/>
      <c r="Y8" s="60" t="n"/>
      <c r="Z8" s="60" t="n"/>
      <c r="AA8" s="60" t="n"/>
    </row>
    <row r="9" ht="39.95" customFormat="1" customHeight="1" s="354">
      <c r="A9" s="344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45" t="inlineStr"/>
      <c r="E9" s="3" t="n"/>
      <c r="F9" s="344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4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9" t="n"/>
      <c r="O9" s="640" t="n"/>
      <c r="Q9" s="1" t="n"/>
      <c r="R9" s="641" t="n"/>
      <c r="S9" s="656" t="n"/>
      <c r="T9" s="65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54">
      <c r="A10" s="344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45" t="n"/>
      <c r="E10" s="3" t="n"/>
      <c r="F10" s="344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48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43" t="n"/>
      <c r="O10" s="640" t="n"/>
      <c r="R10" s="29" t="inlineStr">
        <is>
          <t>КОД Аксапты Клиента</t>
        </is>
      </c>
      <c r="S10" s="658" t="inlineStr">
        <is>
          <t>590704</t>
        </is>
      </c>
      <c r="T10" s="64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5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43" t="n"/>
      <c r="O11" s="640" t="n"/>
      <c r="R11" s="29" t="inlineStr">
        <is>
          <t>Тип заказа</t>
        </is>
      </c>
      <c r="S11" s="351" t="inlineStr">
        <is>
          <t>Основной заказ</t>
        </is>
      </c>
      <c r="T11" s="65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54">
      <c r="A12" s="352" t="inlineStr">
        <is>
          <t>Телефоны для заказов: 8(919)002-63-01  E-mail: kolbasa@abiproduct.ru  Телефон сотрудников склада: 8 (910) 775-52-91</t>
        </is>
      </c>
      <c r="B12" s="635" t="n"/>
      <c r="C12" s="635" t="n"/>
      <c r="D12" s="635" t="n"/>
      <c r="E12" s="635" t="n"/>
      <c r="F12" s="635" t="n"/>
      <c r="G12" s="635" t="n"/>
      <c r="H12" s="635" t="n"/>
      <c r="I12" s="635" t="n"/>
      <c r="J12" s="635" t="n"/>
      <c r="K12" s="636" t="n"/>
      <c r="M12" s="29" t="inlineStr">
        <is>
          <t>Время доставки 3 машины</t>
        </is>
      </c>
      <c r="N12" s="353" t="n"/>
      <c r="O12" s="649" t="n"/>
      <c r="P12" s="28" t="n"/>
      <c r="R12" s="29" t="inlineStr"/>
      <c r="S12" s="354" t="n"/>
      <c r="T12" s="1" t="n"/>
      <c r="Y12" s="60" t="n"/>
      <c r="Z12" s="60" t="n"/>
      <c r="AA12" s="60" t="n"/>
    </row>
    <row r="13" ht="23.25" customFormat="1" customHeight="1" s="354">
      <c r="A13" s="352" t="inlineStr">
        <is>
          <t>График приема заказов: Заказы принимаются за ДВА дня до отгрузки Пн-Пт: с 9:00 до 14:00, Суб., Вс. - до 12:00</t>
        </is>
      </c>
      <c r="B13" s="635" t="n"/>
      <c r="C13" s="635" t="n"/>
      <c r="D13" s="635" t="n"/>
      <c r="E13" s="635" t="n"/>
      <c r="F13" s="635" t="n"/>
      <c r="G13" s="635" t="n"/>
      <c r="H13" s="635" t="n"/>
      <c r="I13" s="635" t="n"/>
      <c r="J13" s="635" t="n"/>
      <c r="K13" s="636" t="n"/>
      <c r="L13" s="31" t="n"/>
      <c r="M13" s="31" t="inlineStr">
        <is>
          <t>Время доставки 4 машины</t>
        </is>
      </c>
      <c r="N13" s="351" t="n"/>
      <c r="O13" s="65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54">
      <c r="A14" s="352" t="inlineStr">
        <is>
          <t>Телефон менеджера по логистике: 8 (919) 012-30-55 - по вопросам доставки продукции</t>
        </is>
      </c>
      <c r="B14" s="635" t="n"/>
      <c r="C14" s="635" t="n"/>
      <c r="D14" s="635" t="n"/>
      <c r="E14" s="635" t="n"/>
      <c r="F14" s="635" t="n"/>
      <c r="G14" s="635" t="n"/>
      <c r="H14" s="635" t="n"/>
      <c r="I14" s="635" t="n"/>
      <c r="J14" s="635" t="n"/>
      <c r="K14" s="63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54">
      <c r="A15" s="355" t="inlineStr">
        <is>
          <t>Телефон по работе с претензиями/жалобами (WhatSapp): 8 (980) 757-69-93       E-mail: Claims@abiproduct.ru</t>
        </is>
      </c>
      <c r="B15" s="635" t="n"/>
      <c r="C15" s="635" t="n"/>
      <c r="D15" s="635" t="n"/>
      <c r="E15" s="635" t="n"/>
      <c r="F15" s="635" t="n"/>
      <c r="G15" s="635" t="n"/>
      <c r="H15" s="635" t="n"/>
      <c r="I15" s="635" t="n"/>
      <c r="J15" s="635" t="n"/>
      <c r="K15" s="636" t="n"/>
      <c r="M15" s="357" t="inlineStr">
        <is>
          <t>Кликните на продукт, чтобы просмотреть изображение</t>
        </is>
      </c>
      <c r="U15" s="354" t="n"/>
      <c r="V15" s="354" t="n"/>
      <c r="W15" s="354" t="n"/>
      <c r="X15" s="35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0" t="n"/>
      <c r="N16" s="660" t="n"/>
      <c r="O16" s="660" t="n"/>
      <c r="P16" s="660" t="n"/>
      <c r="Q16" s="66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59" t="inlineStr">
        <is>
          <t>Код единицы продаж</t>
        </is>
      </c>
      <c r="B17" s="359" t="inlineStr">
        <is>
          <t>Код продукта</t>
        </is>
      </c>
      <c r="C17" s="360" t="inlineStr">
        <is>
          <t>Номер варианта</t>
        </is>
      </c>
      <c r="D17" s="359" t="inlineStr">
        <is>
          <t xml:space="preserve">Штрих-код </t>
        </is>
      </c>
      <c r="E17" s="661" t="n"/>
      <c r="F17" s="359" t="inlineStr">
        <is>
          <t>Вес нетто штуки, кг</t>
        </is>
      </c>
      <c r="G17" s="359" t="inlineStr">
        <is>
          <t>Кол-во штук в коробе, шт</t>
        </is>
      </c>
      <c r="H17" s="359" t="inlineStr">
        <is>
          <t>Вес нетто короба, кг</t>
        </is>
      </c>
      <c r="I17" s="359" t="inlineStr">
        <is>
          <t>Вес брутто короба, кг</t>
        </is>
      </c>
      <c r="J17" s="359" t="inlineStr">
        <is>
          <t>Кол-во кор. на паллте, шт</t>
        </is>
      </c>
      <c r="K17" s="359" t="inlineStr">
        <is>
          <t>Завод</t>
        </is>
      </c>
      <c r="L17" s="359" t="inlineStr">
        <is>
          <t>Срок годности, сут.</t>
        </is>
      </c>
      <c r="M17" s="359" t="inlineStr">
        <is>
          <t>Наименование</t>
        </is>
      </c>
      <c r="N17" s="662" t="n"/>
      <c r="O17" s="662" t="n"/>
      <c r="P17" s="662" t="n"/>
      <c r="Q17" s="661" t="n"/>
      <c r="R17" s="358" t="inlineStr">
        <is>
          <t>Доступно к отгрузке</t>
        </is>
      </c>
      <c r="S17" s="636" t="n"/>
      <c r="T17" s="359" t="inlineStr">
        <is>
          <t>Ед. изм.</t>
        </is>
      </c>
      <c r="U17" s="359" t="inlineStr">
        <is>
          <t>Заказ</t>
        </is>
      </c>
      <c r="V17" s="363" t="inlineStr">
        <is>
          <t>Заказ с округлением до короба</t>
        </is>
      </c>
      <c r="W17" s="359" t="inlineStr">
        <is>
          <t>Объём заказа, м3</t>
        </is>
      </c>
      <c r="X17" s="365" t="inlineStr">
        <is>
          <t>Примечание по продуктку</t>
        </is>
      </c>
      <c r="Y17" s="365" t="inlineStr">
        <is>
          <t>Признак "НОВИНКА"</t>
        </is>
      </c>
      <c r="Z17" s="365" t="inlineStr">
        <is>
          <t>Для формул</t>
        </is>
      </c>
      <c r="AA17" s="663" t="n"/>
      <c r="AB17" s="664" t="n"/>
      <c r="AC17" s="372" t="n"/>
      <c r="AZ17" s="373" t="inlineStr">
        <is>
          <t>Вид продукции</t>
        </is>
      </c>
    </row>
    <row r="18" ht="14.25" customHeight="1">
      <c r="A18" s="665" t="n"/>
      <c r="B18" s="665" t="n"/>
      <c r="C18" s="665" t="n"/>
      <c r="D18" s="666" t="n"/>
      <c r="E18" s="667" t="n"/>
      <c r="F18" s="665" t="n"/>
      <c r="G18" s="665" t="n"/>
      <c r="H18" s="665" t="n"/>
      <c r="I18" s="665" t="n"/>
      <c r="J18" s="665" t="n"/>
      <c r="K18" s="665" t="n"/>
      <c r="L18" s="665" t="n"/>
      <c r="M18" s="666" t="n"/>
      <c r="N18" s="668" t="n"/>
      <c r="O18" s="668" t="n"/>
      <c r="P18" s="668" t="n"/>
      <c r="Q18" s="667" t="n"/>
      <c r="R18" s="358" t="inlineStr">
        <is>
          <t>начиная с</t>
        </is>
      </c>
      <c r="S18" s="358" t="inlineStr">
        <is>
          <t>до</t>
        </is>
      </c>
      <c r="T18" s="665" t="n"/>
      <c r="U18" s="665" t="n"/>
      <c r="V18" s="669" t="n"/>
      <c r="W18" s="665" t="n"/>
      <c r="X18" s="670" t="n"/>
      <c r="Y18" s="670" t="n"/>
      <c r="Z18" s="671" t="n"/>
      <c r="AA18" s="672" t="n"/>
      <c r="AB18" s="673" t="n"/>
      <c r="AC18" s="674" t="n"/>
      <c r="AZ18" s="1" t="n"/>
    </row>
    <row r="19" ht="27.75" customHeight="1">
      <c r="A19" s="374" t="inlineStr">
        <is>
          <t>Ядрена копоть</t>
        </is>
      </c>
      <c r="B19" s="675" t="n"/>
      <c r="C19" s="675" t="n"/>
      <c r="D19" s="675" t="n"/>
      <c r="E19" s="675" t="n"/>
      <c r="F19" s="675" t="n"/>
      <c r="G19" s="675" t="n"/>
      <c r="H19" s="675" t="n"/>
      <c r="I19" s="675" t="n"/>
      <c r="J19" s="675" t="n"/>
      <c r="K19" s="675" t="n"/>
      <c r="L19" s="675" t="n"/>
      <c r="M19" s="675" t="n"/>
      <c r="N19" s="675" t="n"/>
      <c r="O19" s="675" t="n"/>
      <c r="P19" s="675" t="n"/>
      <c r="Q19" s="675" t="n"/>
      <c r="R19" s="675" t="n"/>
      <c r="S19" s="675" t="n"/>
      <c r="T19" s="675" t="n"/>
      <c r="U19" s="675" t="n"/>
      <c r="V19" s="675" t="n"/>
      <c r="W19" s="675" t="n"/>
      <c r="X19" s="55" t="n"/>
      <c r="Y19" s="55" t="n"/>
    </row>
    <row r="20" ht="16.5" customHeight="1">
      <c r="A20" s="37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75" t="n"/>
      <c r="Y20" s="375" t="n"/>
    </row>
    <row r="21" ht="14.25" customHeight="1">
      <c r="A21" s="376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76" t="n"/>
      <c r="Y21" s="376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7" t="n">
        <v>4607091389258</v>
      </c>
      <c r="E22" s="644" t="n"/>
      <c r="F22" s="676" t="n">
        <v>0.3</v>
      </c>
      <c r="G22" s="38" t="n">
        <v>6</v>
      </c>
      <c r="H22" s="676" t="n">
        <v>1.8</v>
      </c>
      <c r="I22" s="67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8" t="n"/>
      <c r="O22" s="678" t="n"/>
      <c r="P22" s="678" t="n"/>
      <c r="Q22" s="644" t="n"/>
      <c r="R22" s="40" t="inlineStr"/>
      <c r="S22" s="40" t="inlineStr"/>
      <c r="T22" s="41" t="inlineStr">
        <is>
          <t>кг</t>
        </is>
      </c>
      <c r="U22" s="679" t="n">
        <v>0</v>
      </c>
      <c r="V22" s="68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8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1" t="n"/>
      <c r="M23" s="682" t="inlineStr">
        <is>
          <t>Итого</t>
        </is>
      </c>
      <c r="N23" s="652" t="n"/>
      <c r="O23" s="652" t="n"/>
      <c r="P23" s="652" t="n"/>
      <c r="Q23" s="652" t="n"/>
      <c r="R23" s="652" t="n"/>
      <c r="S23" s="653" t="n"/>
      <c r="T23" s="43" t="inlineStr">
        <is>
          <t>кор</t>
        </is>
      </c>
      <c r="U23" s="683">
        <f>IFERROR(U22/H22,"0")</f>
        <v/>
      </c>
      <c r="V23" s="683">
        <f>IFERROR(V22/H22,"0")</f>
        <v/>
      </c>
      <c r="W23" s="683">
        <f>IFERROR(IF(W22="",0,W22),"0")</f>
        <v/>
      </c>
      <c r="X23" s="684" t="n"/>
      <c r="Y23" s="68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1" t="n"/>
      <c r="M24" s="682" t="inlineStr">
        <is>
          <t>Итого</t>
        </is>
      </c>
      <c r="N24" s="652" t="n"/>
      <c r="O24" s="652" t="n"/>
      <c r="P24" s="652" t="n"/>
      <c r="Q24" s="652" t="n"/>
      <c r="R24" s="652" t="n"/>
      <c r="S24" s="653" t="n"/>
      <c r="T24" s="43" t="inlineStr">
        <is>
          <t>кг</t>
        </is>
      </c>
      <c r="U24" s="683">
        <f>IFERROR(SUM(U22:U22),"0")</f>
        <v/>
      </c>
      <c r="V24" s="683">
        <f>IFERROR(SUM(V22:V22),"0")</f>
        <v/>
      </c>
      <c r="W24" s="43" t="n"/>
      <c r="X24" s="684" t="n"/>
      <c r="Y24" s="684" t="n"/>
    </row>
    <row r="25" ht="14.25" customHeight="1">
      <c r="A25" s="376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76" t="n"/>
      <c r="Y25" s="376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7" t="n">
        <v>4607091383881</v>
      </c>
      <c r="E26" s="644" t="n"/>
      <c r="F26" s="676" t="n">
        <v>0.33</v>
      </c>
      <c r="G26" s="38" t="n">
        <v>6</v>
      </c>
      <c r="H26" s="676" t="n">
        <v>1.98</v>
      </c>
      <c r="I26" s="67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8" t="n"/>
      <c r="O26" s="678" t="n"/>
      <c r="P26" s="678" t="n"/>
      <c r="Q26" s="644" t="n"/>
      <c r="R26" s="40" t="inlineStr"/>
      <c r="S26" s="40" t="inlineStr"/>
      <c r="T26" s="41" t="inlineStr">
        <is>
          <t>кг</t>
        </is>
      </c>
      <c r="U26" s="679" t="n">
        <v>0</v>
      </c>
      <c r="V26" s="68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7" t="n">
        <v>4607091388237</v>
      </c>
      <c r="E27" s="644" t="n"/>
      <c r="F27" s="676" t="n">
        <v>0.42</v>
      </c>
      <c r="G27" s="38" t="n">
        <v>6</v>
      </c>
      <c r="H27" s="676" t="n">
        <v>2.52</v>
      </c>
      <c r="I27" s="67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8" t="n"/>
      <c r="O27" s="678" t="n"/>
      <c r="P27" s="678" t="n"/>
      <c r="Q27" s="644" t="n"/>
      <c r="R27" s="40" t="inlineStr"/>
      <c r="S27" s="40" t="inlineStr"/>
      <c r="T27" s="41" t="inlineStr">
        <is>
          <t>кг</t>
        </is>
      </c>
      <c r="U27" s="679" t="n">
        <v>0</v>
      </c>
      <c r="V27" s="68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7" t="n">
        <v>4607091383935</v>
      </c>
      <c r="E28" s="644" t="n"/>
      <c r="F28" s="676" t="n">
        <v>0.33</v>
      </c>
      <c r="G28" s="38" t="n">
        <v>6</v>
      </c>
      <c r="H28" s="676" t="n">
        <v>1.98</v>
      </c>
      <c r="I28" s="67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8" t="n"/>
      <c r="O28" s="678" t="n"/>
      <c r="P28" s="678" t="n"/>
      <c r="Q28" s="644" t="n"/>
      <c r="R28" s="40" t="inlineStr"/>
      <c r="S28" s="40" t="inlineStr"/>
      <c r="T28" s="41" t="inlineStr">
        <is>
          <t>кг</t>
        </is>
      </c>
      <c r="U28" s="679" t="n">
        <v>0</v>
      </c>
      <c r="V28" s="68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7" t="n">
        <v>4680115881853</v>
      </c>
      <c r="E29" s="644" t="n"/>
      <c r="F29" s="676" t="n">
        <v>0.33</v>
      </c>
      <c r="G29" s="38" t="n">
        <v>6</v>
      </c>
      <c r="H29" s="676" t="n">
        <v>1.98</v>
      </c>
      <c r="I29" s="67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8" t="n"/>
      <c r="O29" s="678" t="n"/>
      <c r="P29" s="678" t="n"/>
      <c r="Q29" s="644" t="n"/>
      <c r="R29" s="40" t="inlineStr"/>
      <c r="S29" s="40" t="inlineStr"/>
      <c r="T29" s="41" t="inlineStr">
        <is>
          <t>кг</t>
        </is>
      </c>
      <c r="U29" s="679" t="n">
        <v>0</v>
      </c>
      <c r="V29" s="68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7" t="n">
        <v>4607091383911</v>
      </c>
      <c r="E30" s="644" t="n"/>
      <c r="F30" s="676" t="n">
        <v>0.33</v>
      </c>
      <c r="G30" s="38" t="n">
        <v>6</v>
      </c>
      <c r="H30" s="676" t="n">
        <v>1.98</v>
      </c>
      <c r="I30" s="67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8" t="n"/>
      <c r="O30" s="678" t="n"/>
      <c r="P30" s="678" t="n"/>
      <c r="Q30" s="644" t="n"/>
      <c r="R30" s="40" t="inlineStr"/>
      <c r="S30" s="40" t="inlineStr"/>
      <c r="T30" s="41" t="inlineStr">
        <is>
          <t>кг</t>
        </is>
      </c>
      <c r="U30" s="679" t="n">
        <v>0</v>
      </c>
      <c r="V30" s="68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7" t="n">
        <v>4607091388244</v>
      </c>
      <c r="E31" s="644" t="n"/>
      <c r="F31" s="676" t="n">
        <v>0.42</v>
      </c>
      <c r="G31" s="38" t="n">
        <v>6</v>
      </c>
      <c r="H31" s="676" t="n">
        <v>2.52</v>
      </c>
      <c r="I31" s="67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8" t="n"/>
      <c r="O31" s="678" t="n"/>
      <c r="P31" s="678" t="n"/>
      <c r="Q31" s="644" t="n"/>
      <c r="R31" s="40" t="inlineStr"/>
      <c r="S31" s="40" t="inlineStr"/>
      <c r="T31" s="41" t="inlineStr">
        <is>
          <t>кг</t>
        </is>
      </c>
      <c r="U31" s="679" t="n">
        <v>0</v>
      </c>
      <c r="V31" s="68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8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1" t="n"/>
      <c r="M32" s="682" t="inlineStr">
        <is>
          <t>Итого</t>
        </is>
      </c>
      <c r="N32" s="652" t="n"/>
      <c r="O32" s="652" t="n"/>
      <c r="P32" s="652" t="n"/>
      <c r="Q32" s="652" t="n"/>
      <c r="R32" s="652" t="n"/>
      <c r="S32" s="653" t="n"/>
      <c r="T32" s="43" t="inlineStr">
        <is>
          <t>кор</t>
        </is>
      </c>
      <c r="U32" s="683">
        <f>IFERROR(U26/H26,"0")+IFERROR(U27/H27,"0")+IFERROR(U28/H28,"0")+IFERROR(U29/H29,"0")+IFERROR(U30/H30,"0")+IFERROR(U31/H31,"0")</f>
        <v/>
      </c>
      <c r="V32" s="683">
        <f>IFERROR(V26/H26,"0")+IFERROR(V27/H27,"0")+IFERROR(V28/H28,"0")+IFERROR(V29/H29,"0")+IFERROR(V30/H30,"0")+IFERROR(V31/H31,"0")</f>
        <v/>
      </c>
      <c r="W32" s="683">
        <f>IFERROR(IF(W26="",0,W26),"0")+IFERROR(IF(W27="",0,W27),"0")+IFERROR(IF(W28="",0,W28),"0")+IFERROR(IF(W29="",0,W29),"0")+IFERROR(IF(W30="",0,W30),"0")+IFERROR(IF(W31="",0,W31),"0")</f>
        <v/>
      </c>
      <c r="X32" s="684" t="n"/>
      <c r="Y32" s="68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1" t="n"/>
      <c r="M33" s="682" t="inlineStr">
        <is>
          <t>Итого</t>
        </is>
      </c>
      <c r="N33" s="652" t="n"/>
      <c r="O33" s="652" t="n"/>
      <c r="P33" s="652" t="n"/>
      <c r="Q33" s="652" t="n"/>
      <c r="R33" s="652" t="n"/>
      <c r="S33" s="653" t="n"/>
      <c r="T33" s="43" t="inlineStr">
        <is>
          <t>кг</t>
        </is>
      </c>
      <c r="U33" s="683">
        <f>IFERROR(SUM(U26:U31),"0")</f>
        <v/>
      </c>
      <c r="V33" s="683">
        <f>IFERROR(SUM(V26:V31),"0")</f>
        <v/>
      </c>
      <c r="W33" s="43" t="n"/>
      <c r="X33" s="684" t="n"/>
      <c r="Y33" s="684" t="n"/>
    </row>
    <row r="34" ht="14.25" customHeight="1">
      <c r="A34" s="376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76" t="n"/>
      <c r="Y34" s="376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7" t="n">
        <v>4607091388503</v>
      </c>
      <c r="E35" s="644" t="n"/>
      <c r="F35" s="676" t="n">
        <v>0.05</v>
      </c>
      <c r="G35" s="38" t="n">
        <v>12</v>
      </c>
      <c r="H35" s="676" t="n">
        <v>0.6</v>
      </c>
      <c r="I35" s="67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8" t="n"/>
      <c r="O35" s="678" t="n"/>
      <c r="P35" s="678" t="n"/>
      <c r="Q35" s="644" t="n"/>
      <c r="R35" s="40" t="inlineStr"/>
      <c r="S35" s="40" t="inlineStr"/>
      <c r="T35" s="41" t="inlineStr">
        <is>
          <t>кг</t>
        </is>
      </c>
      <c r="U35" s="679" t="n">
        <v>0</v>
      </c>
      <c r="V35" s="68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85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1" t="n"/>
      <c r="M36" s="682" t="inlineStr">
        <is>
          <t>Итого</t>
        </is>
      </c>
      <c r="N36" s="652" t="n"/>
      <c r="O36" s="652" t="n"/>
      <c r="P36" s="652" t="n"/>
      <c r="Q36" s="652" t="n"/>
      <c r="R36" s="652" t="n"/>
      <c r="S36" s="653" t="n"/>
      <c r="T36" s="43" t="inlineStr">
        <is>
          <t>кор</t>
        </is>
      </c>
      <c r="U36" s="683">
        <f>IFERROR(U35/H35,"0")</f>
        <v/>
      </c>
      <c r="V36" s="683">
        <f>IFERROR(V35/H35,"0")</f>
        <v/>
      </c>
      <c r="W36" s="683">
        <f>IFERROR(IF(W35="",0,W35),"0")</f>
        <v/>
      </c>
      <c r="X36" s="684" t="n"/>
      <c r="Y36" s="684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1" t="n"/>
      <c r="M37" s="682" t="inlineStr">
        <is>
          <t>Итого</t>
        </is>
      </c>
      <c r="N37" s="652" t="n"/>
      <c r="O37" s="652" t="n"/>
      <c r="P37" s="652" t="n"/>
      <c r="Q37" s="652" t="n"/>
      <c r="R37" s="652" t="n"/>
      <c r="S37" s="653" t="n"/>
      <c r="T37" s="43" t="inlineStr">
        <is>
          <t>кг</t>
        </is>
      </c>
      <c r="U37" s="683">
        <f>IFERROR(SUM(U35:U35),"0")</f>
        <v/>
      </c>
      <c r="V37" s="683">
        <f>IFERROR(SUM(V35:V35),"0")</f>
        <v/>
      </c>
      <c r="W37" s="43" t="n"/>
      <c r="X37" s="684" t="n"/>
      <c r="Y37" s="684" t="n"/>
    </row>
    <row r="38" ht="14.25" customHeight="1">
      <c r="A38" s="376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76" t="n"/>
      <c r="Y38" s="376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7" t="n">
        <v>4607091388282</v>
      </c>
      <c r="E39" s="644" t="n"/>
      <c r="F39" s="676" t="n">
        <v>0.3</v>
      </c>
      <c r="G39" s="38" t="n">
        <v>6</v>
      </c>
      <c r="H39" s="676" t="n">
        <v>1.8</v>
      </c>
      <c r="I39" s="676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2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8" t="n"/>
      <c r="O39" s="678" t="n"/>
      <c r="P39" s="678" t="n"/>
      <c r="Q39" s="644" t="n"/>
      <c r="R39" s="40" t="inlineStr"/>
      <c r="S39" s="40" t="inlineStr"/>
      <c r="T39" s="41" t="inlineStr">
        <is>
          <t>кг</t>
        </is>
      </c>
      <c r="U39" s="679" t="n">
        <v>0</v>
      </c>
      <c r="V39" s="680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8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1" t="n"/>
      <c r="M40" s="682" t="inlineStr">
        <is>
          <t>Итого</t>
        </is>
      </c>
      <c r="N40" s="652" t="n"/>
      <c r="O40" s="652" t="n"/>
      <c r="P40" s="652" t="n"/>
      <c r="Q40" s="652" t="n"/>
      <c r="R40" s="652" t="n"/>
      <c r="S40" s="653" t="n"/>
      <c r="T40" s="43" t="inlineStr">
        <is>
          <t>кор</t>
        </is>
      </c>
      <c r="U40" s="683">
        <f>IFERROR(U39/H39,"0")</f>
        <v/>
      </c>
      <c r="V40" s="683">
        <f>IFERROR(V39/H39,"0")</f>
        <v/>
      </c>
      <c r="W40" s="683">
        <f>IFERROR(IF(W39="",0,W39),"0")</f>
        <v/>
      </c>
      <c r="X40" s="684" t="n"/>
      <c r="Y40" s="684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1" t="n"/>
      <c r="M41" s="682" t="inlineStr">
        <is>
          <t>Итого</t>
        </is>
      </c>
      <c r="N41" s="652" t="n"/>
      <c r="O41" s="652" t="n"/>
      <c r="P41" s="652" t="n"/>
      <c r="Q41" s="652" t="n"/>
      <c r="R41" s="652" t="n"/>
      <c r="S41" s="653" t="n"/>
      <c r="T41" s="43" t="inlineStr">
        <is>
          <t>кг</t>
        </is>
      </c>
      <c r="U41" s="683">
        <f>IFERROR(SUM(U39:U39),"0")</f>
        <v/>
      </c>
      <c r="V41" s="683">
        <f>IFERROR(SUM(V39:V39),"0")</f>
        <v/>
      </c>
      <c r="W41" s="43" t="n"/>
      <c r="X41" s="684" t="n"/>
      <c r="Y41" s="684" t="n"/>
    </row>
    <row r="42" ht="14.25" customHeight="1">
      <c r="A42" s="376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76" t="n"/>
      <c r="Y42" s="376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7" t="n">
        <v>4607091389111</v>
      </c>
      <c r="E43" s="644" t="n"/>
      <c r="F43" s="676" t="n">
        <v>0.025</v>
      </c>
      <c r="G43" s="38" t="n">
        <v>10</v>
      </c>
      <c r="H43" s="676" t="n">
        <v>0.25</v>
      </c>
      <c r="I43" s="676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3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8" t="n"/>
      <c r="O43" s="678" t="n"/>
      <c r="P43" s="678" t="n"/>
      <c r="Q43" s="644" t="n"/>
      <c r="R43" s="40" t="inlineStr"/>
      <c r="S43" s="40" t="inlineStr"/>
      <c r="T43" s="41" t="inlineStr">
        <is>
          <t>кг</t>
        </is>
      </c>
      <c r="U43" s="679" t="n">
        <v>0</v>
      </c>
      <c r="V43" s="680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85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1" t="n"/>
      <c r="M44" s="682" t="inlineStr">
        <is>
          <t>Итого</t>
        </is>
      </c>
      <c r="N44" s="652" t="n"/>
      <c r="O44" s="652" t="n"/>
      <c r="P44" s="652" t="n"/>
      <c r="Q44" s="652" t="n"/>
      <c r="R44" s="652" t="n"/>
      <c r="S44" s="653" t="n"/>
      <c r="T44" s="43" t="inlineStr">
        <is>
          <t>кор</t>
        </is>
      </c>
      <c r="U44" s="683">
        <f>IFERROR(U43/H43,"0")</f>
        <v/>
      </c>
      <c r="V44" s="683">
        <f>IFERROR(V43/H43,"0")</f>
        <v/>
      </c>
      <c r="W44" s="683">
        <f>IFERROR(IF(W43="",0,W43),"0")</f>
        <v/>
      </c>
      <c r="X44" s="684" t="n"/>
      <c r="Y44" s="684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1" t="n"/>
      <c r="M45" s="682" t="inlineStr">
        <is>
          <t>Итого</t>
        </is>
      </c>
      <c r="N45" s="652" t="n"/>
      <c r="O45" s="652" t="n"/>
      <c r="P45" s="652" t="n"/>
      <c r="Q45" s="652" t="n"/>
      <c r="R45" s="652" t="n"/>
      <c r="S45" s="653" t="n"/>
      <c r="T45" s="43" t="inlineStr">
        <is>
          <t>кг</t>
        </is>
      </c>
      <c r="U45" s="683">
        <f>IFERROR(SUM(U43:U43),"0")</f>
        <v/>
      </c>
      <c r="V45" s="683">
        <f>IFERROR(SUM(V43:V43),"0")</f>
        <v/>
      </c>
      <c r="W45" s="43" t="n"/>
      <c r="X45" s="684" t="n"/>
      <c r="Y45" s="684" t="n"/>
    </row>
    <row r="46" ht="27.75" customHeight="1">
      <c r="A46" s="374" t="inlineStr">
        <is>
          <t>Вязанка</t>
        </is>
      </c>
      <c r="B46" s="675" t="n"/>
      <c r="C46" s="675" t="n"/>
      <c r="D46" s="675" t="n"/>
      <c r="E46" s="675" t="n"/>
      <c r="F46" s="675" t="n"/>
      <c r="G46" s="675" t="n"/>
      <c r="H46" s="675" t="n"/>
      <c r="I46" s="675" t="n"/>
      <c r="J46" s="675" t="n"/>
      <c r="K46" s="675" t="n"/>
      <c r="L46" s="675" t="n"/>
      <c r="M46" s="675" t="n"/>
      <c r="N46" s="675" t="n"/>
      <c r="O46" s="675" t="n"/>
      <c r="P46" s="675" t="n"/>
      <c r="Q46" s="675" t="n"/>
      <c r="R46" s="675" t="n"/>
      <c r="S46" s="675" t="n"/>
      <c r="T46" s="675" t="n"/>
      <c r="U46" s="675" t="n"/>
      <c r="V46" s="675" t="n"/>
      <c r="W46" s="675" t="n"/>
      <c r="X46" s="55" t="n"/>
      <c r="Y46" s="55" t="n"/>
    </row>
    <row r="47" ht="16.5" customHeight="1">
      <c r="A47" s="375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75" t="n"/>
      <c r="Y47" s="375" t="n"/>
    </row>
    <row r="48" ht="14.25" customHeight="1">
      <c r="A48" s="376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76" t="n"/>
      <c r="Y48" s="376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7" t="n">
        <v>4680115881440</v>
      </c>
      <c r="E49" s="644" t="n"/>
      <c r="F49" s="676" t="n">
        <v>1.35</v>
      </c>
      <c r="G49" s="38" t="n">
        <v>8</v>
      </c>
      <c r="H49" s="676" t="n">
        <v>10.8</v>
      </c>
      <c r="I49" s="676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4">
        <f>HYPERLINK("https://abi.ru/products/Охлажденные/Вязанка/Столичная/Ветчины/P003234/","Ветчины «Филейская» Весовые Вектор ТМ «Вязанка»")</f>
        <v/>
      </c>
      <c r="N49" s="678" t="n"/>
      <c r="O49" s="678" t="n"/>
      <c r="P49" s="678" t="n"/>
      <c r="Q49" s="644" t="n"/>
      <c r="R49" s="40" t="inlineStr"/>
      <c r="S49" s="40" t="inlineStr"/>
      <c r="T49" s="41" t="inlineStr">
        <is>
          <t>кг</t>
        </is>
      </c>
      <c r="U49" s="679" t="n">
        <v>450</v>
      </c>
      <c r="V49" s="680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7" t="n">
        <v>4680115881433</v>
      </c>
      <c r="E50" s="644" t="n"/>
      <c r="F50" s="676" t="n">
        <v>0.45</v>
      </c>
      <c r="G50" s="38" t="n">
        <v>6</v>
      </c>
      <c r="H50" s="676" t="n">
        <v>2.7</v>
      </c>
      <c r="I50" s="676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5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8" t="n"/>
      <c r="O50" s="678" t="n"/>
      <c r="P50" s="678" t="n"/>
      <c r="Q50" s="644" t="n"/>
      <c r="R50" s="40" t="inlineStr"/>
      <c r="S50" s="40" t="inlineStr"/>
      <c r="T50" s="41" t="inlineStr">
        <is>
          <t>кг</t>
        </is>
      </c>
      <c r="U50" s="679" t="n">
        <v>0</v>
      </c>
      <c r="V50" s="680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85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1" t="n"/>
      <c r="M51" s="682" t="inlineStr">
        <is>
          <t>Итого</t>
        </is>
      </c>
      <c r="N51" s="652" t="n"/>
      <c r="O51" s="652" t="n"/>
      <c r="P51" s="652" t="n"/>
      <c r="Q51" s="652" t="n"/>
      <c r="R51" s="652" t="n"/>
      <c r="S51" s="653" t="n"/>
      <c r="T51" s="43" t="inlineStr">
        <is>
          <t>кор</t>
        </is>
      </c>
      <c r="U51" s="683">
        <f>IFERROR(U49/H49,"0")+IFERROR(U50/H50,"0")</f>
        <v/>
      </c>
      <c r="V51" s="683">
        <f>IFERROR(V49/H49,"0")+IFERROR(V50/H50,"0")</f>
        <v/>
      </c>
      <c r="W51" s="683">
        <f>IFERROR(IF(W49="",0,W49),"0")+IFERROR(IF(W50="",0,W50),"0")</f>
        <v/>
      </c>
      <c r="X51" s="684" t="n"/>
      <c r="Y51" s="684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1" t="n"/>
      <c r="M52" s="682" t="inlineStr">
        <is>
          <t>Итого</t>
        </is>
      </c>
      <c r="N52" s="652" t="n"/>
      <c r="O52" s="652" t="n"/>
      <c r="P52" s="652" t="n"/>
      <c r="Q52" s="652" t="n"/>
      <c r="R52" s="652" t="n"/>
      <c r="S52" s="653" t="n"/>
      <c r="T52" s="43" t="inlineStr">
        <is>
          <t>кг</t>
        </is>
      </c>
      <c r="U52" s="683">
        <f>IFERROR(SUM(U49:U50),"0")</f>
        <v/>
      </c>
      <c r="V52" s="683">
        <f>IFERROR(SUM(V49:V50),"0")</f>
        <v/>
      </c>
      <c r="W52" s="43" t="n"/>
      <c r="X52" s="684" t="n"/>
      <c r="Y52" s="684" t="n"/>
    </row>
    <row r="53" ht="16.5" customHeight="1">
      <c r="A53" s="375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75" t="n"/>
      <c r="Y53" s="375" t="n"/>
    </row>
    <row r="54" ht="14.25" customHeight="1">
      <c r="A54" s="376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76" t="n"/>
      <c r="Y54" s="376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7" t="n">
        <v>4680115881426</v>
      </c>
      <c r="E55" s="644" t="n"/>
      <c r="F55" s="676" t="n">
        <v>1.35</v>
      </c>
      <c r="G55" s="38" t="n">
        <v>8</v>
      </c>
      <c r="H55" s="676" t="n">
        <v>10.8</v>
      </c>
      <c r="I55" s="676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6" t="inlineStr">
        <is>
          <t>Вареные колбасы «Филейская» Весовые Вектор ТМ «Вязанка»</t>
        </is>
      </c>
      <c r="N55" s="678" t="n"/>
      <c r="O55" s="678" t="n"/>
      <c r="P55" s="678" t="n"/>
      <c r="Q55" s="644" t="n"/>
      <c r="R55" s="40" t="inlineStr"/>
      <c r="S55" s="40" t="inlineStr"/>
      <c r="T55" s="41" t="inlineStr">
        <is>
          <t>кг</t>
        </is>
      </c>
      <c r="U55" s="679" t="n">
        <v>0</v>
      </c>
      <c r="V55" s="680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7" t="n">
        <v>4680115881426</v>
      </c>
      <c r="E56" s="644" t="n"/>
      <c r="F56" s="676" t="n">
        <v>1.35</v>
      </c>
      <c r="G56" s="38" t="n">
        <v>8</v>
      </c>
      <c r="H56" s="676" t="n">
        <v>10.8</v>
      </c>
      <c r="I56" s="676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8" t="n"/>
      <c r="O56" s="678" t="n"/>
      <c r="P56" s="678" t="n"/>
      <c r="Q56" s="644" t="n"/>
      <c r="R56" s="40" t="inlineStr"/>
      <c r="S56" s="40" t="inlineStr"/>
      <c r="T56" s="41" t="inlineStr">
        <is>
          <t>кг</t>
        </is>
      </c>
      <c r="U56" s="679" t="n">
        <v>500</v>
      </c>
      <c r="V56" s="680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7" t="n">
        <v>4680115881419</v>
      </c>
      <c r="E57" s="644" t="n"/>
      <c r="F57" s="676" t="n">
        <v>0.45</v>
      </c>
      <c r="G57" s="38" t="n">
        <v>10</v>
      </c>
      <c r="H57" s="676" t="n">
        <v>4.5</v>
      </c>
      <c r="I57" s="676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8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8" t="n"/>
      <c r="O57" s="678" t="n"/>
      <c r="P57" s="678" t="n"/>
      <c r="Q57" s="644" t="n"/>
      <c r="R57" s="40" t="inlineStr"/>
      <c r="S57" s="40" t="inlineStr"/>
      <c r="T57" s="41" t="inlineStr">
        <is>
          <t>кг</t>
        </is>
      </c>
      <c r="U57" s="679" t="n">
        <v>0</v>
      </c>
      <c r="V57" s="680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7" t="n">
        <v>4680115881525</v>
      </c>
      <c r="E58" s="644" t="n"/>
      <c r="F58" s="676" t="n">
        <v>0.4</v>
      </c>
      <c r="G58" s="38" t="n">
        <v>10</v>
      </c>
      <c r="H58" s="676" t="n">
        <v>4</v>
      </c>
      <c r="I58" s="676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9" t="inlineStr">
        <is>
          <t>Колбаса вареная Филейская ТМ Вязанка ТС Классическая полиамид ф/в 0,4 кг</t>
        </is>
      </c>
      <c r="N58" s="678" t="n"/>
      <c r="O58" s="678" t="n"/>
      <c r="P58" s="678" t="n"/>
      <c r="Q58" s="644" t="n"/>
      <c r="R58" s="40" t="inlineStr"/>
      <c r="S58" s="40" t="inlineStr"/>
      <c r="T58" s="41" t="inlineStr">
        <is>
          <t>кг</t>
        </is>
      </c>
      <c r="U58" s="679" t="n">
        <v>0</v>
      </c>
      <c r="V58" s="680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85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1" t="n"/>
      <c r="M59" s="682" t="inlineStr">
        <is>
          <t>Итого</t>
        </is>
      </c>
      <c r="N59" s="652" t="n"/>
      <c r="O59" s="652" t="n"/>
      <c r="P59" s="652" t="n"/>
      <c r="Q59" s="652" t="n"/>
      <c r="R59" s="652" t="n"/>
      <c r="S59" s="653" t="n"/>
      <c r="T59" s="43" t="inlineStr">
        <is>
          <t>кор</t>
        </is>
      </c>
      <c r="U59" s="683">
        <f>IFERROR(U55/H55,"0")+IFERROR(U56/H56,"0")+IFERROR(U57/H57,"0")+IFERROR(U58/H58,"0")</f>
        <v/>
      </c>
      <c r="V59" s="683">
        <f>IFERROR(V55/H55,"0")+IFERROR(V56/H56,"0")+IFERROR(V57/H57,"0")+IFERROR(V58/H58,"0")</f>
        <v/>
      </c>
      <c r="W59" s="683">
        <f>IFERROR(IF(W55="",0,W55),"0")+IFERROR(IF(W56="",0,W56),"0")+IFERROR(IF(W57="",0,W57),"0")+IFERROR(IF(W58="",0,W58),"0")</f>
        <v/>
      </c>
      <c r="X59" s="684" t="n"/>
      <c r="Y59" s="684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1" t="n"/>
      <c r="M60" s="682" t="inlineStr">
        <is>
          <t>Итого</t>
        </is>
      </c>
      <c r="N60" s="652" t="n"/>
      <c r="O60" s="652" t="n"/>
      <c r="P60" s="652" t="n"/>
      <c r="Q60" s="652" t="n"/>
      <c r="R60" s="652" t="n"/>
      <c r="S60" s="653" t="n"/>
      <c r="T60" s="43" t="inlineStr">
        <is>
          <t>кг</t>
        </is>
      </c>
      <c r="U60" s="683">
        <f>IFERROR(SUM(U55:U58),"0")</f>
        <v/>
      </c>
      <c r="V60" s="683">
        <f>IFERROR(SUM(V55:V58),"0")</f>
        <v/>
      </c>
      <c r="W60" s="43" t="n"/>
      <c r="X60" s="684" t="n"/>
      <c r="Y60" s="684" t="n"/>
    </row>
    <row r="61" ht="16.5" customHeight="1">
      <c r="A61" s="37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75" t="n"/>
      <c r="Y61" s="375" t="n"/>
    </row>
    <row r="62" ht="14.25" customHeight="1">
      <c r="A62" s="376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76" t="n"/>
      <c r="Y62" s="376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7" t="n">
        <v>4607091382945</v>
      </c>
      <c r="E63" s="644" t="n"/>
      <c r="F63" s="676" t="n">
        <v>1.4</v>
      </c>
      <c r="G63" s="38" t="n">
        <v>8</v>
      </c>
      <c r="H63" s="676" t="n">
        <v>11.2</v>
      </c>
      <c r="I63" s="676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0" t="inlineStr">
        <is>
          <t>Вареные колбасы «Вязанка со шпиком» Весовые Вектор УВВ ТМ «Вязанка»</t>
        </is>
      </c>
      <c r="N63" s="678" t="n"/>
      <c r="O63" s="678" t="n"/>
      <c r="P63" s="678" t="n"/>
      <c r="Q63" s="644" t="n"/>
      <c r="R63" s="40" t="inlineStr"/>
      <c r="S63" s="40" t="inlineStr"/>
      <c r="T63" s="41" t="inlineStr">
        <is>
          <t>кг</t>
        </is>
      </c>
      <c r="U63" s="679" t="n">
        <v>0</v>
      </c>
      <c r="V63" s="68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7" t="n">
        <v>4607091385670</v>
      </c>
      <c r="E64" s="644" t="n"/>
      <c r="F64" s="676" t="n">
        <v>1.35</v>
      </c>
      <c r="G64" s="38" t="n">
        <v>8</v>
      </c>
      <c r="H64" s="676" t="n">
        <v>10.8</v>
      </c>
      <c r="I64" s="676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1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8" t="n"/>
      <c r="O64" s="678" t="n"/>
      <c r="P64" s="678" t="n"/>
      <c r="Q64" s="644" t="n"/>
      <c r="R64" s="40" t="inlineStr"/>
      <c r="S64" s="40" t="inlineStr"/>
      <c r="T64" s="41" t="inlineStr">
        <is>
          <t>кг</t>
        </is>
      </c>
      <c r="U64" s="679" t="n">
        <v>0</v>
      </c>
      <c r="V64" s="680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7" t="n">
        <v>4680115881327</v>
      </c>
      <c r="E65" s="644" t="n"/>
      <c r="F65" s="676" t="n">
        <v>1.35</v>
      </c>
      <c r="G65" s="38" t="n">
        <v>8</v>
      </c>
      <c r="H65" s="676" t="n">
        <v>10.8</v>
      </c>
      <c r="I65" s="676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2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8" t="n"/>
      <c r="O65" s="678" t="n"/>
      <c r="P65" s="678" t="n"/>
      <c r="Q65" s="644" t="n"/>
      <c r="R65" s="40" t="inlineStr"/>
      <c r="S65" s="40" t="inlineStr"/>
      <c r="T65" s="41" t="inlineStr">
        <is>
          <t>кг</t>
        </is>
      </c>
      <c r="U65" s="679" t="n">
        <v>0</v>
      </c>
      <c r="V65" s="680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7" t="n">
        <v>4680115882133</v>
      </c>
      <c r="E66" s="644" t="n"/>
      <c r="F66" s="676" t="n">
        <v>1.35</v>
      </c>
      <c r="G66" s="38" t="n">
        <v>8</v>
      </c>
      <c r="H66" s="676" t="n">
        <v>10.8</v>
      </c>
      <c r="I66" s="676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3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8" t="n"/>
      <c r="O66" s="678" t="n"/>
      <c r="P66" s="678" t="n"/>
      <c r="Q66" s="644" t="n"/>
      <c r="R66" s="40" t="inlineStr"/>
      <c r="S66" s="40" t="inlineStr"/>
      <c r="T66" s="41" t="inlineStr">
        <is>
          <t>кг</t>
        </is>
      </c>
      <c r="U66" s="679" t="n">
        <v>0</v>
      </c>
      <c r="V66" s="680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7" t="n">
        <v>4607091382952</v>
      </c>
      <c r="E67" s="644" t="n"/>
      <c r="F67" s="676" t="n">
        <v>0.5</v>
      </c>
      <c r="G67" s="38" t="n">
        <v>6</v>
      </c>
      <c r="H67" s="676" t="n">
        <v>3</v>
      </c>
      <c r="I67" s="676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8" t="n"/>
      <c r="O67" s="678" t="n"/>
      <c r="P67" s="678" t="n"/>
      <c r="Q67" s="644" t="n"/>
      <c r="R67" s="40" t="inlineStr"/>
      <c r="S67" s="40" t="inlineStr"/>
      <c r="T67" s="41" t="inlineStr">
        <is>
          <t>кг</t>
        </is>
      </c>
      <c r="U67" s="679" t="n">
        <v>0</v>
      </c>
      <c r="V67" s="680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7" t="n">
        <v>4680115882539</v>
      </c>
      <c r="E68" s="644" t="n"/>
      <c r="F68" s="676" t="n">
        <v>0.37</v>
      </c>
      <c r="G68" s="38" t="n">
        <v>10</v>
      </c>
      <c r="H68" s="676" t="n">
        <v>3.7</v>
      </c>
      <c r="I68" s="676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8" t="n"/>
      <c r="O68" s="678" t="n"/>
      <c r="P68" s="678" t="n"/>
      <c r="Q68" s="644" t="n"/>
      <c r="R68" s="40" t="inlineStr"/>
      <c r="S68" s="40" t="inlineStr"/>
      <c r="T68" s="41" t="inlineStr">
        <is>
          <t>кг</t>
        </is>
      </c>
      <c r="U68" s="679" t="n">
        <v>0</v>
      </c>
      <c r="V68" s="68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7" t="n">
        <v>4607091385687</v>
      </c>
      <c r="E69" s="644" t="n"/>
      <c r="F69" s="676" t="n">
        <v>0.4</v>
      </c>
      <c r="G69" s="38" t="n">
        <v>10</v>
      </c>
      <c r="H69" s="676" t="n">
        <v>4</v>
      </c>
      <c r="I69" s="67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8" t="n"/>
      <c r="O69" s="678" t="n"/>
      <c r="P69" s="678" t="n"/>
      <c r="Q69" s="644" t="n"/>
      <c r="R69" s="40" t="inlineStr"/>
      <c r="S69" s="40" t="inlineStr"/>
      <c r="T69" s="41" t="inlineStr">
        <is>
          <t>кг</t>
        </is>
      </c>
      <c r="U69" s="679" t="n">
        <v>0</v>
      </c>
      <c r="V69" s="68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7" t="n">
        <v>4607091384604</v>
      </c>
      <c r="E70" s="644" t="n"/>
      <c r="F70" s="676" t="n">
        <v>0.4</v>
      </c>
      <c r="G70" s="38" t="n">
        <v>10</v>
      </c>
      <c r="H70" s="676" t="n">
        <v>4</v>
      </c>
      <c r="I70" s="676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8" t="n"/>
      <c r="O70" s="678" t="n"/>
      <c r="P70" s="678" t="n"/>
      <c r="Q70" s="644" t="n"/>
      <c r="R70" s="40" t="inlineStr"/>
      <c r="S70" s="40" t="inlineStr"/>
      <c r="T70" s="41" t="inlineStr">
        <is>
          <t>кг</t>
        </is>
      </c>
      <c r="U70" s="679" t="n">
        <v>0</v>
      </c>
      <c r="V70" s="68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7" t="n">
        <v>4680115880283</v>
      </c>
      <c r="E71" s="644" t="n"/>
      <c r="F71" s="676" t="n">
        <v>0.6</v>
      </c>
      <c r="G71" s="38" t="n">
        <v>8</v>
      </c>
      <c r="H71" s="676" t="n">
        <v>4.8</v>
      </c>
      <c r="I71" s="676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8" t="n"/>
      <c r="O71" s="678" t="n"/>
      <c r="P71" s="678" t="n"/>
      <c r="Q71" s="644" t="n"/>
      <c r="R71" s="40" t="inlineStr"/>
      <c r="S71" s="40" t="inlineStr"/>
      <c r="T71" s="41" t="inlineStr">
        <is>
          <t>кг</t>
        </is>
      </c>
      <c r="U71" s="679" t="n">
        <v>0</v>
      </c>
      <c r="V71" s="680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7" t="n">
        <v>4680115881518</v>
      </c>
      <c r="E72" s="644" t="n"/>
      <c r="F72" s="676" t="n">
        <v>0.4</v>
      </c>
      <c r="G72" s="38" t="n">
        <v>10</v>
      </c>
      <c r="H72" s="676" t="n">
        <v>4</v>
      </c>
      <c r="I72" s="676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8" t="n"/>
      <c r="O72" s="678" t="n"/>
      <c r="P72" s="678" t="n"/>
      <c r="Q72" s="644" t="n"/>
      <c r="R72" s="40" t="inlineStr"/>
      <c r="S72" s="40" t="inlineStr"/>
      <c r="T72" s="41" t="inlineStr">
        <is>
          <t>кг</t>
        </is>
      </c>
      <c r="U72" s="679" t="n">
        <v>0</v>
      </c>
      <c r="V72" s="68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7" t="n">
        <v>4680115881303</v>
      </c>
      <c r="E73" s="644" t="n"/>
      <c r="F73" s="676" t="n">
        <v>0.45</v>
      </c>
      <c r="G73" s="38" t="n">
        <v>10</v>
      </c>
      <c r="H73" s="676" t="n">
        <v>4.5</v>
      </c>
      <c r="I73" s="676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8" t="n"/>
      <c r="O73" s="678" t="n"/>
      <c r="P73" s="678" t="n"/>
      <c r="Q73" s="644" t="n"/>
      <c r="R73" s="40" t="inlineStr"/>
      <c r="S73" s="40" t="inlineStr"/>
      <c r="T73" s="41" t="inlineStr">
        <is>
          <t>кг</t>
        </is>
      </c>
      <c r="U73" s="679" t="n">
        <v>0</v>
      </c>
      <c r="V73" s="68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SU001905</t>
        </is>
      </c>
      <c r="B74" s="64" t="inlineStr">
        <is>
          <t>P001685</t>
        </is>
      </c>
      <c r="C74" s="37" t="n">
        <v>4301011352</v>
      </c>
      <c r="D74" s="377" t="n">
        <v>4607091388466</v>
      </c>
      <c r="E74" s="644" t="n"/>
      <c r="F74" s="676" t="n">
        <v>0.45</v>
      </c>
      <c r="G74" s="38" t="n">
        <v>6</v>
      </c>
      <c r="H74" s="676" t="n">
        <v>2.7</v>
      </c>
      <c r="I74" s="676" t="n">
        <v>2.9</v>
      </c>
      <c r="J74" s="38" t="n">
        <v>156</v>
      </c>
      <c r="K74" s="39" t="inlineStr">
        <is>
          <t>СК3</t>
        </is>
      </c>
      <c r="L74" s="38" t="n">
        <v>45</v>
      </c>
      <c r="M74" s="71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4" s="678" t="n"/>
      <c r="O74" s="678" t="n"/>
      <c r="P74" s="678" t="n"/>
      <c r="Q74" s="644" t="n"/>
      <c r="R74" s="40" t="inlineStr"/>
      <c r="S74" s="40" t="inlineStr"/>
      <c r="T74" s="41" t="inlineStr">
        <is>
          <t>кг</t>
        </is>
      </c>
      <c r="U74" s="679" t="n">
        <v>0</v>
      </c>
      <c r="V74" s="680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SU002733</t>
        </is>
      </c>
      <c r="B75" s="64" t="inlineStr">
        <is>
          <t>P003102</t>
        </is>
      </c>
      <c r="C75" s="37" t="n">
        <v>4301011417</v>
      </c>
      <c r="D75" s="377" t="n">
        <v>4680115880269</v>
      </c>
      <c r="E75" s="644" t="n"/>
      <c r="F75" s="676" t="n">
        <v>0.375</v>
      </c>
      <c r="G75" s="38" t="n">
        <v>10</v>
      </c>
      <c r="H75" s="676" t="n">
        <v>3.75</v>
      </c>
      <c r="I75" s="676" t="n">
        <v>3.99</v>
      </c>
      <c r="J75" s="38" t="n">
        <v>120</v>
      </c>
      <c r="K75" s="39" t="inlineStr">
        <is>
          <t>СК3</t>
        </is>
      </c>
      <c r="L75" s="38" t="n">
        <v>50</v>
      </c>
      <c r="M75" s="71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5" s="678" t="n"/>
      <c r="O75" s="678" t="n"/>
      <c r="P75" s="678" t="n"/>
      <c r="Q75" s="644" t="n"/>
      <c r="R75" s="40" t="inlineStr"/>
      <c r="S75" s="40" t="inlineStr"/>
      <c r="T75" s="41" t="inlineStr">
        <is>
          <t>кг</t>
        </is>
      </c>
      <c r="U75" s="679" t="n">
        <v>0</v>
      </c>
      <c r="V75" s="680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16.5" customHeight="1">
      <c r="A76" s="64" t="inlineStr">
        <is>
          <t>SU002734</t>
        </is>
      </c>
      <c r="B76" s="64" t="inlineStr">
        <is>
          <t>P003103</t>
        </is>
      </c>
      <c r="C76" s="37" t="n">
        <v>4301011415</v>
      </c>
      <c r="D76" s="377" t="n">
        <v>4680115880429</v>
      </c>
      <c r="E76" s="644" t="n"/>
      <c r="F76" s="676" t="n">
        <v>0.45</v>
      </c>
      <c r="G76" s="38" t="n">
        <v>10</v>
      </c>
      <c r="H76" s="676" t="n">
        <v>4.5</v>
      </c>
      <c r="I76" s="676" t="n">
        <v>4.74</v>
      </c>
      <c r="J76" s="38" t="n">
        <v>120</v>
      </c>
      <c r="K76" s="39" t="inlineStr">
        <is>
          <t>СК3</t>
        </is>
      </c>
      <c r="L76" s="38" t="n">
        <v>50</v>
      </c>
      <c r="M76" s="71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6" s="678" t="n"/>
      <c r="O76" s="678" t="n"/>
      <c r="P76" s="678" t="n"/>
      <c r="Q76" s="644" t="n"/>
      <c r="R76" s="40" t="inlineStr"/>
      <c r="S76" s="40" t="inlineStr"/>
      <c r="T76" s="41" t="inlineStr">
        <is>
          <t>кг</t>
        </is>
      </c>
      <c r="U76" s="679" t="n">
        <v>0</v>
      </c>
      <c r="V76" s="680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SU002827</t>
        </is>
      </c>
      <c r="B77" s="64" t="inlineStr">
        <is>
          <t>P003233</t>
        </is>
      </c>
      <c r="C77" s="37" t="n">
        <v>4301011462</v>
      </c>
      <c r="D77" s="377" t="n">
        <v>4680115881457</v>
      </c>
      <c r="E77" s="644" t="n"/>
      <c r="F77" s="676" t="n">
        <v>0.75</v>
      </c>
      <c r="G77" s="38" t="n">
        <v>6</v>
      </c>
      <c r="H77" s="676" t="n">
        <v>4.5</v>
      </c>
      <c r="I77" s="676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7" s="678" t="n"/>
      <c r="O77" s="678" t="n"/>
      <c r="P77" s="678" t="n"/>
      <c r="Q77" s="644" t="n"/>
      <c r="R77" s="40" t="inlineStr"/>
      <c r="S77" s="40" t="inlineStr"/>
      <c r="T77" s="41" t="inlineStr">
        <is>
          <t>кг</t>
        </is>
      </c>
      <c r="U77" s="679" t="n">
        <v>0</v>
      </c>
      <c r="V77" s="680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>
      <c r="A78" s="385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681" t="n"/>
      <c r="M78" s="682" t="inlineStr">
        <is>
          <t>Итого</t>
        </is>
      </c>
      <c r="N78" s="652" t="n"/>
      <c r="O78" s="652" t="n"/>
      <c r="P78" s="652" t="n"/>
      <c r="Q78" s="652" t="n"/>
      <c r="R78" s="652" t="n"/>
      <c r="S78" s="653" t="n"/>
      <c r="T78" s="43" t="inlineStr">
        <is>
          <t>кор</t>
        </is>
      </c>
      <c r="U78" s="68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/>
      </c>
      <c r="V78" s="68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/>
      </c>
      <c r="W78" s="68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/>
      </c>
      <c r="X78" s="684" t="n"/>
      <c r="Y78" s="684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1" t="n"/>
      <c r="M79" s="682" t="inlineStr">
        <is>
          <t>Итого</t>
        </is>
      </c>
      <c r="N79" s="652" t="n"/>
      <c r="O79" s="652" t="n"/>
      <c r="P79" s="652" t="n"/>
      <c r="Q79" s="652" t="n"/>
      <c r="R79" s="652" t="n"/>
      <c r="S79" s="653" t="n"/>
      <c r="T79" s="43" t="inlineStr">
        <is>
          <t>кг</t>
        </is>
      </c>
      <c r="U79" s="683">
        <f>IFERROR(SUM(U63:U77),"0")</f>
        <v/>
      </c>
      <c r="V79" s="683">
        <f>IFERROR(SUM(V63:V77),"0")</f>
        <v/>
      </c>
      <c r="W79" s="43" t="n"/>
      <c r="X79" s="684" t="n"/>
      <c r="Y79" s="684" t="n"/>
    </row>
    <row r="80" ht="14.25" customHeight="1">
      <c r="A80" s="376" t="inlineStr">
        <is>
          <t>Ветчины</t>
        </is>
      </c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376" t="n"/>
      <c r="Y80" s="376" t="n"/>
    </row>
    <row r="81" ht="27" customHeight="1">
      <c r="A81" s="64" t="inlineStr">
        <is>
          <t>SU002488</t>
        </is>
      </c>
      <c r="B81" s="64" t="inlineStr">
        <is>
          <t>P002800</t>
        </is>
      </c>
      <c r="C81" s="37" t="n">
        <v>4301020189</v>
      </c>
      <c r="D81" s="377" t="n">
        <v>4607091384789</v>
      </c>
      <c r="E81" s="644" t="n"/>
      <c r="F81" s="676" t="n">
        <v>1</v>
      </c>
      <c r="G81" s="38" t="n">
        <v>6</v>
      </c>
      <c r="H81" s="676" t="n">
        <v>6</v>
      </c>
      <c r="I81" s="676" t="n">
        <v>6.36</v>
      </c>
      <c r="J81" s="38" t="n">
        <v>104</v>
      </c>
      <c r="K81" s="39" t="inlineStr">
        <is>
          <t>СК1</t>
        </is>
      </c>
      <c r="L81" s="38" t="n">
        <v>45</v>
      </c>
      <c r="M81" s="715" t="inlineStr">
        <is>
          <t>Ветчины Запекуша с сочным окороком Вязанка Весовые П/а Вязанка</t>
        </is>
      </c>
      <c r="N81" s="678" t="n"/>
      <c r="O81" s="678" t="n"/>
      <c r="P81" s="678" t="n"/>
      <c r="Q81" s="644" t="n"/>
      <c r="R81" s="40" t="inlineStr"/>
      <c r="S81" s="40" t="inlineStr"/>
      <c r="T81" s="41" t="inlineStr">
        <is>
          <t>кг</t>
        </is>
      </c>
      <c r="U81" s="679" t="n">
        <v>0</v>
      </c>
      <c r="V81" s="680">
        <f>IFERROR(IF(U81="",0,CEILING((U81/$H81),1)*$H81),"")</f>
        <v/>
      </c>
      <c r="W81" s="42">
        <f>IFERROR(IF(V81=0,"",ROUNDUP(V81/H81,0)*0.01196),"")</f>
        <v/>
      </c>
      <c r="X81" s="69" t="inlineStr"/>
      <c r="Y81" s="70" t="inlineStr"/>
      <c r="AC81" s="71" t="n"/>
      <c r="AZ81" s="104" t="inlineStr">
        <is>
          <t>КИ</t>
        </is>
      </c>
    </row>
    <row r="82" ht="16.5" customHeight="1">
      <c r="A82" s="64" t="inlineStr">
        <is>
          <t>SU002833</t>
        </is>
      </c>
      <c r="B82" s="64" t="inlineStr">
        <is>
          <t>P003236</t>
        </is>
      </c>
      <c r="C82" s="37" t="n">
        <v>4301020235</v>
      </c>
      <c r="D82" s="377" t="n">
        <v>4680115881488</v>
      </c>
      <c r="E82" s="644" t="n"/>
      <c r="F82" s="676" t="n">
        <v>1.35</v>
      </c>
      <c r="G82" s="38" t="n">
        <v>8</v>
      </c>
      <c r="H82" s="676" t="n">
        <v>10.8</v>
      </c>
      <c r="I82" s="676" t="n">
        <v>11.28</v>
      </c>
      <c r="J82" s="38" t="n">
        <v>48</v>
      </c>
      <c r="K82" s="39" t="inlineStr">
        <is>
          <t>СК1</t>
        </is>
      </c>
      <c r="L82" s="38" t="n">
        <v>50</v>
      </c>
      <c r="M82" s="716">
        <f>HYPERLINK("https://abi.ru/products/Охлажденные/Вязанка/Вязанка/Ветчины/P003236/","Ветчины Сливушка с индейкой Вязанка вес П/а Вязанка")</f>
        <v/>
      </c>
      <c r="N82" s="678" t="n"/>
      <c r="O82" s="678" t="n"/>
      <c r="P82" s="678" t="n"/>
      <c r="Q82" s="644" t="n"/>
      <c r="R82" s="40" t="inlineStr"/>
      <c r="S82" s="40" t="inlineStr"/>
      <c r="T82" s="41" t="inlineStr">
        <is>
          <t>кг</t>
        </is>
      </c>
      <c r="U82" s="679" t="n">
        <v>0</v>
      </c>
      <c r="V82" s="680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71" t="n"/>
      <c r="AZ82" s="105" t="inlineStr">
        <is>
          <t>КИ</t>
        </is>
      </c>
    </row>
    <row r="83" ht="27" customHeight="1">
      <c r="A83" s="64" t="inlineStr">
        <is>
          <t>SU002313</t>
        </is>
      </c>
      <c r="B83" s="64" t="inlineStr">
        <is>
          <t>P002583</t>
        </is>
      </c>
      <c r="C83" s="37" t="n">
        <v>4301020183</v>
      </c>
      <c r="D83" s="377" t="n">
        <v>4607091384765</v>
      </c>
      <c r="E83" s="644" t="n"/>
      <c r="F83" s="676" t="n">
        <v>0.42</v>
      </c>
      <c r="G83" s="38" t="n">
        <v>6</v>
      </c>
      <c r="H83" s="676" t="n">
        <v>2.52</v>
      </c>
      <c r="I83" s="676" t="n">
        <v>2.72</v>
      </c>
      <c r="J83" s="38" t="n">
        <v>156</v>
      </c>
      <c r="K83" s="39" t="inlineStr">
        <is>
          <t>СК1</t>
        </is>
      </c>
      <c r="L83" s="38" t="n">
        <v>45</v>
      </c>
      <c r="M83" s="717" t="inlineStr">
        <is>
          <t>Ветчины Запекуша с сочным окороком Вязанка Фикс.вес 0,42 п/а Вязанка</t>
        </is>
      </c>
      <c r="N83" s="678" t="n"/>
      <c r="O83" s="678" t="n"/>
      <c r="P83" s="678" t="n"/>
      <c r="Q83" s="644" t="n"/>
      <c r="R83" s="40" t="inlineStr"/>
      <c r="S83" s="40" t="inlineStr"/>
      <c r="T83" s="41" t="inlineStr">
        <is>
          <t>кг</t>
        </is>
      </c>
      <c r="U83" s="679" t="n">
        <v>0</v>
      </c>
      <c r="V83" s="68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SU003037</t>
        </is>
      </c>
      <c r="B84" s="64" t="inlineStr">
        <is>
          <t>P003575</t>
        </is>
      </c>
      <c r="C84" s="37" t="n">
        <v>4301020258</v>
      </c>
      <c r="D84" s="377" t="n">
        <v>4680115882775</v>
      </c>
      <c r="E84" s="644" t="n"/>
      <c r="F84" s="676" t="n">
        <v>0.3</v>
      </c>
      <c r="G84" s="38" t="n">
        <v>8</v>
      </c>
      <c r="H84" s="676" t="n">
        <v>2.4</v>
      </c>
      <c r="I84" s="676" t="n">
        <v>2.5</v>
      </c>
      <c r="J84" s="38" t="n">
        <v>234</v>
      </c>
      <c r="K84" s="39" t="inlineStr">
        <is>
          <t>СК3</t>
        </is>
      </c>
      <c r="L84" s="38" t="n">
        <v>50</v>
      </c>
      <c r="M84" s="718" t="inlineStr">
        <is>
          <t>Ветчины «Сливушка с индейкой» Фикс.вес 0,3 П/а ТМ «Вязанка»</t>
        </is>
      </c>
      <c r="N84" s="678" t="n"/>
      <c r="O84" s="678" t="n"/>
      <c r="P84" s="678" t="n"/>
      <c r="Q84" s="644" t="n"/>
      <c r="R84" s="40" t="inlineStr"/>
      <c r="S84" s="40" t="inlineStr"/>
      <c r="T84" s="41" t="inlineStr">
        <is>
          <t>кг</t>
        </is>
      </c>
      <c r="U84" s="679" t="n">
        <v>0</v>
      </c>
      <c r="V84" s="680">
        <f>IFERROR(IF(U84="",0,CEILING((U84/$H84),1)*$H84),"")</f>
        <v/>
      </c>
      <c r="W84" s="42">
        <f>IFERROR(IF(V84=0,"",ROUNDUP(V84/H84,0)*0.00502),"")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SU002735</t>
        </is>
      </c>
      <c r="B85" s="64" t="inlineStr">
        <is>
          <t>P003107</t>
        </is>
      </c>
      <c r="C85" s="37" t="n">
        <v>4301020217</v>
      </c>
      <c r="D85" s="377" t="n">
        <v>4680115880658</v>
      </c>
      <c r="E85" s="644" t="n"/>
      <c r="F85" s="676" t="n">
        <v>0.4</v>
      </c>
      <c r="G85" s="38" t="n">
        <v>6</v>
      </c>
      <c r="H85" s="676" t="n">
        <v>2.4</v>
      </c>
      <c r="I85" s="676" t="n">
        <v>2.6</v>
      </c>
      <c r="J85" s="38" t="n">
        <v>156</v>
      </c>
      <c r="K85" s="39" t="inlineStr">
        <is>
          <t>СК1</t>
        </is>
      </c>
      <c r="L85" s="38" t="n">
        <v>50</v>
      </c>
      <c r="M85" s="71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5" s="678" t="n"/>
      <c r="O85" s="678" t="n"/>
      <c r="P85" s="678" t="n"/>
      <c r="Q85" s="644" t="n"/>
      <c r="R85" s="40" t="inlineStr"/>
      <c r="S85" s="40" t="inlineStr"/>
      <c r="T85" s="41" t="inlineStr">
        <is>
          <t>кг</t>
        </is>
      </c>
      <c r="U85" s="679" t="n">
        <v>0</v>
      </c>
      <c r="V85" s="680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SU000082</t>
        </is>
      </c>
      <c r="B86" s="64" t="inlineStr">
        <is>
          <t>P003164</t>
        </is>
      </c>
      <c r="C86" s="37" t="n">
        <v>4301020223</v>
      </c>
      <c r="D86" s="377" t="n">
        <v>4607091381962</v>
      </c>
      <c r="E86" s="644" t="n"/>
      <c r="F86" s="676" t="n">
        <v>0.5</v>
      </c>
      <c r="G86" s="38" t="n">
        <v>6</v>
      </c>
      <c r="H86" s="676" t="n">
        <v>3</v>
      </c>
      <c r="I86" s="676" t="n">
        <v>3.2</v>
      </c>
      <c r="J86" s="38" t="n">
        <v>156</v>
      </c>
      <c r="K86" s="39" t="inlineStr">
        <is>
          <t>СК1</t>
        </is>
      </c>
      <c r="L86" s="38" t="n">
        <v>50</v>
      </c>
      <c r="M86" s="720">
        <f>HYPERLINK("https://abi.ru/products/Охлажденные/Вязанка/Вязанка/Ветчины/P003164/","Ветчины Столичная Вязанка Фикс.вес 0,5 Вектор Вязанка")</f>
        <v/>
      </c>
      <c r="N86" s="678" t="n"/>
      <c r="O86" s="678" t="n"/>
      <c r="P86" s="678" t="n"/>
      <c r="Q86" s="644" t="n"/>
      <c r="R86" s="40" t="inlineStr"/>
      <c r="S86" s="40" t="inlineStr"/>
      <c r="T86" s="41" t="inlineStr">
        <is>
          <t>кг</t>
        </is>
      </c>
      <c r="U86" s="679" t="n">
        <v>0</v>
      </c>
      <c r="V86" s="680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>
      <c r="A87" s="385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681" t="n"/>
      <c r="M87" s="682" t="inlineStr">
        <is>
          <t>Итого</t>
        </is>
      </c>
      <c r="N87" s="652" t="n"/>
      <c r="O87" s="652" t="n"/>
      <c r="P87" s="652" t="n"/>
      <c r="Q87" s="652" t="n"/>
      <c r="R87" s="652" t="n"/>
      <c r="S87" s="653" t="n"/>
      <c r="T87" s="43" t="inlineStr">
        <is>
          <t>кор</t>
        </is>
      </c>
      <c r="U87" s="683">
        <f>IFERROR(U81/H81,"0")+IFERROR(U82/H82,"0")+IFERROR(U83/H83,"0")+IFERROR(U84/H84,"0")+IFERROR(U85/H85,"0")+IFERROR(U86/H86,"0")</f>
        <v/>
      </c>
      <c r="V87" s="683">
        <f>IFERROR(V81/H81,"0")+IFERROR(V82/H82,"0")+IFERROR(V83/H83,"0")+IFERROR(V84/H84,"0")+IFERROR(V85/H85,"0")+IFERROR(V86/H86,"0")</f>
        <v/>
      </c>
      <c r="W87" s="683">
        <f>IFERROR(IF(W81="",0,W81),"0")+IFERROR(IF(W82="",0,W82),"0")+IFERROR(IF(W83="",0,W83),"0")+IFERROR(IF(W84="",0,W84),"0")+IFERROR(IF(W85="",0,W85),"0")+IFERROR(IF(W86="",0,W86),"0")</f>
        <v/>
      </c>
      <c r="X87" s="684" t="n"/>
      <c r="Y87" s="684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1" t="n"/>
      <c r="M88" s="682" t="inlineStr">
        <is>
          <t>Итого</t>
        </is>
      </c>
      <c r="N88" s="652" t="n"/>
      <c r="O88" s="652" t="n"/>
      <c r="P88" s="652" t="n"/>
      <c r="Q88" s="652" t="n"/>
      <c r="R88" s="652" t="n"/>
      <c r="S88" s="653" t="n"/>
      <c r="T88" s="43" t="inlineStr">
        <is>
          <t>кг</t>
        </is>
      </c>
      <c r="U88" s="683">
        <f>IFERROR(SUM(U81:U86),"0")</f>
        <v/>
      </c>
      <c r="V88" s="683">
        <f>IFERROR(SUM(V81:V86),"0")</f>
        <v/>
      </c>
      <c r="W88" s="43" t="n"/>
      <c r="X88" s="684" t="n"/>
      <c r="Y88" s="684" t="n"/>
    </row>
    <row r="89" ht="14.25" customHeight="1">
      <c r="A89" s="376" t="inlineStr">
        <is>
          <t>Копченые колбасы</t>
        </is>
      </c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376" t="n"/>
      <c r="Y89" s="376" t="n"/>
    </row>
    <row r="90" ht="27" customHeight="1">
      <c r="A90" s="64" t="inlineStr">
        <is>
          <t>SU002985</t>
        </is>
      </c>
      <c r="B90" s="64" t="inlineStr">
        <is>
          <t>P003439</t>
        </is>
      </c>
      <c r="C90" s="37" t="n">
        <v>4301031234</v>
      </c>
      <c r="D90" s="377" t="n">
        <v>4680115883444</v>
      </c>
      <c r="E90" s="644" t="n"/>
      <c r="F90" s="676" t="n">
        <v>0.35</v>
      </c>
      <c r="G90" s="38" t="n">
        <v>8</v>
      </c>
      <c r="H90" s="676" t="n">
        <v>2.8</v>
      </c>
      <c r="I90" s="676" t="n">
        <v>3.088</v>
      </c>
      <c r="J90" s="38" t="n">
        <v>156</v>
      </c>
      <c r="K90" s="39" t="inlineStr">
        <is>
          <t>АК</t>
        </is>
      </c>
      <c r="L90" s="38" t="n">
        <v>90</v>
      </c>
      <c r="M90" s="721" t="inlineStr">
        <is>
          <t>П/к колбасы «Аль-Ислами халяль» ф/в 0,35 фиброуз ТМ «Вязанка»</t>
        </is>
      </c>
      <c r="N90" s="678" t="n"/>
      <c r="O90" s="678" t="n"/>
      <c r="P90" s="678" t="n"/>
      <c r="Q90" s="644" t="n"/>
      <c r="R90" s="40" t="inlineStr"/>
      <c r="S90" s="40" t="inlineStr"/>
      <c r="T90" s="41" t="inlineStr">
        <is>
          <t>кг</t>
        </is>
      </c>
      <c r="U90" s="679" t="n">
        <v>0</v>
      </c>
      <c r="V90" s="680">
        <f>IFERROR(IF(U90="",0,CEILING((U90/$H90),1)*$H90),"")</f>
        <v/>
      </c>
      <c r="W90" s="42">
        <f>IFERROR(IF(V90=0,"",ROUNDUP(V90/H90,0)*0.00753),"")</f>
        <v/>
      </c>
      <c r="X90" s="69" t="inlineStr"/>
      <c r="Y90" s="70" t="inlineStr">
        <is>
          <t>Новинка</t>
        </is>
      </c>
      <c r="AC90" s="71" t="n"/>
      <c r="AZ90" s="110" t="inlineStr">
        <is>
          <t>КИ</t>
        </is>
      </c>
    </row>
    <row r="91" ht="27" customHeight="1">
      <c r="A91" s="64" t="inlineStr">
        <is>
          <t>SU002985</t>
        </is>
      </c>
      <c r="B91" s="64" t="inlineStr">
        <is>
          <t>P003442</t>
        </is>
      </c>
      <c r="C91" s="37" t="n">
        <v>4301031235</v>
      </c>
      <c r="D91" s="377" t="n">
        <v>4680115883444</v>
      </c>
      <c r="E91" s="644" t="n"/>
      <c r="F91" s="676" t="n">
        <v>0.35</v>
      </c>
      <c r="G91" s="38" t="n">
        <v>8</v>
      </c>
      <c r="H91" s="676" t="n">
        <v>2.8</v>
      </c>
      <c r="I91" s="676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2" t="inlineStr">
        <is>
          <t>П/к колбасы «Аль-Ислами халяль» ф/в 0,35 фиброуз ТМ «Вязанка»</t>
        </is>
      </c>
      <c r="N91" s="678" t="n"/>
      <c r="O91" s="678" t="n"/>
      <c r="P91" s="678" t="n"/>
      <c r="Q91" s="644" t="n"/>
      <c r="R91" s="40" t="inlineStr"/>
      <c r="S91" s="40" t="inlineStr"/>
      <c r="T91" s="41" t="inlineStr">
        <is>
          <t>кг</t>
        </is>
      </c>
      <c r="U91" s="679" t="n">
        <v>0</v>
      </c>
      <c r="V91" s="680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7" t="n">
        <v>4607091387667</v>
      </c>
      <c r="E92" s="644" t="n"/>
      <c r="F92" s="676" t="n">
        <v>0.9</v>
      </c>
      <c r="G92" s="38" t="n">
        <v>10</v>
      </c>
      <c r="H92" s="676" t="n">
        <v>9</v>
      </c>
      <c r="I92" s="676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2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8" t="n"/>
      <c r="O92" s="678" t="n"/>
      <c r="P92" s="678" t="n"/>
      <c r="Q92" s="644" t="n"/>
      <c r="R92" s="40" t="inlineStr"/>
      <c r="S92" s="40" t="inlineStr"/>
      <c r="T92" s="41" t="inlineStr">
        <is>
          <t>кг</t>
        </is>
      </c>
      <c r="U92" s="679" t="n">
        <v>0</v>
      </c>
      <c r="V92" s="680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7" t="n">
        <v>4607091387636</v>
      </c>
      <c r="E93" s="644" t="n"/>
      <c r="F93" s="676" t="n">
        <v>0.7</v>
      </c>
      <c r="G93" s="38" t="n">
        <v>6</v>
      </c>
      <c r="H93" s="676" t="n">
        <v>4.2</v>
      </c>
      <c r="I93" s="676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2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8" t="n"/>
      <c r="O93" s="678" t="n"/>
      <c r="P93" s="678" t="n"/>
      <c r="Q93" s="644" t="n"/>
      <c r="R93" s="40" t="inlineStr"/>
      <c r="S93" s="40" t="inlineStr"/>
      <c r="T93" s="41" t="inlineStr">
        <is>
          <t>кг</t>
        </is>
      </c>
      <c r="U93" s="679" t="n">
        <v>0</v>
      </c>
      <c r="V93" s="680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7" t="n">
        <v>4607091384727</v>
      </c>
      <c r="E94" s="644" t="n"/>
      <c r="F94" s="676" t="n">
        <v>0.8</v>
      </c>
      <c r="G94" s="38" t="n">
        <v>6</v>
      </c>
      <c r="H94" s="676" t="n">
        <v>4.8</v>
      </c>
      <c r="I94" s="676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8" t="n"/>
      <c r="O94" s="678" t="n"/>
      <c r="P94" s="678" t="n"/>
      <c r="Q94" s="644" t="n"/>
      <c r="R94" s="40" t="inlineStr"/>
      <c r="S94" s="40" t="inlineStr"/>
      <c r="T94" s="41" t="inlineStr">
        <is>
          <t>кг</t>
        </is>
      </c>
      <c r="U94" s="679" t="n">
        <v>0</v>
      </c>
      <c r="V94" s="680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7" t="n">
        <v>4607091386745</v>
      </c>
      <c r="E95" s="644" t="n"/>
      <c r="F95" s="676" t="n">
        <v>0.8</v>
      </c>
      <c r="G95" s="38" t="n">
        <v>6</v>
      </c>
      <c r="H95" s="676" t="n">
        <v>4.8</v>
      </c>
      <c r="I95" s="676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8" t="n"/>
      <c r="O95" s="678" t="n"/>
      <c r="P95" s="678" t="n"/>
      <c r="Q95" s="644" t="n"/>
      <c r="R95" s="40" t="inlineStr"/>
      <c r="S95" s="40" t="inlineStr"/>
      <c r="T95" s="41" t="inlineStr">
        <is>
          <t>кг</t>
        </is>
      </c>
      <c r="U95" s="679" t="n">
        <v>0</v>
      </c>
      <c r="V95" s="680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7" t="n">
        <v>4607091382426</v>
      </c>
      <c r="E96" s="644" t="n"/>
      <c r="F96" s="676" t="n">
        <v>0.9</v>
      </c>
      <c r="G96" s="38" t="n">
        <v>10</v>
      </c>
      <c r="H96" s="676" t="n">
        <v>9</v>
      </c>
      <c r="I96" s="676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8" t="n"/>
      <c r="O96" s="678" t="n"/>
      <c r="P96" s="678" t="n"/>
      <c r="Q96" s="644" t="n"/>
      <c r="R96" s="40" t="inlineStr"/>
      <c r="S96" s="40" t="inlineStr"/>
      <c r="T96" s="41" t="inlineStr">
        <is>
          <t>кг</t>
        </is>
      </c>
      <c r="U96" s="679" t="n">
        <v>0</v>
      </c>
      <c r="V96" s="680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7" t="n">
        <v>4607091386547</v>
      </c>
      <c r="E97" s="644" t="n"/>
      <c r="F97" s="676" t="n">
        <v>0.35</v>
      </c>
      <c r="G97" s="38" t="n">
        <v>8</v>
      </c>
      <c r="H97" s="676" t="n">
        <v>2.8</v>
      </c>
      <c r="I97" s="676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8" t="n"/>
      <c r="O97" s="678" t="n"/>
      <c r="P97" s="678" t="n"/>
      <c r="Q97" s="644" t="n"/>
      <c r="R97" s="40" t="inlineStr"/>
      <c r="S97" s="40" t="inlineStr"/>
      <c r="T97" s="41" t="inlineStr">
        <is>
          <t>кг</t>
        </is>
      </c>
      <c r="U97" s="679" t="n">
        <v>0</v>
      </c>
      <c r="V97" s="680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77" t="n">
        <v>4607091384703</v>
      </c>
      <c r="E98" s="644" t="n"/>
      <c r="F98" s="676" t="n">
        <v>0.35</v>
      </c>
      <c r="G98" s="38" t="n">
        <v>6</v>
      </c>
      <c r="H98" s="676" t="n">
        <v>2.1</v>
      </c>
      <c r="I98" s="676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8" t="n"/>
      <c r="O98" s="678" t="n"/>
      <c r="P98" s="678" t="n"/>
      <c r="Q98" s="644" t="n"/>
      <c r="R98" s="40" t="inlineStr"/>
      <c r="S98" s="40" t="inlineStr"/>
      <c r="T98" s="41" t="inlineStr">
        <is>
          <t>кг</t>
        </is>
      </c>
      <c r="U98" s="679" t="n">
        <v>0</v>
      </c>
      <c r="V98" s="680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7" t="n">
        <v>4607091384734</v>
      </c>
      <c r="E99" s="644" t="n"/>
      <c r="F99" s="676" t="n">
        <v>0.35</v>
      </c>
      <c r="G99" s="38" t="n">
        <v>6</v>
      </c>
      <c r="H99" s="676" t="n">
        <v>2.1</v>
      </c>
      <c r="I99" s="676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8" t="n"/>
      <c r="O99" s="678" t="n"/>
      <c r="P99" s="678" t="n"/>
      <c r="Q99" s="644" t="n"/>
      <c r="R99" s="40" t="inlineStr"/>
      <c r="S99" s="40" t="inlineStr"/>
      <c r="T99" s="41" t="inlineStr">
        <is>
          <t>кг</t>
        </is>
      </c>
      <c r="U99" s="679" t="n">
        <v>0</v>
      </c>
      <c r="V99" s="680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7" t="n">
        <v>4607091382464</v>
      </c>
      <c r="E100" s="644" t="n"/>
      <c r="F100" s="676" t="n">
        <v>0.35</v>
      </c>
      <c r="G100" s="38" t="n">
        <v>8</v>
      </c>
      <c r="H100" s="676" t="n">
        <v>2.8</v>
      </c>
      <c r="I100" s="676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3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8" t="n"/>
      <c r="O100" s="678" t="n"/>
      <c r="P100" s="678" t="n"/>
      <c r="Q100" s="644" t="n"/>
      <c r="R100" s="40" t="inlineStr"/>
      <c r="S100" s="40" t="inlineStr"/>
      <c r="T100" s="41" t="inlineStr">
        <is>
          <t>кг</t>
        </is>
      </c>
      <c r="U100" s="679" t="n">
        <v>0</v>
      </c>
      <c r="V100" s="680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85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81" t="n"/>
      <c r="M101" s="682" t="inlineStr">
        <is>
          <t>Итого</t>
        </is>
      </c>
      <c r="N101" s="652" t="n"/>
      <c r="O101" s="652" t="n"/>
      <c r="P101" s="652" t="n"/>
      <c r="Q101" s="652" t="n"/>
      <c r="R101" s="652" t="n"/>
      <c r="S101" s="653" t="n"/>
      <c r="T101" s="43" t="inlineStr">
        <is>
          <t>кор</t>
        </is>
      </c>
      <c r="U101" s="683">
        <f>IFERROR(U90/H90,"0")+IFERROR(U91/H91,"0")+IFERROR(U92/H92,"0")+IFERROR(U93/H93,"0")+IFERROR(U94/H94,"0")+IFERROR(U95/H95,"0")+IFERROR(U96/H96,"0")+IFERROR(U97/H97,"0")+IFERROR(U98/H98,"0")+IFERROR(U99/H99,"0")+IFERROR(U100/H100,"0")</f>
        <v/>
      </c>
      <c r="V101" s="683">
        <f>IFERROR(V90/H90,"0")+IFERROR(V91/H91,"0")+IFERROR(V92/H92,"0")+IFERROR(V93/H93,"0")+IFERROR(V94/H94,"0")+IFERROR(V95/H95,"0")+IFERROR(V96/H96,"0")+IFERROR(V97/H97,"0")+IFERROR(V98/H98,"0")+IFERROR(V99/H99,"0")+IFERROR(V100/H100,"0")</f>
        <v/>
      </c>
      <c r="W101" s="683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84" t="n"/>
      <c r="Y101" s="684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1" t="n"/>
      <c r="M102" s="682" t="inlineStr">
        <is>
          <t>Итого</t>
        </is>
      </c>
      <c r="N102" s="652" t="n"/>
      <c r="O102" s="652" t="n"/>
      <c r="P102" s="652" t="n"/>
      <c r="Q102" s="652" t="n"/>
      <c r="R102" s="652" t="n"/>
      <c r="S102" s="653" t="n"/>
      <c r="T102" s="43" t="inlineStr">
        <is>
          <t>кг</t>
        </is>
      </c>
      <c r="U102" s="683">
        <f>IFERROR(SUM(U90:U100),"0")</f>
        <v/>
      </c>
      <c r="V102" s="683">
        <f>IFERROR(SUM(V90:V100),"0")</f>
        <v/>
      </c>
      <c r="W102" s="43" t="n"/>
      <c r="X102" s="684" t="n"/>
      <c r="Y102" s="684" t="n"/>
    </row>
    <row r="103" ht="14.25" customHeight="1">
      <c r="A103" s="376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76" t="n"/>
      <c r="Y103" s="376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77" t="n">
        <v>4607091386967</v>
      </c>
      <c r="E104" s="644" t="n"/>
      <c r="F104" s="676" t="n">
        <v>1.35</v>
      </c>
      <c r="G104" s="38" t="n">
        <v>6</v>
      </c>
      <c r="H104" s="676" t="n">
        <v>8.1</v>
      </c>
      <c r="I104" s="676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2" t="inlineStr">
        <is>
          <t>Сосиски Молокуши (Вязанка Молочные) Вязанка Весовые П/а мгс Вязанка</t>
        </is>
      </c>
      <c r="N104" s="678" t="n"/>
      <c r="O104" s="678" t="n"/>
      <c r="P104" s="678" t="n"/>
      <c r="Q104" s="644" t="n"/>
      <c r="R104" s="40" t="inlineStr"/>
      <c r="S104" s="40" t="inlineStr"/>
      <c r="T104" s="41" t="inlineStr">
        <is>
          <t>кг</t>
        </is>
      </c>
      <c r="U104" s="679" t="n">
        <v>0</v>
      </c>
      <c r="V104" s="680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27" customHeight="1">
      <c r="A105" s="64" t="inlineStr">
        <is>
          <t>SU001523</t>
        </is>
      </c>
      <c r="B105" s="64" t="inlineStr">
        <is>
          <t>P003691</t>
        </is>
      </c>
      <c r="C105" s="37" t="n">
        <v>4301051543</v>
      </c>
      <c r="D105" s="377" t="n">
        <v>4607091386967</v>
      </c>
      <c r="E105" s="644" t="n"/>
      <c r="F105" s="676" t="n">
        <v>1.4</v>
      </c>
      <c r="G105" s="38" t="n">
        <v>6</v>
      </c>
      <c r="H105" s="676" t="n">
        <v>8.4</v>
      </c>
      <c r="I105" s="676" t="n">
        <v>8.964</v>
      </c>
      <c r="J105" s="38" t="n">
        <v>56</v>
      </c>
      <c r="K105" s="39" t="inlineStr">
        <is>
          <t>СК2</t>
        </is>
      </c>
      <c r="L105" s="38" t="n">
        <v>45</v>
      </c>
      <c r="M105" s="733" t="inlineStr">
        <is>
          <t>Сосиски «Молокуши (Вязанка Молочные)» Весовые П/а мгс УВВ ТМ «Вязанка»</t>
        </is>
      </c>
      <c r="N105" s="678" t="n"/>
      <c r="O105" s="678" t="n"/>
      <c r="P105" s="678" t="n"/>
      <c r="Q105" s="644" t="n"/>
      <c r="R105" s="40" t="inlineStr"/>
      <c r="S105" s="40" t="inlineStr"/>
      <c r="T105" s="41" t="inlineStr">
        <is>
          <t>кг</t>
        </is>
      </c>
      <c r="U105" s="679" t="n">
        <v>0</v>
      </c>
      <c r="V105" s="680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SU001351</t>
        </is>
      </c>
      <c r="B106" s="64" t="inlineStr">
        <is>
          <t>P003025</t>
        </is>
      </c>
      <c r="C106" s="37" t="n">
        <v>4301051311</v>
      </c>
      <c r="D106" s="377" t="n">
        <v>4607091385304</v>
      </c>
      <c r="E106" s="644" t="n"/>
      <c r="F106" s="676" t="n">
        <v>1.35</v>
      </c>
      <c r="G106" s="38" t="n">
        <v>6</v>
      </c>
      <c r="H106" s="676" t="n">
        <v>8.1</v>
      </c>
      <c r="I106" s="676" t="n">
        <v>8.664</v>
      </c>
      <c r="J106" s="38" t="n">
        <v>56</v>
      </c>
      <c r="K106" s="39" t="inlineStr">
        <is>
          <t>СК2</t>
        </is>
      </c>
      <c r="L106" s="38" t="n">
        <v>40</v>
      </c>
      <c r="M106" s="734">
        <f>HYPERLINK("https://abi.ru/products/Охлажденные/Вязанка/Вязанка/Сосиски/P003025/","Сосиски Рубленые Вязанка Весовые п/а мгс Вязанка")</f>
        <v/>
      </c>
      <c r="N106" s="678" t="n"/>
      <c r="O106" s="678" t="n"/>
      <c r="P106" s="678" t="n"/>
      <c r="Q106" s="644" t="n"/>
      <c r="R106" s="40" t="inlineStr"/>
      <c r="S106" s="40" t="inlineStr"/>
      <c r="T106" s="41" t="inlineStr">
        <is>
          <t>кг</t>
        </is>
      </c>
      <c r="U106" s="679" t="n">
        <v>0</v>
      </c>
      <c r="V106" s="680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SU001527</t>
        </is>
      </c>
      <c r="B107" s="64" t="inlineStr">
        <is>
          <t>P002217</t>
        </is>
      </c>
      <c r="C107" s="37" t="n">
        <v>4301051306</v>
      </c>
      <c r="D107" s="377" t="n">
        <v>4607091386264</v>
      </c>
      <c r="E107" s="644" t="n"/>
      <c r="F107" s="676" t="n">
        <v>0.5</v>
      </c>
      <c r="G107" s="38" t="n">
        <v>6</v>
      </c>
      <c r="H107" s="676" t="n">
        <v>3</v>
      </c>
      <c r="I107" s="676" t="n">
        <v>3.278</v>
      </c>
      <c r="J107" s="38" t="n">
        <v>156</v>
      </c>
      <c r="K107" s="39" t="inlineStr">
        <is>
          <t>СК2</t>
        </is>
      </c>
      <c r="L107" s="38" t="n">
        <v>31</v>
      </c>
      <c r="M107" s="735">
        <f>HYPERLINK("https://abi.ru/products/Охлажденные/Вязанка/Вязанка/Сосиски/P002217/","Сосиски Венские Вязанка Фикс.вес 0,5 NDX мгс Вязанка")</f>
        <v/>
      </c>
      <c r="N107" s="678" t="n"/>
      <c r="O107" s="678" t="n"/>
      <c r="P107" s="678" t="n"/>
      <c r="Q107" s="644" t="n"/>
      <c r="R107" s="40" t="inlineStr"/>
      <c r="S107" s="40" t="inlineStr"/>
      <c r="T107" s="41" t="inlineStr">
        <is>
          <t>кг</t>
        </is>
      </c>
      <c r="U107" s="679" t="n">
        <v>0</v>
      </c>
      <c r="V107" s="680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77" t="n">
        <v>4607091385731</v>
      </c>
      <c r="E108" s="644" t="n"/>
      <c r="F108" s="676" t="n">
        <v>0.45</v>
      </c>
      <c r="G108" s="38" t="n">
        <v>6</v>
      </c>
      <c r="H108" s="676" t="n">
        <v>2.7</v>
      </c>
      <c r="I108" s="676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6" t="inlineStr">
        <is>
          <t>Сосиски Молокуши (Вязанка Молочные) Вязанка Фикс.вес 0,45 П/а мгс Вязанка</t>
        </is>
      </c>
      <c r="N108" s="678" t="n"/>
      <c r="O108" s="678" t="n"/>
      <c r="P108" s="678" t="n"/>
      <c r="Q108" s="644" t="n"/>
      <c r="R108" s="40" t="inlineStr"/>
      <c r="S108" s="40" t="inlineStr"/>
      <c r="T108" s="41" t="inlineStr">
        <is>
          <t>кг</t>
        </is>
      </c>
      <c r="U108" s="679" t="n">
        <v>0</v>
      </c>
      <c r="V108" s="680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77" t="n">
        <v>4680115880214</v>
      </c>
      <c r="E109" s="644" t="n"/>
      <c r="F109" s="676" t="n">
        <v>0.45</v>
      </c>
      <c r="G109" s="38" t="n">
        <v>6</v>
      </c>
      <c r="H109" s="676" t="n">
        <v>2.7</v>
      </c>
      <c r="I109" s="676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7" t="inlineStr">
        <is>
          <t>Сосиски Молокуши миникушай Вязанка Ф/в 0,45 амилюкс мгс Вязанка</t>
        </is>
      </c>
      <c r="N109" s="678" t="n"/>
      <c r="O109" s="678" t="n"/>
      <c r="P109" s="678" t="n"/>
      <c r="Q109" s="644" t="n"/>
      <c r="R109" s="40" t="inlineStr"/>
      <c r="S109" s="40" t="inlineStr"/>
      <c r="T109" s="41" t="inlineStr">
        <is>
          <t>кг</t>
        </is>
      </c>
      <c r="U109" s="679" t="n">
        <v>0</v>
      </c>
      <c r="V109" s="680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77" t="n">
        <v>4680115880894</v>
      </c>
      <c r="E110" s="644" t="n"/>
      <c r="F110" s="676" t="n">
        <v>0.33</v>
      </c>
      <c r="G110" s="38" t="n">
        <v>6</v>
      </c>
      <c r="H110" s="676" t="n">
        <v>1.98</v>
      </c>
      <c r="I110" s="676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8" t="inlineStr">
        <is>
          <t>Сосиски Молокуши Миникушай Вязанка фикс.вес 0,33 п/а Вязанка</t>
        </is>
      </c>
      <c r="N110" s="678" t="n"/>
      <c r="O110" s="678" t="n"/>
      <c r="P110" s="678" t="n"/>
      <c r="Q110" s="644" t="n"/>
      <c r="R110" s="40" t="inlineStr"/>
      <c r="S110" s="40" t="inlineStr"/>
      <c r="T110" s="41" t="inlineStr">
        <is>
          <t>кг</t>
        </is>
      </c>
      <c r="U110" s="679" t="n">
        <v>0</v>
      </c>
      <c r="V110" s="68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77" t="n">
        <v>4607091385427</v>
      </c>
      <c r="E111" s="644" t="n"/>
      <c r="F111" s="676" t="n">
        <v>0.5</v>
      </c>
      <c r="G111" s="38" t="n">
        <v>6</v>
      </c>
      <c r="H111" s="676" t="n">
        <v>3</v>
      </c>
      <c r="I111" s="676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9">
        <f>HYPERLINK("https://abi.ru/products/Охлажденные/Вязанка/Вязанка/Сосиски/P003030/","Сосиски Рубленые Вязанка Фикс.вес 0,5 п/а мгс Вязанка")</f>
        <v/>
      </c>
      <c r="N111" s="678" t="n"/>
      <c r="O111" s="678" t="n"/>
      <c r="P111" s="678" t="n"/>
      <c r="Q111" s="644" t="n"/>
      <c r="R111" s="40" t="inlineStr"/>
      <c r="S111" s="40" t="inlineStr"/>
      <c r="T111" s="41" t="inlineStr">
        <is>
          <t>кг</t>
        </is>
      </c>
      <c r="U111" s="679" t="n">
        <v>0</v>
      </c>
      <c r="V111" s="680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77" t="n">
        <v>4680115882645</v>
      </c>
      <c r="E112" s="644" t="n"/>
      <c r="F112" s="676" t="n">
        <v>0.3</v>
      </c>
      <c r="G112" s="38" t="n">
        <v>6</v>
      </c>
      <c r="H112" s="676" t="n">
        <v>1.8</v>
      </c>
      <c r="I112" s="676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40" t="inlineStr">
        <is>
          <t>Сосиски «Сливушки с сыром» ф/в 0,3 п/а ТМ «Вязанка»</t>
        </is>
      </c>
      <c r="N112" s="678" t="n"/>
      <c r="O112" s="678" t="n"/>
      <c r="P112" s="678" t="n"/>
      <c r="Q112" s="644" t="n"/>
      <c r="R112" s="40" t="inlineStr"/>
      <c r="S112" s="40" t="inlineStr"/>
      <c r="T112" s="41" t="inlineStr">
        <is>
          <t>кг</t>
        </is>
      </c>
      <c r="U112" s="679" t="n">
        <v>0</v>
      </c>
      <c r="V112" s="680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85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81" t="n"/>
      <c r="M113" s="682" t="inlineStr">
        <is>
          <t>Итого</t>
        </is>
      </c>
      <c r="N113" s="652" t="n"/>
      <c r="O113" s="652" t="n"/>
      <c r="P113" s="652" t="n"/>
      <c r="Q113" s="652" t="n"/>
      <c r="R113" s="652" t="n"/>
      <c r="S113" s="653" t="n"/>
      <c r="T113" s="43" t="inlineStr">
        <is>
          <t>кор</t>
        </is>
      </c>
      <c r="U113" s="683">
        <f>IFERROR(U104/H104,"0")+IFERROR(U105/H105,"0")+IFERROR(U106/H106,"0")+IFERROR(U107/H107,"0")+IFERROR(U108/H108,"0")+IFERROR(U109/H109,"0")+IFERROR(U110/H110,"0")+IFERROR(U111/H111,"0")+IFERROR(U112/H112,"0")</f>
        <v/>
      </c>
      <c r="V113" s="683">
        <f>IFERROR(V104/H104,"0")+IFERROR(V105/H105,"0")+IFERROR(V106/H106,"0")+IFERROR(V107/H107,"0")+IFERROR(V108/H108,"0")+IFERROR(V109/H109,"0")+IFERROR(V110/H110,"0")+IFERROR(V111/H111,"0")+IFERROR(V112/H112,"0")</f>
        <v/>
      </c>
      <c r="W113" s="683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4" t="n"/>
      <c r="Y113" s="684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81" t="n"/>
      <c r="M114" s="682" t="inlineStr">
        <is>
          <t>Итого</t>
        </is>
      </c>
      <c r="N114" s="652" t="n"/>
      <c r="O114" s="652" t="n"/>
      <c r="P114" s="652" t="n"/>
      <c r="Q114" s="652" t="n"/>
      <c r="R114" s="652" t="n"/>
      <c r="S114" s="653" t="n"/>
      <c r="T114" s="43" t="inlineStr">
        <is>
          <t>кг</t>
        </is>
      </c>
      <c r="U114" s="683">
        <f>IFERROR(SUM(U104:U112),"0")</f>
        <v/>
      </c>
      <c r="V114" s="683">
        <f>IFERROR(SUM(V104:V112),"0")</f>
        <v/>
      </c>
      <c r="W114" s="43" t="n"/>
      <c r="X114" s="684" t="n"/>
      <c r="Y114" s="684" t="n"/>
    </row>
    <row r="115" ht="14.25" customHeight="1">
      <c r="A115" s="376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76" t="n"/>
      <c r="Y115" s="376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77" t="n">
        <v>4607091383065</v>
      </c>
      <c r="E116" s="644" t="n"/>
      <c r="F116" s="676" t="n">
        <v>0.83</v>
      </c>
      <c r="G116" s="38" t="n">
        <v>4</v>
      </c>
      <c r="H116" s="676" t="n">
        <v>3.32</v>
      </c>
      <c r="I116" s="676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4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8" t="n"/>
      <c r="O116" s="678" t="n"/>
      <c r="P116" s="678" t="n"/>
      <c r="Q116" s="644" t="n"/>
      <c r="R116" s="40" t="inlineStr"/>
      <c r="S116" s="40" t="inlineStr"/>
      <c r="T116" s="41" t="inlineStr">
        <is>
          <t>кг</t>
        </is>
      </c>
      <c r="U116" s="679" t="n">
        <v>0</v>
      </c>
      <c r="V116" s="680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77" t="n">
        <v>4680115881532</v>
      </c>
      <c r="E117" s="644" t="n"/>
      <c r="F117" s="676" t="n">
        <v>1.35</v>
      </c>
      <c r="G117" s="38" t="n">
        <v>6</v>
      </c>
      <c r="H117" s="676" t="n">
        <v>8.1</v>
      </c>
      <c r="I117" s="676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2">
        <f>HYPERLINK("https://abi.ru/products/Охлажденные/Вязанка/Вязанка/Сардельки/P003237/","Сардельки «Филейские» Весовые NDX мгс ТМ «Вязанка»")</f>
        <v/>
      </c>
      <c r="N117" s="678" t="n"/>
      <c r="O117" s="678" t="n"/>
      <c r="P117" s="678" t="n"/>
      <c r="Q117" s="644" t="n"/>
      <c r="R117" s="40" t="inlineStr"/>
      <c r="S117" s="40" t="inlineStr"/>
      <c r="T117" s="41" t="inlineStr">
        <is>
          <t>кг</t>
        </is>
      </c>
      <c r="U117" s="679" t="n">
        <v>0</v>
      </c>
      <c r="V117" s="680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77" t="n">
        <v>4680115882652</v>
      </c>
      <c r="E118" s="644" t="n"/>
      <c r="F118" s="676" t="n">
        <v>0.33</v>
      </c>
      <c r="G118" s="38" t="n">
        <v>6</v>
      </c>
      <c r="H118" s="676" t="n">
        <v>1.98</v>
      </c>
      <c r="I118" s="676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3" t="inlineStr">
        <is>
          <t>Сардельки «Сливушки с сыром #минидельки» ф/в 0,33 айпил ТМ «Вязанка»</t>
        </is>
      </c>
      <c r="N118" s="678" t="n"/>
      <c r="O118" s="678" t="n"/>
      <c r="P118" s="678" t="n"/>
      <c r="Q118" s="644" t="n"/>
      <c r="R118" s="40" t="inlineStr"/>
      <c r="S118" s="40" t="inlineStr"/>
      <c r="T118" s="41" t="inlineStr">
        <is>
          <t>кг</t>
        </is>
      </c>
      <c r="U118" s="679" t="n">
        <v>0</v>
      </c>
      <c r="V118" s="680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77" t="n">
        <v>4680115880238</v>
      </c>
      <c r="E119" s="644" t="n"/>
      <c r="F119" s="676" t="n">
        <v>0.33</v>
      </c>
      <c r="G119" s="38" t="n">
        <v>6</v>
      </c>
      <c r="H119" s="676" t="n">
        <v>1.98</v>
      </c>
      <c r="I119" s="676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8" t="n"/>
      <c r="O119" s="678" t="n"/>
      <c r="P119" s="678" t="n"/>
      <c r="Q119" s="644" t="n"/>
      <c r="R119" s="40" t="inlineStr"/>
      <c r="S119" s="40" t="inlineStr"/>
      <c r="T119" s="41" t="inlineStr">
        <is>
          <t>кг</t>
        </is>
      </c>
      <c r="U119" s="679" t="n">
        <v>0</v>
      </c>
      <c r="V119" s="680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77" t="n">
        <v>4680115881464</v>
      </c>
      <c r="E120" s="644" t="n"/>
      <c r="F120" s="676" t="n">
        <v>0.4</v>
      </c>
      <c r="G120" s="38" t="n">
        <v>6</v>
      </c>
      <c r="H120" s="676" t="n">
        <v>2.4</v>
      </c>
      <c r="I120" s="676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5" t="inlineStr">
        <is>
          <t>Сардельки «Филейские» Фикс.вес 0,4 NDX мгс ТМ «Вязанка»</t>
        </is>
      </c>
      <c r="N120" s="678" t="n"/>
      <c r="O120" s="678" t="n"/>
      <c r="P120" s="678" t="n"/>
      <c r="Q120" s="644" t="n"/>
      <c r="R120" s="40" t="inlineStr"/>
      <c r="S120" s="40" t="inlineStr"/>
      <c r="T120" s="41" t="inlineStr">
        <is>
          <t>кг</t>
        </is>
      </c>
      <c r="U120" s="679" t="n">
        <v>0</v>
      </c>
      <c r="V120" s="68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85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81" t="n"/>
      <c r="M121" s="682" t="inlineStr">
        <is>
          <t>Итого</t>
        </is>
      </c>
      <c r="N121" s="652" t="n"/>
      <c r="O121" s="652" t="n"/>
      <c r="P121" s="652" t="n"/>
      <c r="Q121" s="652" t="n"/>
      <c r="R121" s="652" t="n"/>
      <c r="S121" s="653" t="n"/>
      <c r="T121" s="43" t="inlineStr">
        <is>
          <t>кор</t>
        </is>
      </c>
      <c r="U121" s="683">
        <f>IFERROR(U116/H116,"0")+IFERROR(U117/H117,"0")+IFERROR(U118/H118,"0")+IFERROR(U119/H119,"0")+IFERROR(U120/H120,"0")</f>
        <v/>
      </c>
      <c r="V121" s="683">
        <f>IFERROR(V116/H116,"0")+IFERROR(V117/H117,"0")+IFERROR(V118/H118,"0")+IFERROR(V119/H119,"0")+IFERROR(V120/H120,"0")</f>
        <v/>
      </c>
      <c r="W121" s="683">
        <f>IFERROR(IF(W116="",0,W116),"0")+IFERROR(IF(W117="",0,W117),"0")+IFERROR(IF(W118="",0,W118),"0")+IFERROR(IF(W119="",0,W119),"0")+IFERROR(IF(W120="",0,W120),"0")</f>
        <v/>
      </c>
      <c r="X121" s="684" t="n"/>
      <c r="Y121" s="684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81" t="n"/>
      <c r="M122" s="682" t="inlineStr">
        <is>
          <t>Итого</t>
        </is>
      </c>
      <c r="N122" s="652" t="n"/>
      <c r="O122" s="652" t="n"/>
      <c r="P122" s="652" t="n"/>
      <c r="Q122" s="652" t="n"/>
      <c r="R122" s="652" t="n"/>
      <c r="S122" s="653" t="n"/>
      <c r="T122" s="43" t="inlineStr">
        <is>
          <t>кг</t>
        </is>
      </c>
      <c r="U122" s="683">
        <f>IFERROR(SUM(U116:U120),"0")</f>
        <v/>
      </c>
      <c r="V122" s="683">
        <f>IFERROR(SUM(V116:V120),"0")</f>
        <v/>
      </c>
      <c r="W122" s="43" t="n"/>
      <c r="X122" s="684" t="n"/>
      <c r="Y122" s="684" t="n"/>
    </row>
    <row r="123" ht="16.5" customHeight="1">
      <c r="A123" s="375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75" t="n"/>
      <c r="Y123" s="375" t="n"/>
    </row>
    <row r="124" ht="14.25" customHeight="1">
      <c r="A124" s="376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76" t="n"/>
      <c r="Y124" s="376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77" t="n">
        <v>4607091385168</v>
      </c>
      <c r="E125" s="644" t="n"/>
      <c r="F125" s="676" t="n">
        <v>1.35</v>
      </c>
      <c r="G125" s="38" t="n">
        <v>6</v>
      </c>
      <c r="H125" s="676" t="n">
        <v>8.1</v>
      </c>
      <c r="I125" s="676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8" t="n"/>
      <c r="O125" s="678" t="n"/>
      <c r="P125" s="678" t="n"/>
      <c r="Q125" s="644" t="n"/>
      <c r="R125" s="40" t="inlineStr"/>
      <c r="S125" s="40" t="inlineStr"/>
      <c r="T125" s="41" t="inlineStr">
        <is>
          <t>кг</t>
        </is>
      </c>
      <c r="U125" s="679" t="n">
        <v>0</v>
      </c>
      <c r="V125" s="680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77" t="n">
        <v>4607091383256</v>
      </c>
      <c r="E126" s="644" t="n"/>
      <c r="F126" s="676" t="n">
        <v>0.33</v>
      </c>
      <c r="G126" s="38" t="n">
        <v>6</v>
      </c>
      <c r="H126" s="676" t="n">
        <v>1.98</v>
      </c>
      <c r="I126" s="676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7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8" t="n"/>
      <c r="O126" s="678" t="n"/>
      <c r="P126" s="678" t="n"/>
      <c r="Q126" s="644" t="n"/>
      <c r="R126" s="40" t="inlineStr"/>
      <c r="S126" s="40" t="inlineStr"/>
      <c r="T126" s="41" t="inlineStr">
        <is>
          <t>кг</t>
        </is>
      </c>
      <c r="U126" s="679" t="n">
        <v>0</v>
      </c>
      <c r="V126" s="680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77" t="n">
        <v>4607091385748</v>
      </c>
      <c r="E127" s="644" t="n"/>
      <c r="F127" s="676" t="n">
        <v>0.45</v>
      </c>
      <c r="G127" s="38" t="n">
        <v>6</v>
      </c>
      <c r="H127" s="676" t="n">
        <v>2.7</v>
      </c>
      <c r="I127" s="676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8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8" t="n"/>
      <c r="O127" s="678" t="n"/>
      <c r="P127" s="678" t="n"/>
      <c r="Q127" s="644" t="n"/>
      <c r="R127" s="40" t="inlineStr"/>
      <c r="S127" s="40" t="inlineStr"/>
      <c r="T127" s="41" t="inlineStr">
        <is>
          <t>кг</t>
        </is>
      </c>
      <c r="U127" s="679" t="n">
        <v>0</v>
      </c>
      <c r="V127" s="680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77" t="n">
        <v>4607091384581</v>
      </c>
      <c r="E128" s="644" t="n"/>
      <c r="F128" s="676" t="n">
        <v>0.67</v>
      </c>
      <c r="G128" s="38" t="n">
        <v>4</v>
      </c>
      <c r="H128" s="676" t="n">
        <v>2.68</v>
      </c>
      <c r="I128" s="676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9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8" t="n"/>
      <c r="O128" s="678" t="n"/>
      <c r="P128" s="678" t="n"/>
      <c r="Q128" s="644" t="n"/>
      <c r="R128" s="40" t="inlineStr"/>
      <c r="S128" s="40" t="inlineStr"/>
      <c r="T128" s="41" t="inlineStr">
        <is>
          <t>кг</t>
        </is>
      </c>
      <c r="U128" s="679" t="n">
        <v>0</v>
      </c>
      <c r="V128" s="680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85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81" t="n"/>
      <c r="M129" s="682" t="inlineStr">
        <is>
          <t>Итого</t>
        </is>
      </c>
      <c r="N129" s="652" t="n"/>
      <c r="O129" s="652" t="n"/>
      <c r="P129" s="652" t="n"/>
      <c r="Q129" s="652" t="n"/>
      <c r="R129" s="652" t="n"/>
      <c r="S129" s="653" t="n"/>
      <c r="T129" s="43" t="inlineStr">
        <is>
          <t>кор</t>
        </is>
      </c>
      <c r="U129" s="683">
        <f>IFERROR(U125/H125,"0")+IFERROR(U126/H126,"0")+IFERROR(U127/H127,"0")+IFERROR(U128/H128,"0")</f>
        <v/>
      </c>
      <c r="V129" s="683">
        <f>IFERROR(V125/H125,"0")+IFERROR(V126/H126,"0")+IFERROR(V127/H127,"0")+IFERROR(V128/H128,"0")</f>
        <v/>
      </c>
      <c r="W129" s="683">
        <f>IFERROR(IF(W125="",0,W125),"0")+IFERROR(IF(W126="",0,W126),"0")+IFERROR(IF(W127="",0,W127),"0")+IFERROR(IF(W128="",0,W128),"0")</f>
        <v/>
      </c>
      <c r="X129" s="684" t="n"/>
      <c r="Y129" s="684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81" t="n"/>
      <c r="M130" s="682" t="inlineStr">
        <is>
          <t>Итого</t>
        </is>
      </c>
      <c r="N130" s="652" t="n"/>
      <c r="O130" s="652" t="n"/>
      <c r="P130" s="652" t="n"/>
      <c r="Q130" s="652" t="n"/>
      <c r="R130" s="652" t="n"/>
      <c r="S130" s="653" t="n"/>
      <c r="T130" s="43" t="inlineStr">
        <is>
          <t>кг</t>
        </is>
      </c>
      <c r="U130" s="683">
        <f>IFERROR(SUM(U125:U128),"0")</f>
        <v/>
      </c>
      <c r="V130" s="683">
        <f>IFERROR(SUM(V125:V128),"0")</f>
        <v/>
      </c>
      <c r="W130" s="43" t="n"/>
      <c r="X130" s="684" t="n"/>
      <c r="Y130" s="684" t="n"/>
    </row>
    <row r="131" ht="27.75" customHeight="1">
      <c r="A131" s="374" t="inlineStr">
        <is>
          <t>Стародворье</t>
        </is>
      </c>
      <c r="B131" s="675" t="n"/>
      <c r="C131" s="675" t="n"/>
      <c r="D131" s="675" t="n"/>
      <c r="E131" s="675" t="n"/>
      <c r="F131" s="675" t="n"/>
      <c r="G131" s="675" t="n"/>
      <c r="H131" s="675" t="n"/>
      <c r="I131" s="675" t="n"/>
      <c r="J131" s="675" t="n"/>
      <c r="K131" s="675" t="n"/>
      <c r="L131" s="675" t="n"/>
      <c r="M131" s="675" t="n"/>
      <c r="N131" s="675" t="n"/>
      <c r="O131" s="675" t="n"/>
      <c r="P131" s="675" t="n"/>
      <c r="Q131" s="675" t="n"/>
      <c r="R131" s="675" t="n"/>
      <c r="S131" s="675" t="n"/>
      <c r="T131" s="675" t="n"/>
      <c r="U131" s="675" t="n"/>
      <c r="V131" s="675" t="n"/>
      <c r="W131" s="675" t="n"/>
      <c r="X131" s="55" t="n"/>
      <c r="Y131" s="55" t="n"/>
    </row>
    <row r="132" ht="16.5" customHeight="1">
      <c r="A132" s="375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75" t="n"/>
      <c r="Y132" s="375" t="n"/>
    </row>
    <row r="133" ht="14.25" customHeight="1">
      <c r="A133" s="376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76" t="n"/>
      <c r="Y133" s="376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77" t="n">
        <v>4607091383423</v>
      </c>
      <c r="E134" s="644" t="n"/>
      <c r="F134" s="676" t="n">
        <v>1.35</v>
      </c>
      <c r="G134" s="38" t="n">
        <v>8</v>
      </c>
      <c r="H134" s="676" t="n">
        <v>10.8</v>
      </c>
      <c r="I134" s="676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5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8" t="n"/>
      <c r="O134" s="678" t="n"/>
      <c r="P134" s="678" t="n"/>
      <c r="Q134" s="644" t="n"/>
      <c r="R134" s="40" t="inlineStr"/>
      <c r="S134" s="40" t="inlineStr"/>
      <c r="T134" s="41" t="inlineStr">
        <is>
          <t>кг</t>
        </is>
      </c>
      <c r="U134" s="679" t="n">
        <v>0</v>
      </c>
      <c r="V134" s="680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77" t="n">
        <v>4607091381405</v>
      </c>
      <c r="E135" s="644" t="n"/>
      <c r="F135" s="676" t="n">
        <v>1.35</v>
      </c>
      <c r="G135" s="38" t="n">
        <v>8</v>
      </c>
      <c r="H135" s="676" t="n">
        <v>10.8</v>
      </c>
      <c r="I135" s="676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5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8" t="n"/>
      <c r="O135" s="678" t="n"/>
      <c r="P135" s="678" t="n"/>
      <c r="Q135" s="644" t="n"/>
      <c r="R135" s="40" t="inlineStr"/>
      <c r="S135" s="40" t="inlineStr"/>
      <c r="T135" s="41" t="inlineStr">
        <is>
          <t>кг</t>
        </is>
      </c>
      <c r="U135" s="679" t="n">
        <v>0</v>
      </c>
      <c r="V135" s="680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77" t="n">
        <v>4607091386516</v>
      </c>
      <c r="E136" s="644" t="n"/>
      <c r="F136" s="676" t="n">
        <v>1.4</v>
      </c>
      <c r="G136" s="38" t="n">
        <v>8</v>
      </c>
      <c r="H136" s="676" t="n">
        <v>11.2</v>
      </c>
      <c r="I136" s="676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8" t="n"/>
      <c r="O136" s="678" t="n"/>
      <c r="P136" s="678" t="n"/>
      <c r="Q136" s="644" t="n"/>
      <c r="R136" s="40" t="inlineStr"/>
      <c r="S136" s="40" t="inlineStr"/>
      <c r="T136" s="41" t="inlineStr">
        <is>
          <t>кг</t>
        </is>
      </c>
      <c r="U136" s="679" t="n">
        <v>0</v>
      </c>
      <c r="V136" s="680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85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81" t="n"/>
      <c r="M137" s="682" t="inlineStr">
        <is>
          <t>Итого</t>
        </is>
      </c>
      <c r="N137" s="652" t="n"/>
      <c r="O137" s="652" t="n"/>
      <c r="P137" s="652" t="n"/>
      <c r="Q137" s="652" t="n"/>
      <c r="R137" s="652" t="n"/>
      <c r="S137" s="653" t="n"/>
      <c r="T137" s="43" t="inlineStr">
        <is>
          <t>кор</t>
        </is>
      </c>
      <c r="U137" s="683">
        <f>IFERROR(U134/H134,"0")+IFERROR(U135/H135,"0")+IFERROR(U136/H136,"0")</f>
        <v/>
      </c>
      <c r="V137" s="683">
        <f>IFERROR(V134/H134,"0")+IFERROR(V135/H135,"0")+IFERROR(V136/H136,"0")</f>
        <v/>
      </c>
      <c r="W137" s="683">
        <f>IFERROR(IF(W134="",0,W134),"0")+IFERROR(IF(W135="",0,W135),"0")+IFERROR(IF(W136="",0,W136),"0")</f>
        <v/>
      </c>
      <c r="X137" s="684" t="n"/>
      <c r="Y137" s="684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81" t="n"/>
      <c r="M138" s="682" t="inlineStr">
        <is>
          <t>Итого</t>
        </is>
      </c>
      <c r="N138" s="652" t="n"/>
      <c r="O138" s="652" t="n"/>
      <c r="P138" s="652" t="n"/>
      <c r="Q138" s="652" t="n"/>
      <c r="R138" s="652" t="n"/>
      <c r="S138" s="653" t="n"/>
      <c r="T138" s="43" t="inlineStr">
        <is>
          <t>кг</t>
        </is>
      </c>
      <c r="U138" s="683">
        <f>IFERROR(SUM(U134:U136),"0")</f>
        <v/>
      </c>
      <c r="V138" s="683">
        <f>IFERROR(SUM(V134:V136),"0")</f>
        <v/>
      </c>
      <c r="W138" s="43" t="n"/>
      <c r="X138" s="684" t="n"/>
      <c r="Y138" s="684" t="n"/>
    </row>
    <row r="139" ht="16.5" customHeight="1">
      <c r="A139" s="375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75" t="n"/>
      <c r="Y139" s="375" t="n"/>
    </row>
    <row r="140" ht="14.25" customHeight="1">
      <c r="A140" s="376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76" t="n"/>
      <c r="Y140" s="376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77" t="n">
        <v>4680115880993</v>
      </c>
      <c r="E141" s="644" t="n"/>
      <c r="F141" s="676" t="n">
        <v>0.7</v>
      </c>
      <c r="G141" s="38" t="n">
        <v>6</v>
      </c>
      <c r="H141" s="676" t="n">
        <v>4.2</v>
      </c>
      <c r="I141" s="676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8" t="n"/>
      <c r="O141" s="678" t="n"/>
      <c r="P141" s="678" t="n"/>
      <c r="Q141" s="644" t="n"/>
      <c r="R141" s="40" t="inlineStr"/>
      <c r="S141" s="40" t="inlineStr"/>
      <c r="T141" s="41" t="inlineStr">
        <is>
          <t>кг</t>
        </is>
      </c>
      <c r="U141" s="679" t="n">
        <v>0</v>
      </c>
      <c r="V141" s="680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77" t="n">
        <v>4680115881761</v>
      </c>
      <c r="E142" s="644" t="n"/>
      <c r="F142" s="676" t="n">
        <v>0.7</v>
      </c>
      <c r="G142" s="38" t="n">
        <v>6</v>
      </c>
      <c r="H142" s="676" t="n">
        <v>4.2</v>
      </c>
      <c r="I142" s="676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8" t="n"/>
      <c r="O142" s="678" t="n"/>
      <c r="P142" s="678" t="n"/>
      <c r="Q142" s="644" t="n"/>
      <c r="R142" s="40" t="inlineStr"/>
      <c r="S142" s="40" t="inlineStr"/>
      <c r="T142" s="41" t="inlineStr">
        <is>
          <t>кг</t>
        </is>
      </c>
      <c r="U142" s="679" t="n">
        <v>0</v>
      </c>
      <c r="V142" s="68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77" t="n">
        <v>4680115881563</v>
      </c>
      <c r="E143" s="644" t="n"/>
      <c r="F143" s="676" t="n">
        <v>0.7</v>
      </c>
      <c r="G143" s="38" t="n">
        <v>6</v>
      </c>
      <c r="H143" s="676" t="n">
        <v>4.2</v>
      </c>
      <c r="I143" s="676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8" t="n"/>
      <c r="O143" s="678" t="n"/>
      <c r="P143" s="678" t="n"/>
      <c r="Q143" s="644" t="n"/>
      <c r="R143" s="40" t="inlineStr"/>
      <c r="S143" s="40" t="inlineStr"/>
      <c r="T143" s="41" t="inlineStr">
        <is>
          <t>кг</t>
        </is>
      </c>
      <c r="U143" s="679" t="n">
        <v>0</v>
      </c>
      <c r="V143" s="680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77" t="n">
        <v>4680115880986</v>
      </c>
      <c r="E144" s="644" t="n"/>
      <c r="F144" s="676" t="n">
        <v>0.35</v>
      </c>
      <c r="G144" s="38" t="n">
        <v>6</v>
      </c>
      <c r="H144" s="676" t="n">
        <v>2.1</v>
      </c>
      <c r="I144" s="676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8" t="n"/>
      <c r="O144" s="678" t="n"/>
      <c r="P144" s="678" t="n"/>
      <c r="Q144" s="644" t="n"/>
      <c r="R144" s="40" t="inlineStr"/>
      <c r="S144" s="40" t="inlineStr"/>
      <c r="T144" s="41" t="inlineStr">
        <is>
          <t>кг</t>
        </is>
      </c>
      <c r="U144" s="679" t="n">
        <v>0</v>
      </c>
      <c r="V144" s="680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77" t="n">
        <v>4680115880207</v>
      </c>
      <c r="E145" s="644" t="n"/>
      <c r="F145" s="676" t="n">
        <v>0.4</v>
      </c>
      <c r="G145" s="38" t="n">
        <v>6</v>
      </c>
      <c r="H145" s="676" t="n">
        <v>2.4</v>
      </c>
      <c r="I145" s="676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8" t="n"/>
      <c r="O145" s="678" t="n"/>
      <c r="P145" s="678" t="n"/>
      <c r="Q145" s="644" t="n"/>
      <c r="R145" s="40" t="inlineStr"/>
      <c r="S145" s="40" t="inlineStr"/>
      <c r="T145" s="41" t="inlineStr">
        <is>
          <t>кг</t>
        </is>
      </c>
      <c r="U145" s="679" t="n">
        <v>0</v>
      </c>
      <c r="V145" s="680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77" t="n">
        <v>4680115881785</v>
      </c>
      <c r="E146" s="644" t="n"/>
      <c r="F146" s="676" t="n">
        <v>0.35</v>
      </c>
      <c r="G146" s="38" t="n">
        <v>6</v>
      </c>
      <c r="H146" s="676" t="n">
        <v>2.1</v>
      </c>
      <c r="I146" s="676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8" t="n"/>
      <c r="O146" s="678" t="n"/>
      <c r="P146" s="678" t="n"/>
      <c r="Q146" s="644" t="n"/>
      <c r="R146" s="40" t="inlineStr"/>
      <c r="S146" s="40" t="inlineStr"/>
      <c r="T146" s="41" t="inlineStr">
        <is>
          <t>кг</t>
        </is>
      </c>
      <c r="U146" s="679" t="n">
        <v>0</v>
      </c>
      <c r="V146" s="680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77" t="n">
        <v>4680115881679</v>
      </c>
      <c r="E147" s="644" t="n"/>
      <c r="F147" s="676" t="n">
        <v>0.35</v>
      </c>
      <c r="G147" s="38" t="n">
        <v>6</v>
      </c>
      <c r="H147" s="676" t="n">
        <v>2.1</v>
      </c>
      <c r="I147" s="676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8" t="n"/>
      <c r="O147" s="678" t="n"/>
      <c r="P147" s="678" t="n"/>
      <c r="Q147" s="644" t="n"/>
      <c r="R147" s="40" t="inlineStr"/>
      <c r="S147" s="40" t="inlineStr"/>
      <c r="T147" s="41" t="inlineStr">
        <is>
          <t>кг</t>
        </is>
      </c>
      <c r="U147" s="679" t="n">
        <v>0</v>
      </c>
      <c r="V147" s="680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77" t="n">
        <v>4680115880191</v>
      </c>
      <c r="E148" s="644" t="n"/>
      <c r="F148" s="676" t="n">
        <v>0.4</v>
      </c>
      <c r="G148" s="38" t="n">
        <v>6</v>
      </c>
      <c r="H148" s="676" t="n">
        <v>2.4</v>
      </c>
      <c r="I148" s="676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6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8" t="n"/>
      <c r="O148" s="678" t="n"/>
      <c r="P148" s="678" t="n"/>
      <c r="Q148" s="644" t="n"/>
      <c r="R148" s="40" t="inlineStr"/>
      <c r="S148" s="40" t="inlineStr"/>
      <c r="T148" s="41" t="inlineStr">
        <is>
          <t>кг</t>
        </is>
      </c>
      <c r="U148" s="679" t="n">
        <v>0</v>
      </c>
      <c r="V148" s="68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85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81" t="n"/>
      <c r="M149" s="682" t="inlineStr">
        <is>
          <t>Итого</t>
        </is>
      </c>
      <c r="N149" s="652" t="n"/>
      <c r="O149" s="652" t="n"/>
      <c r="P149" s="652" t="n"/>
      <c r="Q149" s="652" t="n"/>
      <c r="R149" s="652" t="n"/>
      <c r="S149" s="653" t="n"/>
      <c r="T149" s="43" t="inlineStr">
        <is>
          <t>кор</t>
        </is>
      </c>
      <c r="U149" s="683">
        <f>IFERROR(U141/H141,"0")+IFERROR(U142/H142,"0")+IFERROR(U143/H143,"0")+IFERROR(U144/H144,"0")+IFERROR(U145/H145,"0")+IFERROR(U146/H146,"0")+IFERROR(U147/H147,"0")+IFERROR(U148/H148,"0")</f>
        <v/>
      </c>
      <c r="V149" s="683">
        <f>IFERROR(V141/H141,"0")+IFERROR(V142/H142,"0")+IFERROR(V143/H143,"0")+IFERROR(V144/H144,"0")+IFERROR(V145/H145,"0")+IFERROR(V146/H146,"0")+IFERROR(V147/H147,"0")+IFERROR(V148/H148,"0")</f>
        <v/>
      </c>
      <c r="W149" s="683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4" t="n"/>
      <c r="Y149" s="68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81" t="n"/>
      <c r="M150" s="682" t="inlineStr">
        <is>
          <t>Итого</t>
        </is>
      </c>
      <c r="N150" s="652" t="n"/>
      <c r="O150" s="652" t="n"/>
      <c r="P150" s="652" t="n"/>
      <c r="Q150" s="652" t="n"/>
      <c r="R150" s="652" t="n"/>
      <c r="S150" s="653" t="n"/>
      <c r="T150" s="43" t="inlineStr">
        <is>
          <t>кг</t>
        </is>
      </c>
      <c r="U150" s="683">
        <f>IFERROR(SUM(U141:U148),"0")</f>
        <v/>
      </c>
      <c r="V150" s="683">
        <f>IFERROR(SUM(V141:V148),"0")</f>
        <v/>
      </c>
      <c r="W150" s="43" t="n"/>
      <c r="X150" s="684" t="n"/>
      <c r="Y150" s="684" t="n"/>
    </row>
    <row r="151" ht="16.5" customHeight="1">
      <c r="A151" s="375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75" t="n"/>
      <c r="Y151" s="375" t="n"/>
    </row>
    <row r="152" ht="14.25" customHeight="1">
      <c r="A152" s="376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76" t="n"/>
      <c r="Y152" s="376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77" t="n">
        <v>4680115881402</v>
      </c>
      <c r="E153" s="644" t="n"/>
      <c r="F153" s="676" t="n">
        <v>1.35</v>
      </c>
      <c r="G153" s="38" t="n">
        <v>8</v>
      </c>
      <c r="H153" s="676" t="n">
        <v>10.8</v>
      </c>
      <c r="I153" s="676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6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8" t="n"/>
      <c r="O153" s="678" t="n"/>
      <c r="P153" s="678" t="n"/>
      <c r="Q153" s="644" t="n"/>
      <c r="R153" s="40" t="inlineStr"/>
      <c r="S153" s="40" t="inlineStr"/>
      <c r="T153" s="41" t="inlineStr">
        <is>
          <t>кг</t>
        </is>
      </c>
      <c r="U153" s="679" t="n">
        <v>0</v>
      </c>
      <c r="V153" s="680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77" t="n">
        <v>4680115881396</v>
      </c>
      <c r="E154" s="644" t="n"/>
      <c r="F154" s="676" t="n">
        <v>0.45</v>
      </c>
      <c r="G154" s="38" t="n">
        <v>6</v>
      </c>
      <c r="H154" s="676" t="n">
        <v>2.7</v>
      </c>
      <c r="I154" s="676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8" t="n"/>
      <c r="O154" s="678" t="n"/>
      <c r="P154" s="678" t="n"/>
      <c r="Q154" s="644" t="n"/>
      <c r="R154" s="40" t="inlineStr"/>
      <c r="S154" s="40" t="inlineStr"/>
      <c r="T154" s="41" t="inlineStr">
        <is>
          <t>кг</t>
        </is>
      </c>
      <c r="U154" s="679" t="n">
        <v>0</v>
      </c>
      <c r="V154" s="680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85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81" t="n"/>
      <c r="M155" s="682" t="inlineStr">
        <is>
          <t>Итого</t>
        </is>
      </c>
      <c r="N155" s="652" t="n"/>
      <c r="O155" s="652" t="n"/>
      <c r="P155" s="652" t="n"/>
      <c r="Q155" s="652" t="n"/>
      <c r="R155" s="652" t="n"/>
      <c r="S155" s="653" t="n"/>
      <c r="T155" s="43" t="inlineStr">
        <is>
          <t>кор</t>
        </is>
      </c>
      <c r="U155" s="683">
        <f>IFERROR(U153/H153,"0")+IFERROR(U154/H154,"0")</f>
        <v/>
      </c>
      <c r="V155" s="683">
        <f>IFERROR(V153/H153,"0")+IFERROR(V154/H154,"0")</f>
        <v/>
      </c>
      <c r="W155" s="683">
        <f>IFERROR(IF(W153="",0,W153),"0")+IFERROR(IF(W154="",0,W154),"0")</f>
        <v/>
      </c>
      <c r="X155" s="684" t="n"/>
      <c r="Y155" s="684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81" t="n"/>
      <c r="M156" s="682" t="inlineStr">
        <is>
          <t>Итого</t>
        </is>
      </c>
      <c r="N156" s="652" t="n"/>
      <c r="O156" s="652" t="n"/>
      <c r="P156" s="652" t="n"/>
      <c r="Q156" s="652" t="n"/>
      <c r="R156" s="652" t="n"/>
      <c r="S156" s="653" t="n"/>
      <c r="T156" s="43" t="inlineStr">
        <is>
          <t>кг</t>
        </is>
      </c>
      <c r="U156" s="683">
        <f>IFERROR(SUM(U153:U154),"0")</f>
        <v/>
      </c>
      <c r="V156" s="683">
        <f>IFERROR(SUM(V153:V154),"0")</f>
        <v/>
      </c>
      <c r="W156" s="43" t="n"/>
      <c r="X156" s="684" t="n"/>
      <c r="Y156" s="684" t="n"/>
    </row>
    <row r="157" ht="14.25" customHeight="1">
      <c r="A157" s="376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76" t="n"/>
      <c r="Y157" s="376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77" t="n">
        <v>4680115882935</v>
      </c>
      <c r="E158" s="644" t="n"/>
      <c r="F158" s="676" t="n">
        <v>1.35</v>
      </c>
      <c r="G158" s="38" t="n">
        <v>8</v>
      </c>
      <c r="H158" s="676" t="n">
        <v>10.8</v>
      </c>
      <c r="I158" s="676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3" t="inlineStr">
        <is>
          <t>Ветчина «Сочинка с сочным окороком» Весовой п/а ТМ «Стародворье»</t>
        </is>
      </c>
      <c r="N158" s="678" t="n"/>
      <c r="O158" s="678" t="n"/>
      <c r="P158" s="678" t="n"/>
      <c r="Q158" s="644" t="n"/>
      <c r="R158" s="40" t="inlineStr"/>
      <c r="S158" s="40" t="inlineStr"/>
      <c r="T158" s="41" t="inlineStr">
        <is>
          <t>кг</t>
        </is>
      </c>
      <c r="U158" s="679" t="n">
        <v>0</v>
      </c>
      <c r="V158" s="680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77" t="n">
        <v>4680115880764</v>
      </c>
      <c r="E159" s="644" t="n"/>
      <c r="F159" s="676" t="n">
        <v>0.35</v>
      </c>
      <c r="G159" s="38" t="n">
        <v>6</v>
      </c>
      <c r="H159" s="676" t="n">
        <v>2.1</v>
      </c>
      <c r="I159" s="676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8" t="n"/>
      <c r="O159" s="678" t="n"/>
      <c r="P159" s="678" t="n"/>
      <c r="Q159" s="644" t="n"/>
      <c r="R159" s="40" t="inlineStr"/>
      <c r="S159" s="40" t="inlineStr"/>
      <c r="T159" s="41" t="inlineStr">
        <is>
          <t>кг</t>
        </is>
      </c>
      <c r="U159" s="679" t="n">
        <v>0</v>
      </c>
      <c r="V159" s="680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85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81" t="n"/>
      <c r="M160" s="682" t="inlineStr">
        <is>
          <t>Итого</t>
        </is>
      </c>
      <c r="N160" s="652" t="n"/>
      <c r="O160" s="652" t="n"/>
      <c r="P160" s="652" t="n"/>
      <c r="Q160" s="652" t="n"/>
      <c r="R160" s="652" t="n"/>
      <c r="S160" s="653" t="n"/>
      <c r="T160" s="43" t="inlineStr">
        <is>
          <t>кор</t>
        </is>
      </c>
      <c r="U160" s="683">
        <f>IFERROR(U158/H158,"0")+IFERROR(U159/H159,"0")</f>
        <v/>
      </c>
      <c r="V160" s="683">
        <f>IFERROR(V158/H158,"0")+IFERROR(V159/H159,"0")</f>
        <v/>
      </c>
      <c r="W160" s="683">
        <f>IFERROR(IF(W158="",0,W158),"0")+IFERROR(IF(W159="",0,W159),"0")</f>
        <v/>
      </c>
      <c r="X160" s="684" t="n"/>
      <c r="Y160" s="684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81" t="n"/>
      <c r="M161" s="682" t="inlineStr">
        <is>
          <t>Итого</t>
        </is>
      </c>
      <c r="N161" s="652" t="n"/>
      <c r="O161" s="652" t="n"/>
      <c r="P161" s="652" t="n"/>
      <c r="Q161" s="652" t="n"/>
      <c r="R161" s="652" t="n"/>
      <c r="S161" s="653" t="n"/>
      <c r="T161" s="43" t="inlineStr">
        <is>
          <t>кг</t>
        </is>
      </c>
      <c r="U161" s="683">
        <f>IFERROR(SUM(U158:U159),"0")</f>
        <v/>
      </c>
      <c r="V161" s="683">
        <f>IFERROR(SUM(V158:V159),"0")</f>
        <v/>
      </c>
      <c r="W161" s="43" t="n"/>
      <c r="X161" s="684" t="n"/>
      <c r="Y161" s="684" t="n"/>
    </row>
    <row r="162" ht="14.25" customHeight="1">
      <c r="A162" s="376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76" t="n"/>
      <c r="Y162" s="376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77" t="n">
        <v>4680115882683</v>
      </c>
      <c r="E163" s="644" t="n"/>
      <c r="F163" s="676" t="n">
        <v>0.9</v>
      </c>
      <c r="G163" s="38" t="n">
        <v>6</v>
      </c>
      <c r="H163" s="676" t="n">
        <v>5.4</v>
      </c>
      <c r="I163" s="676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8" t="n"/>
      <c r="O163" s="678" t="n"/>
      <c r="P163" s="678" t="n"/>
      <c r="Q163" s="644" t="n"/>
      <c r="R163" s="40" t="inlineStr"/>
      <c r="S163" s="40" t="inlineStr"/>
      <c r="T163" s="41" t="inlineStr">
        <is>
          <t>кг</t>
        </is>
      </c>
      <c r="U163" s="679" t="n">
        <v>0</v>
      </c>
      <c r="V163" s="680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77" t="n">
        <v>4680115882690</v>
      </c>
      <c r="E164" s="644" t="n"/>
      <c r="F164" s="676" t="n">
        <v>0.9</v>
      </c>
      <c r="G164" s="38" t="n">
        <v>6</v>
      </c>
      <c r="H164" s="676" t="n">
        <v>5.4</v>
      </c>
      <c r="I164" s="676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8" t="n"/>
      <c r="O164" s="678" t="n"/>
      <c r="P164" s="678" t="n"/>
      <c r="Q164" s="644" t="n"/>
      <c r="R164" s="40" t="inlineStr"/>
      <c r="S164" s="40" t="inlineStr"/>
      <c r="T164" s="41" t="inlineStr">
        <is>
          <t>кг</t>
        </is>
      </c>
      <c r="U164" s="679" t="n">
        <v>0</v>
      </c>
      <c r="V164" s="680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77" t="n">
        <v>4680115882669</v>
      </c>
      <c r="E165" s="644" t="n"/>
      <c r="F165" s="676" t="n">
        <v>0.9</v>
      </c>
      <c r="G165" s="38" t="n">
        <v>6</v>
      </c>
      <c r="H165" s="676" t="n">
        <v>5.4</v>
      </c>
      <c r="I165" s="676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8" t="n"/>
      <c r="O165" s="678" t="n"/>
      <c r="P165" s="678" t="n"/>
      <c r="Q165" s="644" t="n"/>
      <c r="R165" s="40" t="inlineStr"/>
      <c r="S165" s="40" t="inlineStr"/>
      <c r="T165" s="41" t="inlineStr">
        <is>
          <t>кг</t>
        </is>
      </c>
      <c r="U165" s="679" t="n">
        <v>0</v>
      </c>
      <c r="V165" s="680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77" t="n">
        <v>4680115882676</v>
      </c>
      <c r="E166" s="644" t="n"/>
      <c r="F166" s="676" t="n">
        <v>0.9</v>
      </c>
      <c r="G166" s="38" t="n">
        <v>6</v>
      </c>
      <c r="H166" s="676" t="n">
        <v>5.4</v>
      </c>
      <c r="I166" s="676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8" t="n"/>
      <c r="O166" s="678" t="n"/>
      <c r="P166" s="678" t="n"/>
      <c r="Q166" s="644" t="n"/>
      <c r="R166" s="40" t="inlineStr"/>
      <c r="S166" s="40" t="inlineStr"/>
      <c r="T166" s="41" t="inlineStr">
        <is>
          <t>кг</t>
        </is>
      </c>
      <c r="U166" s="679" t="n">
        <v>0</v>
      </c>
      <c r="V166" s="680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85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81" t="n"/>
      <c r="M167" s="682" t="inlineStr">
        <is>
          <t>Итого</t>
        </is>
      </c>
      <c r="N167" s="652" t="n"/>
      <c r="O167" s="652" t="n"/>
      <c r="P167" s="652" t="n"/>
      <c r="Q167" s="652" t="n"/>
      <c r="R167" s="652" t="n"/>
      <c r="S167" s="653" t="n"/>
      <c r="T167" s="43" t="inlineStr">
        <is>
          <t>кор</t>
        </is>
      </c>
      <c r="U167" s="683">
        <f>IFERROR(U163/H163,"0")+IFERROR(U164/H164,"0")+IFERROR(U165/H165,"0")+IFERROR(U166/H166,"0")</f>
        <v/>
      </c>
      <c r="V167" s="683">
        <f>IFERROR(V163/H163,"0")+IFERROR(V164/H164,"0")+IFERROR(V165/H165,"0")+IFERROR(V166/H166,"0")</f>
        <v/>
      </c>
      <c r="W167" s="683">
        <f>IFERROR(IF(W163="",0,W163),"0")+IFERROR(IF(W164="",0,W164),"0")+IFERROR(IF(W165="",0,W165),"0")+IFERROR(IF(W166="",0,W166),"0")</f>
        <v/>
      </c>
      <c r="X167" s="684" t="n"/>
      <c r="Y167" s="684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81" t="n"/>
      <c r="M168" s="682" t="inlineStr">
        <is>
          <t>Итого</t>
        </is>
      </c>
      <c r="N168" s="652" t="n"/>
      <c r="O168" s="652" t="n"/>
      <c r="P168" s="652" t="n"/>
      <c r="Q168" s="652" t="n"/>
      <c r="R168" s="652" t="n"/>
      <c r="S168" s="653" t="n"/>
      <c r="T168" s="43" t="inlineStr">
        <is>
          <t>кг</t>
        </is>
      </c>
      <c r="U168" s="683">
        <f>IFERROR(SUM(U163:U166),"0")</f>
        <v/>
      </c>
      <c r="V168" s="683">
        <f>IFERROR(SUM(V163:V166),"0")</f>
        <v/>
      </c>
      <c r="W168" s="43" t="n"/>
      <c r="X168" s="684" t="n"/>
      <c r="Y168" s="684" t="n"/>
    </row>
    <row r="169" ht="14.25" customHeight="1">
      <c r="A169" s="376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76" t="n"/>
      <c r="Y169" s="376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77" t="n">
        <v>4680115881556</v>
      </c>
      <c r="E170" s="644" t="n"/>
      <c r="F170" s="676" t="n">
        <v>1</v>
      </c>
      <c r="G170" s="38" t="n">
        <v>4</v>
      </c>
      <c r="H170" s="676" t="n">
        <v>4</v>
      </c>
      <c r="I170" s="676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8" t="n"/>
      <c r="O170" s="678" t="n"/>
      <c r="P170" s="678" t="n"/>
      <c r="Q170" s="644" t="n"/>
      <c r="R170" s="40" t="inlineStr"/>
      <c r="S170" s="40" t="inlineStr"/>
      <c r="T170" s="41" t="inlineStr">
        <is>
          <t>кг</t>
        </is>
      </c>
      <c r="U170" s="679" t="n">
        <v>0</v>
      </c>
      <c r="V170" s="680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77" t="n">
        <v>4680115880573</v>
      </c>
      <c r="E171" s="644" t="n"/>
      <c r="F171" s="676" t="n">
        <v>1.45</v>
      </c>
      <c r="G171" s="38" t="n">
        <v>6</v>
      </c>
      <c r="H171" s="676" t="n">
        <v>8.699999999999999</v>
      </c>
      <c r="I171" s="676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70" t="inlineStr">
        <is>
          <t>Сосиски «Сочинки» Весовой п/а ТМ «Стародворье»</t>
        </is>
      </c>
      <c r="N171" s="678" t="n"/>
      <c r="O171" s="678" t="n"/>
      <c r="P171" s="678" t="n"/>
      <c r="Q171" s="644" t="n"/>
      <c r="R171" s="40" t="inlineStr"/>
      <c r="S171" s="40" t="inlineStr"/>
      <c r="T171" s="41" t="inlineStr">
        <is>
          <t>кг</t>
        </is>
      </c>
      <c r="U171" s="679" t="n">
        <v>0</v>
      </c>
      <c r="V171" s="680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77" t="n">
        <v>4680115881594</v>
      </c>
      <c r="E172" s="644" t="n"/>
      <c r="F172" s="676" t="n">
        <v>1.35</v>
      </c>
      <c r="G172" s="38" t="n">
        <v>6</v>
      </c>
      <c r="H172" s="676" t="n">
        <v>8.1</v>
      </c>
      <c r="I172" s="676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7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8" t="n"/>
      <c r="O172" s="678" t="n"/>
      <c r="P172" s="678" t="n"/>
      <c r="Q172" s="644" t="n"/>
      <c r="R172" s="40" t="inlineStr"/>
      <c r="S172" s="40" t="inlineStr"/>
      <c r="T172" s="41" t="inlineStr">
        <is>
          <t>кг</t>
        </is>
      </c>
      <c r="U172" s="679" t="n">
        <v>0</v>
      </c>
      <c r="V172" s="680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77" t="n">
        <v>4680115881587</v>
      </c>
      <c r="E173" s="644" t="n"/>
      <c r="F173" s="676" t="n">
        <v>1</v>
      </c>
      <c r="G173" s="38" t="n">
        <v>4</v>
      </c>
      <c r="H173" s="676" t="n">
        <v>4</v>
      </c>
      <c r="I173" s="676" t="n">
        <v>4.408</v>
      </c>
      <c r="J173" s="38" t="n">
        <v>104</v>
      </c>
      <c r="K173" s="39" t="inlineStr">
        <is>
          <t>СК2</t>
        </is>
      </c>
      <c r="L173" s="38" t="n">
        <v>40</v>
      </c>
      <c r="M173" s="772" t="inlineStr">
        <is>
          <t>Сосиски «Сочинки по-баварски с сыром» вес п/а ТМ «Стародворье» 1,0 кг</t>
        </is>
      </c>
      <c r="N173" s="678" t="n"/>
      <c r="O173" s="678" t="n"/>
      <c r="P173" s="678" t="n"/>
      <c r="Q173" s="644" t="n"/>
      <c r="R173" s="40" t="inlineStr"/>
      <c r="S173" s="40" t="inlineStr"/>
      <c r="T173" s="41" t="inlineStr">
        <is>
          <t>кг</t>
        </is>
      </c>
      <c r="U173" s="679" t="n">
        <v>0</v>
      </c>
      <c r="V173" s="680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SU002858</t>
        </is>
      </c>
      <c r="B174" s="64" t="inlineStr">
        <is>
          <t>P003322</t>
        </is>
      </c>
      <c r="C174" s="37" t="n">
        <v>4301051433</v>
      </c>
      <c r="D174" s="377" t="n">
        <v>4680115881587</v>
      </c>
      <c r="E174" s="644" t="n"/>
      <c r="F174" s="676" t="n">
        <v>1</v>
      </c>
      <c r="G174" s="38" t="n">
        <v>4</v>
      </c>
      <c r="H174" s="676" t="n">
        <v>4</v>
      </c>
      <c r="I174" s="676" t="n">
        <v>4.408</v>
      </c>
      <c r="J174" s="38" t="n">
        <v>104</v>
      </c>
      <c r="K174" s="39" t="inlineStr">
        <is>
          <t>СК2</t>
        </is>
      </c>
      <c r="L174" s="38" t="n">
        <v>35</v>
      </c>
      <c r="M174" s="77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4" s="678" t="n"/>
      <c r="O174" s="678" t="n"/>
      <c r="P174" s="678" t="n"/>
      <c r="Q174" s="644" t="n"/>
      <c r="R174" s="40" t="inlineStr"/>
      <c r="S174" s="40" t="inlineStr"/>
      <c r="T174" s="41" t="inlineStr">
        <is>
          <t>кг</t>
        </is>
      </c>
      <c r="U174" s="679" t="n">
        <v>0</v>
      </c>
      <c r="V174" s="680">
        <f>IFERROR(IF(U174="",0,CEILING((U174/$H174),1)*$H174),"")</f>
        <v/>
      </c>
      <c r="W174" s="42">
        <f>IFERROR(IF(V174=0,"",ROUNDUP(V174/H174,0)*0.01196),"")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16.5" customHeight="1">
      <c r="A175" s="64" t="inlineStr">
        <is>
          <t>SU002795</t>
        </is>
      </c>
      <c r="B175" s="64" t="inlineStr">
        <is>
          <t>P003203</t>
        </is>
      </c>
      <c r="C175" s="37" t="n">
        <v>4301051380</v>
      </c>
      <c r="D175" s="377" t="n">
        <v>4680115880962</v>
      </c>
      <c r="E175" s="644" t="n"/>
      <c r="F175" s="676" t="n">
        <v>1.3</v>
      </c>
      <c r="G175" s="38" t="n">
        <v>6</v>
      </c>
      <c r="H175" s="676" t="n">
        <v>7.8</v>
      </c>
      <c r="I175" s="676" t="n">
        <v>8.364000000000001</v>
      </c>
      <c r="J175" s="38" t="n">
        <v>56</v>
      </c>
      <c r="K175" s="39" t="inlineStr">
        <is>
          <t>СК2</t>
        </is>
      </c>
      <c r="L175" s="38" t="n">
        <v>40</v>
      </c>
      <c r="M175" s="77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5" s="678" t="n"/>
      <c r="O175" s="678" t="n"/>
      <c r="P175" s="678" t="n"/>
      <c r="Q175" s="644" t="n"/>
      <c r="R175" s="40" t="inlineStr"/>
      <c r="S175" s="40" t="inlineStr"/>
      <c r="T175" s="41" t="inlineStr">
        <is>
          <t>кг</t>
        </is>
      </c>
      <c r="U175" s="679" t="n">
        <v>0</v>
      </c>
      <c r="V175" s="680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SU002845</t>
        </is>
      </c>
      <c r="B176" s="64" t="inlineStr">
        <is>
          <t>P003266</t>
        </is>
      </c>
      <c r="C176" s="37" t="n">
        <v>4301051411</v>
      </c>
      <c r="D176" s="377" t="n">
        <v>4680115881617</v>
      </c>
      <c r="E176" s="644" t="n"/>
      <c r="F176" s="676" t="n">
        <v>1.35</v>
      </c>
      <c r="G176" s="38" t="n">
        <v>6</v>
      </c>
      <c r="H176" s="676" t="n">
        <v>8.1</v>
      </c>
      <c r="I176" s="676" t="n">
        <v>8.646000000000001</v>
      </c>
      <c r="J176" s="38" t="n">
        <v>56</v>
      </c>
      <c r="K176" s="39" t="inlineStr">
        <is>
          <t>СК3</t>
        </is>
      </c>
      <c r="L176" s="38" t="n">
        <v>40</v>
      </c>
      <c r="M176" s="77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6" s="678" t="n"/>
      <c r="O176" s="678" t="n"/>
      <c r="P176" s="678" t="n"/>
      <c r="Q176" s="644" t="n"/>
      <c r="R176" s="40" t="inlineStr"/>
      <c r="S176" s="40" t="inlineStr"/>
      <c r="T176" s="41" t="inlineStr">
        <is>
          <t>кг</t>
        </is>
      </c>
      <c r="U176" s="679" t="n">
        <v>0</v>
      </c>
      <c r="V176" s="680">
        <f>IFERROR(IF(U176="",0,CEILING((U176/$H176),1)*$H176),"")</f>
        <v/>
      </c>
      <c r="W176" s="42">
        <f>IFERROR(IF(V176=0,"",ROUNDUP(V176/H176,0)*0.02175),"")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SU002801</t>
        </is>
      </c>
      <c r="B177" s="64" t="inlineStr">
        <is>
          <t>P003475</t>
        </is>
      </c>
      <c r="C177" s="37" t="n">
        <v>4301051487</v>
      </c>
      <c r="D177" s="377" t="n">
        <v>4680115881228</v>
      </c>
      <c r="E177" s="644" t="n"/>
      <c r="F177" s="676" t="n">
        <v>0.4</v>
      </c>
      <c r="G177" s="38" t="n">
        <v>6</v>
      </c>
      <c r="H177" s="676" t="n">
        <v>2.4</v>
      </c>
      <c r="I177" s="676" t="n">
        <v>2.672</v>
      </c>
      <c r="J177" s="38" t="n">
        <v>156</v>
      </c>
      <c r="K177" s="39" t="inlineStr">
        <is>
          <t>СК2</t>
        </is>
      </c>
      <c r="L177" s="38" t="n">
        <v>40</v>
      </c>
      <c r="M177" s="776" t="inlineStr">
        <is>
          <t>Сосиски «Сочинки по-баварски с сыром» Фикс.вес 0,4 П/а мгс ТМ «Стародворье»</t>
        </is>
      </c>
      <c r="N177" s="678" t="n"/>
      <c r="O177" s="678" t="n"/>
      <c r="P177" s="678" t="n"/>
      <c r="Q177" s="644" t="n"/>
      <c r="R177" s="40" t="inlineStr"/>
      <c r="S177" s="40" t="inlineStr"/>
      <c r="T177" s="41" t="inlineStr">
        <is>
          <t>кг</t>
        </is>
      </c>
      <c r="U177" s="679" t="n">
        <v>0</v>
      </c>
      <c r="V177" s="68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SU002802</t>
        </is>
      </c>
      <c r="B178" s="64" t="inlineStr">
        <is>
          <t>P003580</t>
        </is>
      </c>
      <c r="C178" s="37" t="n">
        <v>4301051506</v>
      </c>
      <c r="D178" s="377" t="n">
        <v>4680115881037</v>
      </c>
      <c r="E178" s="644" t="n"/>
      <c r="F178" s="676" t="n">
        <v>0.84</v>
      </c>
      <c r="G178" s="38" t="n">
        <v>4</v>
      </c>
      <c r="H178" s="676" t="n">
        <v>3.36</v>
      </c>
      <c r="I178" s="676" t="n">
        <v>3.618</v>
      </c>
      <c r="J178" s="38" t="n">
        <v>120</v>
      </c>
      <c r="K178" s="39" t="inlineStr">
        <is>
          <t>СК2</t>
        </is>
      </c>
      <c r="L178" s="38" t="n">
        <v>40</v>
      </c>
      <c r="M178" s="777" t="inlineStr">
        <is>
          <t>Сосиски «Сочинки по-баварски с сыром» Фикс.вес 0,84 кг п/а мгс ТМ «Стародворье»</t>
        </is>
      </c>
      <c r="N178" s="678" t="n"/>
      <c r="O178" s="678" t="n"/>
      <c r="P178" s="678" t="n"/>
      <c r="Q178" s="644" t="n"/>
      <c r="R178" s="40" t="inlineStr"/>
      <c r="S178" s="40" t="inlineStr"/>
      <c r="T178" s="41" t="inlineStr">
        <is>
          <t>кг</t>
        </is>
      </c>
      <c r="U178" s="679" t="n">
        <v>0</v>
      </c>
      <c r="V178" s="680">
        <f>IFERROR(IF(U178="",0,CEILING((U178/$H178),1)*$H178),"")</f>
        <v/>
      </c>
      <c r="W178" s="42">
        <f>IFERROR(IF(V178=0,"",ROUNDUP(V178/H178,0)*0.00937),"")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P003321</t>
        </is>
      </c>
      <c r="C179" s="37" t="n">
        <v>4301051432</v>
      </c>
      <c r="D179" s="377" t="n">
        <v>4680115881037</v>
      </c>
      <c r="E179" s="644" t="n"/>
      <c r="F179" s="676" t="n">
        <v>0.84</v>
      </c>
      <c r="G179" s="38" t="n">
        <v>4</v>
      </c>
      <c r="H179" s="676" t="n">
        <v>3.36</v>
      </c>
      <c r="I179" s="676" t="n">
        <v>3.618</v>
      </c>
      <c r="J179" s="38" t="n">
        <v>120</v>
      </c>
      <c r="K179" s="39" t="inlineStr">
        <is>
          <t>СК2</t>
        </is>
      </c>
      <c r="L179" s="38" t="n">
        <v>35</v>
      </c>
      <c r="M179" s="778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9" s="678" t="n"/>
      <c r="O179" s="678" t="n"/>
      <c r="P179" s="678" t="n"/>
      <c r="Q179" s="644" t="n"/>
      <c r="R179" s="40" t="inlineStr"/>
      <c r="S179" s="40" t="inlineStr"/>
      <c r="T179" s="41" t="inlineStr">
        <is>
          <t>кг</t>
        </is>
      </c>
      <c r="U179" s="679" t="n">
        <v>0</v>
      </c>
      <c r="V179" s="680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77" t="n">
        <v>4680115881211</v>
      </c>
      <c r="E180" s="644" t="n"/>
      <c r="F180" s="676" t="n">
        <v>0.4</v>
      </c>
      <c r="G180" s="38" t="n">
        <v>6</v>
      </c>
      <c r="H180" s="676" t="n">
        <v>2.4</v>
      </c>
      <c r="I180" s="676" t="n">
        <v>2.6</v>
      </c>
      <c r="J180" s="38" t="n">
        <v>156</v>
      </c>
      <c r="K180" s="39" t="inlineStr">
        <is>
          <t>СК2</t>
        </is>
      </c>
      <c r="L180" s="38" t="n">
        <v>45</v>
      </c>
      <c r="M180" s="77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0" s="678" t="n"/>
      <c r="O180" s="678" t="n"/>
      <c r="P180" s="678" t="n"/>
      <c r="Q180" s="644" t="n"/>
      <c r="R180" s="40" t="inlineStr"/>
      <c r="S180" s="40" t="inlineStr"/>
      <c r="T180" s="41" t="inlineStr">
        <is>
          <t>кг</t>
        </is>
      </c>
      <c r="U180" s="679" t="n">
        <v>0</v>
      </c>
      <c r="V180" s="68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77" t="n">
        <v>4680115881020</v>
      </c>
      <c r="E181" s="644" t="n"/>
      <c r="F181" s="676" t="n">
        <v>0.84</v>
      </c>
      <c r="G181" s="38" t="n">
        <v>4</v>
      </c>
      <c r="H181" s="676" t="n">
        <v>3.36</v>
      </c>
      <c r="I181" s="676" t="n">
        <v>3.57</v>
      </c>
      <c r="J181" s="38" t="n">
        <v>120</v>
      </c>
      <c r="K181" s="39" t="inlineStr">
        <is>
          <t>СК2</t>
        </is>
      </c>
      <c r="L181" s="38" t="n">
        <v>45</v>
      </c>
      <c r="M181" s="78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1" s="678" t="n"/>
      <c r="O181" s="678" t="n"/>
      <c r="P181" s="678" t="n"/>
      <c r="Q181" s="644" t="n"/>
      <c r="R181" s="40" t="inlineStr"/>
      <c r="S181" s="40" t="inlineStr"/>
      <c r="T181" s="41" t="inlineStr">
        <is>
          <t>кг</t>
        </is>
      </c>
      <c r="U181" s="679" t="n">
        <v>0</v>
      </c>
      <c r="V181" s="680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77" t="n">
        <v>4680115882195</v>
      </c>
      <c r="E182" s="644" t="n"/>
      <c r="F182" s="676" t="n">
        <v>0.4</v>
      </c>
      <c r="G182" s="38" t="n">
        <v>6</v>
      </c>
      <c r="H182" s="676" t="n">
        <v>2.4</v>
      </c>
      <c r="I182" s="676" t="n">
        <v>2.69</v>
      </c>
      <c r="J182" s="38" t="n">
        <v>156</v>
      </c>
      <c r="K182" s="39" t="inlineStr">
        <is>
          <t>СК3</t>
        </is>
      </c>
      <c r="L182" s="38" t="n">
        <v>40</v>
      </c>
      <c r="M182" s="78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2" s="678" t="n"/>
      <c r="O182" s="678" t="n"/>
      <c r="P182" s="678" t="n"/>
      <c r="Q182" s="644" t="n"/>
      <c r="R182" s="40" t="inlineStr"/>
      <c r="S182" s="40" t="inlineStr"/>
      <c r="T182" s="41" t="inlineStr">
        <is>
          <t>кг</t>
        </is>
      </c>
      <c r="U182" s="679" t="n">
        <v>0</v>
      </c>
      <c r="V182" s="680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SU002618</t>
        </is>
      </c>
      <c r="B183" s="64" t="inlineStr">
        <is>
          <t>P003398</t>
        </is>
      </c>
      <c r="C183" s="37" t="n">
        <v>4301051468</v>
      </c>
      <c r="D183" s="377" t="n">
        <v>4680115880092</v>
      </c>
      <c r="E183" s="644" t="n"/>
      <c r="F183" s="676" t="n">
        <v>0.4</v>
      </c>
      <c r="G183" s="38" t="n">
        <v>6</v>
      </c>
      <c r="H183" s="676" t="n">
        <v>2.4</v>
      </c>
      <c r="I183" s="676" t="n">
        <v>2.672</v>
      </c>
      <c r="J183" s="38" t="n">
        <v>156</v>
      </c>
      <c r="K183" s="39" t="inlineStr">
        <is>
          <t>СК3</t>
        </is>
      </c>
      <c r="L183" s="38" t="n">
        <v>45</v>
      </c>
      <c r="M183" s="78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3" s="678" t="n"/>
      <c r="O183" s="678" t="n"/>
      <c r="P183" s="678" t="n"/>
      <c r="Q183" s="644" t="n"/>
      <c r="R183" s="40" t="inlineStr"/>
      <c r="S183" s="40" t="inlineStr"/>
      <c r="T183" s="41" t="inlineStr">
        <is>
          <t>кг</t>
        </is>
      </c>
      <c r="U183" s="679" t="n">
        <v>0</v>
      </c>
      <c r="V183" s="680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SU002621</t>
        </is>
      </c>
      <c r="B184" s="64" t="inlineStr">
        <is>
          <t>P003399</t>
        </is>
      </c>
      <c r="C184" s="37" t="n">
        <v>4301051469</v>
      </c>
      <c r="D184" s="377" t="n">
        <v>4680115880221</v>
      </c>
      <c r="E184" s="644" t="n"/>
      <c r="F184" s="676" t="n">
        <v>0.4</v>
      </c>
      <c r="G184" s="38" t="n">
        <v>6</v>
      </c>
      <c r="H184" s="676" t="n">
        <v>2.4</v>
      </c>
      <c r="I184" s="676" t="n">
        <v>2.672</v>
      </c>
      <c r="J184" s="38" t="n">
        <v>156</v>
      </c>
      <c r="K184" s="39" t="inlineStr">
        <is>
          <t>СК3</t>
        </is>
      </c>
      <c r="L184" s="38" t="n">
        <v>45</v>
      </c>
      <c r="M184" s="78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4" s="678" t="n"/>
      <c r="O184" s="678" t="n"/>
      <c r="P184" s="678" t="n"/>
      <c r="Q184" s="644" t="n"/>
      <c r="R184" s="40" t="inlineStr"/>
      <c r="S184" s="40" t="inlineStr"/>
      <c r="T184" s="41" t="inlineStr">
        <is>
          <t>кг</t>
        </is>
      </c>
      <c r="U184" s="679" t="n">
        <v>0</v>
      </c>
      <c r="V184" s="68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16.5" customHeight="1">
      <c r="A185" s="64" t="inlineStr">
        <is>
          <t>SU003073</t>
        </is>
      </c>
      <c r="B185" s="64" t="inlineStr">
        <is>
          <t>P003613</t>
        </is>
      </c>
      <c r="C185" s="37" t="n">
        <v>4301051523</v>
      </c>
      <c r="D185" s="377" t="n">
        <v>4680115882942</v>
      </c>
      <c r="E185" s="644" t="n"/>
      <c r="F185" s="676" t="n">
        <v>0.3</v>
      </c>
      <c r="G185" s="38" t="n">
        <v>6</v>
      </c>
      <c r="H185" s="676" t="n">
        <v>1.8</v>
      </c>
      <c r="I185" s="676" t="n">
        <v>2.072</v>
      </c>
      <c r="J185" s="38" t="n">
        <v>156</v>
      </c>
      <c r="K185" s="39" t="inlineStr">
        <is>
          <t>СК2</t>
        </is>
      </c>
      <c r="L185" s="38" t="n">
        <v>40</v>
      </c>
      <c r="M185" s="78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5" s="678" t="n"/>
      <c r="O185" s="678" t="n"/>
      <c r="P185" s="678" t="n"/>
      <c r="Q185" s="644" t="n"/>
      <c r="R185" s="40" t="inlineStr"/>
      <c r="S185" s="40" t="inlineStr"/>
      <c r="T185" s="41" t="inlineStr">
        <is>
          <t>кг</t>
        </is>
      </c>
      <c r="U185" s="679" t="n">
        <v>0</v>
      </c>
      <c r="V185" s="68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16.5" customHeight="1">
      <c r="A186" s="64" t="inlineStr">
        <is>
          <t>SU002686</t>
        </is>
      </c>
      <c r="B186" s="64" t="inlineStr">
        <is>
          <t>P003071</t>
        </is>
      </c>
      <c r="C186" s="37" t="n">
        <v>4301051326</v>
      </c>
      <c r="D186" s="377" t="n">
        <v>4680115880504</v>
      </c>
      <c r="E186" s="644" t="n"/>
      <c r="F186" s="676" t="n">
        <v>0.4</v>
      </c>
      <c r="G186" s="38" t="n">
        <v>6</v>
      </c>
      <c r="H186" s="676" t="n">
        <v>2.4</v>
      </c>
      <c r="I186" s="676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8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6" s="678" t="n"/>
      <c r="O186" s="678" t="n"/>
      <c r="P186" s="678" t="n"/>
      <c r="Q186" s="644" t="n"/>
      <c r="R186" s="40" t="inlineStr"/>
      <c r="S186" s="40" t="inlineStr"/>
      <c r="T186" s="41" t="inlineStr">
        <is>
          <t>кг</t>
        </is>
      </c>
      <c r="U186" s="679" t="n">
        <v>0</v>
      </c>
      <c r="V186" s="680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27" customHeight="1">
      <c r="A187" s="64" t="inlineStr">
        <is>
          <t>SU002844</t>
        </is>
      </c>
      <c r="B187" s="64" t="inlineStr">
        <is>
          <t>P003265</t>
        </is>
      </c>
      <c r="C187" s="37" t="n">
        <v>4301051410</v>
      </c>
      <c r="D187" s="377" t="n">
        <v>4680115882164</v>
      </c>
      <c r="E187" s="644" t="n"/>
      <c r="F187" s="676" t="n">
        <v>0.4</v>
      </c>
      <c r="G187" s="38" t="n">
        <v>6</v>
      </c>
      <c r="H187" s="676" t="n">
        <v>2.4</v>
      </c>
      <c r="I187" s="676" t="n">
        <v>2.678</v>
      </c>
      <c r="J187" s="38" t="n">
        <v>156</v>
      </c>
      <c r="K187" s="39" t="inlineStr">
        <is>
          <t>СК3</t>
        </is>
      </c>
      <c r="L187" s="38" t="n">
        <v>40</v>
      </c>
      <c r="M187" s="78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7" s="678" t="n"/>
      <c r="O187" s="678" t="n"/>
      <c r="P187" s="678" t="n"/>
      <c r="Q187" s="644" t="n"/>
      <c r="R187" s="40" t="inlineStr"/>
      <c r="S187" s="40" t="inlineStr"/>
      <c r="T187" s="41" t="inlineStr">
        <is>
          <t>кг</t>
        </is>
      </c>
      <c r="U187" s="679" t="n">
        <v>0</v>
      </c>
      <c r="V187" s="680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>
      <c r="A188" s="385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81" t="n"/>
      <c r="M188" s="682" t="inlineStr">
        <is>
          <t>Итого</t>
        </is>
      </c>
      <c r="N188" s="652" t="n"/>
      <c r="O188" s="652" t="n"/>
      <c r="P188" s="652" t="n"/>
      <c r="Q188" s="652" t="n"/>
      <c r="R188" s="652" t="n"/>
      <c r="S188" s="653" t="n"/>
      <c r="T188" s="43" t="inlineStr">
        <is>
          <t>кор</t>
        </is>
      </c>
      <c r="U188" s="683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/>
      </c>
      <c r="V188" s="683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/>
      </c>
      <c r="W188" s="683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/>
      </c>
      <c r="X188" s="684" t="n"/>
      <c r="Y188" s="684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81" t="n"/>
      <c r="M189" s="682" t="inlineStr">
        <is>
          <t>Итого</t>
        </is>
      </c>
      <c r="N189" s="652" t="n"/>
      <c r="O189" s="652" t="n"/>
      <c r="P189" s="652" t="n"/>
      <c r="Q189" s="652" t="n"/>
      <c r="R189" s="652" t="n"/>
      <c r="S189" s="653" t="n"/>
      <c r="T189" s="43" t="inlineStr">
        <is>
          <t>кг</t>
        </is>
      </c>
      <c r="U189" s="683">
        <f>IFERROR(SUM(U170:U187),"0")</f>
        <v/>
      </c>
      <c r="V189" s="683">
        <f>IFERROR(SUM(V170:V187),"0")</f>
        <v/>
      </c>
      <c r="W189" s="43" t="n"/>
      <c r="X189" s="684" t="n"/>
      <c r="Y189" s="684" t="n"/>
    </row>
    <row r="190" ht="14.25" customHeight="1">
      <c r="A190" s="376" t="inlineStr">
        <is>
          <t>Сардельки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76" t="n"/>
      <c r="Y190" s="376" t="n"/>
    </row>
    <row r="191" ht="16.5" customHeight="1">
      <c r="A191" s="64" t="inlineStr">
        <is>
          <t>SU002758</t>
        </is>
      </c>
      <c r="B191" s="64" t="inlineStr">
        <is>
          <t>P003129</t>
        </is>
      </c>
      <c r="C191" s="37" t="n">
        <v>4301060338</v>
      </c>
      <c r="D191" s="377" t="n">
        <v>4680115880801</v>
      </c>
      <c r="E191" s="644" t="n"/>
      <c r="F191" s="676" t="n">
        <v>0.4</v>
      </c>
      <c r="G191" s="38" t="n">
        <v>6</v>
      </c>
      <c r="H191" s="676" t="n">
        <v>2.4</v>
      </c>
      <c r="I191" s="676" t="n">
        <v>2.672</v>
      </c>
      <c r="J191" s="38" t="n">
        <v>156</v>
      </c>
      <c r="K191" s="39" t="inlineStr">
        <is>
          <t>СК2</t>
        </is>
      </c>
      <c r="L191" s="38" t="n">
        <v>40</v>
      </c>
      <c r="M191" s="78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1" s="678" t="n"/>
      <c r="O191" s="678" t="n"/>
      <c r="P191" s="678" t="n"/>
      <c r="Q191" s="644" t="n"/>
      <c r="R191" s="40" t="inlineStr"/>
      <c r="S191" s="40" t="inlineStr"/>
      <c r="T191" s="41" t="inlineStr">
        <is>
          <t>кг</t>
        </is>
      </c>
      <c r="U191" s="679" t="n">
        <v>0</v>
      </c>
      <c r="V191" s="680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71" t="n"/>
      <c r="AZ191" s="176" t="inlineStr">
        <is>
          <t>КИ</t>
        </is>
      </c>
    </row>
    <row r="192" ht="27" customHeight="1">
      <c r="A192" s="64" t="inlineStr">
        <is>
          <t>SU002759</t>
        </is>
      </c>
      <c r="B192" s="64" t="inlineStr">
        <is>
          <t>P003130</t>
        </is>
      </c>
      <c r="C192" s="37" t="n">
        <v>4301060339</v>
      </c>
      <c r="D192" s="377" t="n">
        <v>4680115880818</v>
      </c>
      <c r="E192" s="644" t="n"/>
      <c r="F192" s="676" t="n">
        <v>0.4</v>
      </c>
      <c r="G192" s="38" t="n">
        <v>6</v>
      </c>
      <c r="H192" s="676" t="n">
        <v>2.4</v>
      </c>
      <c r="I192" s="676" t="n">
        <v>2.672</v>
      </c>
      <c r="J192" s="38" t="n">
        <v>156</v>
      </c>
      <c r="K192" s="39" t="inlineStr">
        <is>
          <t>СК2</t>
        </is>
      </c>
      <c r="L192" s="38" t="n">
        <v>40</v>
      </c>
      <c r="M192" s="78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2" s="678" t="n"/>
      <c r="O192" s="678" t="n"/>
      <c r="P192" s="678" t="n"/>
      <c r="Q192" s="644" t="n"/>
      <c r="R192" s="40" t="inlineStr"/>
      <c r="S192" s="40" t="inlineStr"/>
      <c r="T192" s="41" t="inlineStr">
        <is>
          <t>кг</t>
        </is>
      </c>
      <c r="U192" s="679" t="n">
        <v>0</v>
      </c>
      <c r="V192" s="680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71" t="n"/>
      <c r="AZ192" s="177" t="inlineStr">
        <is>
          <t>КИ</t>
        </is>
      </c>
    </row>
    <row r="193">
      <c r="A193" s="385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681" t="n"/>
      <c r="M193" s="682" t="inlineStr">
        <is>
          <t>Итого</t>
        </is>
      </c>
      <c r="N193" s="652" t="n"/>
      <c r="O193" s="652" t="n"/>
      <c r="P193" s="652" t="n"/>
      <c r="Q193" s="652" t="n"/>
      <c r="R193" s="652" t="n"/>
      <c r="S193" s="653" t="n"/>
      <c r="T193" s="43" t="inlineStr">
        <is>
          <t>кор</t>
        </is>
      </c>
      <c r="U193" s="683">
        <f>IFERROR(U191/H191,"0")+IFERROR(U192/H192,"0")</f>
        <v/>
      </c>
      <c r="V193" s="683">
        <f>IFERROR(V191/H191,"0")+IFERROR(V192/H192,"0")</f>
        <v/>
      </c>
      <c r="W193" s="683">
        <f>IFERROR(IF(W191="",0,W191),"0")+IFERROR(IF(W192="",0,W192),"0")</f>
        <v/>
      </c>
      <c r="X193" s="684" t="n"/>
      <c r="Y193" s="684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681" t="n"/>
      <c r="M194" s="682" t="inlineStr">
        <is>
          <t>Итого</t>
        </is>
      </c>
      <c r="N194" s="652" t="n"/>
      <c r="O194" s="652" t="n"/>
      <c r="P194" s="652" t="n"/>
      <c r="Q194" s="652" t="n"/>
      <c r="R194" s="652" t="n"/>
      <c r="S194" s="653" t="n"/>
      <c r="T194" s="43" t="inlineStr">
        <is>
          <t>кг</t>
        </is>
      </c>
      <c r="U194" s="683">
        <f>IFERROR(SUM(U191:U192),"0")</f>
        <v/>
      </c>
      <c r="V194" s="683">
        <f>IFERROR(SUM(V191:V192),"0")</f>
        <v/>
      </c>
      <c r="W194" s="43" t="n"/>
      <c r="X194" s="684" t="n"/>
      <c r="Y194" s="684" t="n"/>
    </row>
    <row r="195" ht="16.5" customHeight="1">
      <c r="A195" s="375" t="inlineStr">
        <is>
          <t>Бордо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375" t="n"/>
      <c r="Y195" s="375" t="n"/>
    </row>
    <row r="196" ht="14.25" customHeight="1">
      <c r="A196" s="376" t="inlineStr">
        <is>
          <t>Вареные колбасы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376" t="n"/>
      <c r="Y196" s="376" t="n"/>
    </row>
    <row r="197" ht="27" customHeight="1">
      <c r="A197" s="64" t="inlineStr">
        <is>
          <t>SU000057</t>
        </is>
      </c>
      <c r="B197" s="64" t="inlineStr">
        <is>
          <t>P002047</t>
        </is>
      </c>
      <c r="C197" s="37" t="n">
        <v>4301011346</v>
      </c>
      <c r="D197" s="377" t="n">
        <v>4607091387445</v>
      </c>
      <c r="E197" s="644" t="n"/>
      <c r="F197" s="676" t="n">
        <v>0.9</v>
      </c>
      <c r="G197" s="38" t="n">
        <v>10</v>
      </c>
      <c r="H197" s="676" t="n">
        <v>9</v>
      </c>
      <c r="I197" s="676" t="n">
        <v>9.630000000000001</v>
      </c>
      <c r="J197" s="38" t="n">
        <v>56</v>
      </c>
      <c r="K197" s="39" t="inlineStr">
        <is>
          <t>СК1</t>
        </is>
      </c>
      <c r="L197" s="38" t="n">
        <v>31</v>
      </c>
      <c r="M197" s="78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7" s="678" t="n"/>
      <c r="O197" s="678" t="n"/>
      <c r="P197" s="678" t="n"/>
      <c r="Q197" s="644" t="n"/>
      <c r="R197" s="40" t="inlineStr"/>
      <c r="S197" s="40" t="inlineStr"/>
      <c r="T197" s="41" t="inlineStr">
        <is>
          <t>кг</t>
        </is>
      </c>
      <c r="U197" s="679" t="n">
        <v>0</v>
      </c>
      <c r="V197" s="68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P002226</t>
        </is>
      </c>
      <c r="C198" s="37" t="n">
        <v>4301011362</v>
      </c>
      <c r="D198" s="377" t="n">
        <v>4607091386004</v>
      </c>
      <c r="E198" s="644" t="n"/>
      <c r="F198" s="676" t="n">
        <v>1.35</v>
      </c>
      <c r="G198" s="38" t="n">
        <v>8</v>
      </c>
      <c r="H198" s="676" t="n">
        <v>10.8</v>
      </c>
      <c r="I198" s="676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9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8" s="678" t="n"/>
      <c r="O198" s="678" t="n"/>
      <c r="P198" s="678" t="n"/>
      <c r="Q198" s="644" t="n"/>
      <c r="R198" s="40" t="inlineStr"/>
      <c r="S198" s="40" t="inlineStr"/>
      <c r="T198" s="41" t="inlineStr">
        <is>
          <t>кг</t>
        </is>
      </c>
      <c r="U198" s="679" t="n">
        <v>0</v>
      </c>
      <c r="V198" s="680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P001777</t>
        </is>
      </c>
      <c r="C199" s="37" t="n">
        <v>4301011308</v>
      </c>
      <c r="D199" s="377" t="n">
        <v>4607091386004</v>
      </c>
      <c r="E199" s="644" t="n"/>
      <c r="F199" s="676" t="n">
        <v>1.35</v>
      </c>
      <c r="G199" s="38" t="n">
        <v>8</v>
      </c>
      <c r="H199" s="676" t="n">
        <v>10.8</v>
      </c>
      <c r="I199" s="676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9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9" s="678" t="n"/>
      <c r="O199" s="678" t="n"/>
      <c r="P199" s="678" t="n"/>
      <c r="Q199" s="644" t="n"/>
      <c r="R199" s="40" t="inlineStr"/>
      <c r="S199" s="40" t="inlineStr"/>
      <c r="T199" s="41" t="inlineStr">
        <is>
          <t>кг</t>
        </is>
      </c>
      <c r="U199" s="679" t="n">
        <v>250</v>
      </c>
      <c r="V199" s="680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SU000058</t>
        </is>
      </c>
      <c r="B200" s="64" t="inlineStr">
        <is>
          <t>P002048</t>
        </is>
      </c>
      <c r="C200" s="37" t="n">
        <v>4301011347</v>
      </c>
      <c r="D200" s="377" t="n">
        <v>4607091386073</v>
      </c>
      <c r="E200" s="644" t="n"/>
      <c r="F200" s="676" t="n">
        <v>0.9</v>
      </c>
      <c r="G200" s="38" t="n">
        <v>10</v>
      </c>
      <c r="H200" s="676" t="n">
        <v>9</v>
      </c>
      <c r="I200" s="676" t="n">
        <v>9.630000000000001</v>
      </c>
      <c r="J200" s="38" t="n">
        <v>56</v>
      </c>
      <c r="K200" s="39" t="inlineStr">
        <is>
          <t>СК1</t>
        </is>
      </c>
      <c r="L200" s="38" t="n">
        <v>31</v>
      </c>
      <c r="M200" s="79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0" s="678" t="n"/>
      <c r="O200" s="678" t="n"/>
      <c r="P200" s="678" t="n"/>
      <c r="Q200" s="644" t="n"/>
      <c r="R200" s="40" t="inlineStr"/>
      <c r="S200" s="40" t="inlineStr"/>
      <c r="T200" s="41" t="inlineStr">
        <is>
          <t>кг</t>
        </is>
      </c>
      <c r="U200" s="679" t="n">
        <v>0</v>
      </c>
      <c r="V200" s="680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P001780</t>
        </is>
      </c>
      <c r="C201" s="37" t="n">
        <v>4301010928</v>
      </c>
      <c r="D201" s="377" t="n">
        <v>4607091387322</v>
      </c>
      <c r="E201" s="644" t="n"/>
      <c r="F201" s="676" t="n">
        <v>1.35</v>
      </c>
      <c r="G201" s="38" t="n">
        <v>8</v>
      </c>
      <c r="H201" s="676" t="n">
        <v>10.8</v>
      </c>
      <c r="I201" s="676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1" s="678" t="n"/>
      <c r="O201" s="678" t="n"/>
      <c r="P201" s="678" t="n"/>
      <c r="Q201" s="644" t="n"/>
      <c r="R201" s="40" t="inlineStr"/>
      <c r="S201" s="40" t="inlineStr"/>
      <c r="T201" s="41" t="inlineStr">
        <is>
          <t>кг</t>
        </is>
      </c>
      <c r="U201" s="679" t="n">
        <v>0</v>
      </c>
      <c r="V201" s="680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77" t="n">
        <v>4607091387322</v>
      </c>
      <c r="E202" s="644" t="n"/>
      <c r="F202" s="676" t="n">
        <v>1.35</v>
      </c>
      <c r="G202" s="38" t="n">
        <v>8</v>
      </c>
      <c r="H202" s="676" t="n">
        <v>10.8</v>
      </c>
      <c r="I202" s="676" t="n">
        <v>11.28</v>
      </c>
      <c r="J202" s="38" t="n">
        <v>48</v>
      </c>
      <c r="K202" s="39" t="inlineStr">
        <is>
          <t>ВЗ</t>
        </is>
      </c>
      <c r="L202" s="38" t="n">
        <v>55</v>
      </c>
      <c r="M202" s="79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2" s="678" t="n"/>
      <c r="O202" s="678" t="n"/>
      <c r="P202" s="678" t="n"/>
      <c r="Q202" s="644" t="n"/>
      <c r="R202" s="40" t="inlineStr"/>
      <c r="S202" s="40" t="inlineStr"/>
      <c r="T202" s="41" t="inlineStr">
        <is>
          <t>кг</t>
        </is>
      </c>
      <c r="U202" s="679" t="n">
        <v>0</v>
      </c>
      <c r="V202" s="680">
        <f>IFERROR(IF(U202="",0,CEILING((U202/$H202),1)*$H202),"")</f>
        <v/>
      </c>
      <c r="W202" s="42">
        <f>IFERROR(IF(V202=0,"",ROUNDUP(V202/H202,0)*0.02039),"")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SU001778</t>
        </is>
      </c>
      <c r="B203" s="64" t="inlineStr">
        <is>
          <t>P001778</t>
        </is>
      </c>
      <c r="C203" s="37" t="n">
        <v>4301011311</v>
      </c>
      <c r="D203" s="377" t="n">
        <v>4607091387377</v>
      </c>
      <c r="E203" s="644" t="n"/>
      <c r="F203" s="676" t="n">
        <v>1.35</v>
      </c>
      <c r="G203" s="38" t="n">
        <v>8</v>
      </c>
      <c r="H203" s="676" t="n">
        <v>10.8</v>
      </c>
      <c r="I203" s="676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3" s="678" t="n"/>
      <c r="O203" s="678" t="n"/>
      <c r="P203" s="678" t="n"/>
      <c r="Q203" s="644" t="n"/>
      <c r="R203" s="40" t="inlineStr"/>
      <c r="S203" s="40" t="inlineStr"/>
      <c r="T203" s="41" t="inlineStr">
        <is>
          <t>кг</t>
        </is>
      </c>
      <c r="U203" s="679" t="n">
        <v>150</v>
      </c>
      <c r="V203" s="680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SU000043</t>
        </is>
      </c>
      <c r="B204" s="64" t="inlineStr">
        <is>
          <t>P001807</t>
        </is>
      </c>
      <c r="C204" s="37" t="n">
        <v>4301010945</v>
      </c>
      <c r="D204" s="377" t="n">
        <v>4607091387353</v>
      </c>
      <c r="E204" s="644" t="n"/>
      <c r="F204" s="676" t="n">
        <v>1.35</v>
      </c>
      <c r="G204" s="38" t="n">
        <v>8</v>
      </c>
      <c r="H204" s="676" t="n">
        <v>10.8</v>
      </c>
      <c r="I204" s="676" t="n">
        <v>11.28</v>
      </c>
      <c r="J204" s="38" t="n">
        <v>56</v>
      </c>
      <c r="K204" s="39" t="inlineStr">
        <is>
          <t>СК1</t>
        </is>
      </c>
      <c r="L204" s="38" t="n">
        <v>55</v>
      </c>
      <c r="M204" s="79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4" s="678" t="n"/>
      <c r="O204" s="678" t="n"/>
      <c r="P204" s="678" t="n"/>
      <c r="Q204" s="644" t="n"/>
      <c r="R204" s="40" t="inlineStr"/>
      <c r="S204" s="40" t="inlineStr"/>
      <c r="T204" s="41" t="inlineStr">
        <is>
          <t>кг</t>
        </is>
      </c>
      <c r="U204" s="679" t="n">
        <v>0</v>
      </c>
      <c r="V204" s="680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SU001800</t>
        </is>
      </c>
      <c r="B205" s="64" t="inlineStr">
        <is>
          <t>P001800</t>
        </is>
      </c>
      <c r="C205" s="37" t="n">
        <v>4301011328</v>
      </c>
      <c r="D205" s="377" t="n">
        <v>4607091386011</v>
      </c>
      <c r="E205" s="644" t="n"/>
      <c r="F205" s="676" t="n">
        <v>0.5</v>
      </c>
      <c r="G205" s="38" t="n">
        <v>10</v>
      </c>
      <c r="H205" s="676" t="n">
        <v>5</v>
      </c>
      <c r="I205" s="676" t="n">
        <v>5.21</v>
      </c>
      <c r="J205" s="38" t="n">
        <v>120</v>
      </c>
      <c r="K205" s="39" t="inlineStr">
        <is>
          <t>СК2</t>
        </is>
      </c>
      <c r="L205" s="38" t="n">
        <v>55</v>
      </c>
      <c r="M205" s="79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5" s="678" t="n"/>
      <c r="O205" s="678" t="n"/>
      <c r="P205" s="678" t="n"/>
      <c r="Q205" s="644" t="n"/>
      <c r="R205" s="40" t="inlineStr"/>
      <c r="S205" s="40" t="inlineStr"/>
      <c r="T205" s="41" t="inlineStr">
        <is>
          <t>кг</t>
        </is>
      </c>
      <c r="U205" s="679" t="n">
        <v>0</v>
      </c>
      <c r="V205" s="680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SU001805</t>
        </is>
      </c>
      <c r="B206" s="64" t="inlineStr">
        <is>
          <t>P001805</t>
        </is>
      </c>
      <c r="C206" s="37" t="n">
        <v>4301011329</v>
      </c>
      <c r="D206" s="377" t="n">
        <v>4607091387308</v>
      </c>
      <c r="E206" s="644" t="n"/>
      <c r="F206" s="676" t="n">
        <v>0.5</v>
      </c>
      <c r="G206" s="38" t="n">
        <v>10</v>
      </c>
      <c r="H206" s="676" t="n">
        <v>5</v>
      </c>
      <c r="I206" s="676" t="n">
        <v>5.21</v>
      </c>
      <c r="J206" s="38" t="n">
        <v>120</v>
      </c>
      <c r="K206" s="39" t="inlineStr">
        <is>
          <t>СК2</t>
        </is>
      </c>
      <c r="L206" s="38" t="n">
        <v>55</v>
      </c>
      <c r="M206" s="79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6" s="678" t="n"/>
      <c r="O206" s="678" t="n"/>
      <c r="P206" s="678" t="n"/>
      <c r="Q206" s="644" t="n"/>
      <c r="R206" s="40" t="inlineStr"/>
      <c r="S206" s="40" t="inlineStr"/>
      <c r="T206" s="41" t="inlineStr">
        <is>
          <t>кг</t>
        </is>
      </c>
      <c r="U206" s="679" t="n">
        <v>0</v>
      </c>
      <c r="V206" s="680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SU001829</t>
        </is>
      </c>
      <c r="B207" s="64" t="inlineStr">
        <is>
          <t>P001829</t>
        </is>
      </c>
      <c r="C207" s="37" t="n">
        <v>4301011049</v>
      </c>
      <c r="D207" s="377" t="n">
        <v>4607091387339</v>
      </c>
      <c r="E207" s="644" t="n"/>
      <c r="F207" s="676" t="n">
        <v>0.5</v>
      </c>
      <c r="G207" s="38" t="n">
        <v>10</v>
      </c>
      <c r="H207" s="676" t="n">
        <v>5</v>
      </c>
      <c r="I207" s="676" t="n">
        <v>5.24</v>
      </c>
      <c r="J207" s="38" t="n">
        <v>120</v>
      </c>
      <c r="K207" s="39" t="inlineStr">
        <is>
          <t>СК1</t>
        </is>
      </c>
      <c r="L207" s="38" t="n">
        <v>55</v>
      </c>
      <c r="M207" s="79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7" s="678" t="n"/>
      <c r="O207" s="678" t="n"/>
      <c r="P207" s="678" t="n"/>
      <c r="Q207" s="644" t="n"/>
      <c r="R207" s="40" t="inlineStr"/>
      <c r="S207" s="40" t="inlineStr"/>
      <c r="T207" s="41" t="inlineStr">
        <is>
          <t>кг</t>
        </is>
      </c>
      <c r="U207" s="679" t="n">
        <v>0</v>
      </c>
      <c r="V207" s="680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SU002787</t>
        </is>
      </c>
      <c r="B208" s="64" t="inlineStr">
        <is>
          <t>P003189</t>
        </is>
      </c>
      <c r="C208" s="37" t="n">
        <v>4301011433</v>
      </c>
      <c r="D208" s="377" t="n">
        <v>4680115882638</v>
      </c>
      <c r="E208" s="644" t="n"/>
      <c r="F208" s="676" t="n">
        <v>0.4</v>
      </c>
      <c r="G208" s="38" t="n">
        <v>10</v>
      </c>
      <c r="H208" s="676" t="n">
        <v>4</v>
      </c>
      <c r="I208" s="67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80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8" s="678" t="n"/>
      <c r="O208" s="678" t="n"/>
      <c r="P208" s="678" t="n"/>
      <c r="Q208" s="644" t="n"/>
      <c r="R208" s="40" t="inlineStr"/>
      <c r="S208" s="40" t="inlineStr"/>
      <c r="T208" s="41" t="inlineStr">
        <is>
          <t>кг</t>
        </is>
      </c>
      <c r="U208" s="679" t="n">
        <v>0</v>
      </c>
      <c r="V208" s="68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SU002894</t>
        </is>
      </c>
      <c r="B209" s="64" t="inlineStr">
        <is>
          <t>P003314</t>
        </is>
      </c>
      <c r="C209" s="37" t="n">
        <v>4301011573</v>
      </c>
      <c r="D209" s="377" t="n">
        <v>4680115881938</v>
      </c>
      <c r="E209" s="644" t="n"/>
      <c r="F209" s="676" t="n">
        <v>0.4</v>
      </c>
      <c r="G209" s="38" t="n">
        <v>10</v>
      </c>
      <c r="H209" s="676" t="n">
        <v>4</v>
      </c>
      <c r="I209" s="676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80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9" s="678" t="n"/>
      <c r="O209" s="678" t="n"/>
      <c r="P209" s="678" t="n"/>
      <c r="Q209" s="644" t="n"/>
      <c r="R209" s="40" t="inlineStr"/>
      <c r="S209" s="40" t="inlineStr"/>
      <c r="T209" s="41" t="inlineStr">
        <is>
          <t>кг</t>
        </is>
      </c>
      <c r="U209" s="679" t="n">
        <v>0</v>
      </c>
      <c r="V209" s="680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SU000078</t>
        </is>
      </c>
      <c r="B210" s="64" t="inlineStr">
        <is>
          <t>P001806</t>
        </is>
      </c>
      <c r="C210" s="37" t="n">
        <v>4301010944</v>
      </c>
      <c r="D210" s="377" t="n">
        <v>4607091387346</v>
      </c>
      <c r="E210" s="644" t="n"/>
      <c r="F210" s="676" t="n">
        <v>0.4</v>
      </c>
      <c r="G210" s="38" t="n">
        <v>10</v>
      </c>
      <c r="H210" s="676" t="n">
        <v>4</v>
      </c>
      <c r="I210" s="676" t="n">
        <v>4.24</v>
      </c>
      <c r="J210" s="38" t="n">
        <v>120</v>
      </c>
      <c r="K210" s="39" t="inlineStr">
        <is>
          <t>СК1</t>
        </is>
      </c>
      <c r="L210" s="38" t="n">
        <v>55</v>
      </c>
      <c r="M210" s="80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0" s="678" t="n"/>
      <c r="O210" s="678" t="n"/>
      <c r="P210" s="678" t="n"/>
      <c r="Q210" s="644" t="n"/>
      <c r="R210" s="40" t="inlineStr"/>
      <c r="S210" s="40" t="inlineStr"/>
      <c r="T210" s="41" t="inlineStr">
        <is>
          <t>кг</t>
        </is>
      </c>
      <c r="U210" s="679" t="n">
        <v>0</v>
      </c>
      <c r="V210" s="680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SU002616</t>
        </is>
      </c>
      <c r="B211" s="64" t="inlineStr">
        <is>
          <t>P002950</t>
        </is>
      </c>
      <c r="C211" s="37" t="n">
        <v>4301011353</v>
      </c>
      <c r="D211" s="377" t="n">
        <v>4607091389807</v>
      </c>
      <c r="E211" s="644" t="n"/>
      <c r="F211" s="676" t="n">
        <v>0.4</v>
      </c>
      <c r="G211" s="38" t="n">
        <v>10</v>
      </c>
      <c r="H211" s="676" t="n">
        <v>4</v>
      </c>
      <c r="I211" s="676" t="n">
        <v>4.24</v>
      </c>
      <c r="J211" s="38" t="n">
        <v>120</v>
      </c>
      <c r="K211" s="39" t="inlineStr">
        <is>
          <t>СК1</t>
        </is>
      </c>
      <c r="L211" s="38" t="n">
        <v>55</v>
      </c>
      <c r="M211" s="80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1" s="678" t="n"/>
      <c r="O211" s="678" t="n"/>
      <c r="P211" s="678" t="n"/>
      <c r="Q211" s="644" t="n"/>
      <c r="R211" s="40" t="inlineStr"/>
      <c r="S211" s="40" t="inlineStr"/>
      <c r="T211" s="41" t="inlineStr">
        <is>
          <t>кг</t>
        </is>
      </c>
      <c r="U211" s="679" t="n">
        <v>0</v>
      </c>
      <c r="V211" s="680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>
      <c r="A212" s="385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81" t="n"/>
      <c r="M212" s="682" t="inlineStr">
        <is>
          <t>Итого</t>
        </is>
      </c>
      <c r="N212" s="652" t="n"/>
      <c r="O212" s="652" t="n"/>
      <c r="P212" s="652" t="n"/>
      <c r="Q212" s="652" t="n"/>
      <c r="R212" s="652" t="n"/>
      <c r="S212" s="653" t="n"/>
      <c r="T212" s="43" t="inlineStr">
        <is>
          <t>кор</t>
        </is>
      </c>
      <c r="U212" s="683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/>
      </c>
      <c r="V212" s="683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/>
      </c>
      <c r="W212" s="683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/>
      </c>
      <c r="X212" s="684" t="n"/>
      <c r="Y212" s="684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81" t="n"/>
      <c r="M213" s="682" t="inlineStr">
        <is>
          <t>Итого</t>
        </is>
      </c>
      <c r="N213" s="652" t="n"/>
      <c r="O213" s="652" t="n"/>
      <c r="P213" s="652" t="n"/>
      <c r="Q213" s="652" t="n"/>
      <c r="R213" s="652" t="n"/>
      <c r="S213" s="653" t="n"/>
      <c r="T213" s="43" t="inlineStr">
        <is>
          <t>кг</t>
        </is>
      </c>
      <c r="U213" s="683">
        <f>IFERROR(SUM(U197:U211),"0")</f>
        <v/>
      </c>
      <c r="V213" s="683">
        <f>IFERROR(SUM(V197:V211),"0")</f>
        <v/>
      </c>
      <c r="W213" s="43" t="n"/>
      <c r="X213" s="684" t="n"/>
      <c r="Y213" s="684" t="n"/>
    </row>
    <row r="214" ht="14.25" customHeight="1">
      <c r="A214" s="376" t="inlineStr">
        <is>
          <t>Ветчины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76" t="n"/>
      <c r="Y214" s="376" t="n"/>
    </row>
    <row r="215" ht="27" customHeight="1">
      <c r="A215" s="64" t="inlineStr">
        <is>
          <t>SU002788</t>
        </is>
      </c>
      <c r="B215" s="64" t="inlineStr">
        <is>
          <t>P003190</t>
        </is>
      </c>
      <c r="C215" s="37" t="n">
        <v>4301020254</v>
      </c>
      <c r="D215" s="377" t="n">
        <v>4680115881914</v>
      </c>
      <c r="E215" s="644" t="n"/>
      <c r="F215" s="676" t="n">
        <v>0.4</v>
      </c>
      <c r="G215" s="38" t="n">
        <v>10</v>
      </c>
      <c r="H215" s="676" t="n">
        <v>4</v>
      </c>
      <c r="I215" s="676" t="n">
        <v>4.24</v>
      </c>
      <c r="J215" s="38" t="n">
        <v>120</v>
      </c>
      <c r="K215" s="39" t="inlineStr">
        <is>
          <t>СК1</t>
        </is>
      </c>
      <c r="L215" s="38" t="n">
        <v>90</v>
      </c>
      <c r="M215" s="80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5" s="678" t="n"/>
      <c r="O215" s="678" t="n"/>
      <c r="P215" s="678" t="n"/>
      <c r="Q215" s="644" t="n"/>
      <c r="R215" s="40" t="inlineStr"/>
      <c r="S215" s="40" t="inlineStr"/>
      <c r="T215" s="41" t="inlineStr">
        <is>
          <t>кг</t>
        </is>
      </c>
      <c r="U215" s="679" t="n">
        <v>0</v>
      </c>
      <c r="V215" s="680">
        <f>IFERROR(IF(U215="",0,CEILING((U215/$H215),1)*$H215),"")</f>
        <v/>
      </c>
      <c r="W215" s="42">
        <f>IFERROR(IF(V215=0,"",ROUNDUP(V215/H215,0)*0.00937),"")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85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81" t="n"/>
      <c r="M216" s="682" t="inlineStr">
        <is>
          <t>Итого</t>
        </is>
      </c>
      <c r="N216" s="652" t="n"/>
      <c r="O216" s="652" t="n"/>
      <c r="P216" s="652" t="n"/>
      <c r="Q216" s="652" t="n"/>
      <c r="R216" s="652" t="n"/>
      <c r="S216" s="653" t="n"/>
      <c r="T216" s="43" t="inlineStr">
        <is>
          <t>кор</t>
        </is>
      </c>
      <c r="U216" s="683">
        <f>IFERROR(U215/H215,"0")</f>
        <v/>
      </c>
      <c r="V216" s="683">
        <f>IFERROR(V215/H215,"0")</f>
        <v/>
      </c>
      <c r="W216" s="683">
        <f>IFERROR(IF(W215="",0,W215),"0")</f>
        <v/>
      </c>
      <c r="X216" s="684" t="n"/>
      <c r="Y216" s="68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81" t="n"/>
      <c r="M217" s="682" t="inlineStr">
        <is>
          <t>Итого</t>
        </is>
      </c>
      <c r="N217" s="652" t="n"/>
      <c r="O217" s="652" t="n"/>
      <c r="P217" s="652" t="n"/>
      <c r="Q217" s="652" t="n"/>
      <c r="R217" s="652" t="n"/>
      <c r="S217" s="653" t="n"/>
      <c r="T217" s="43" t="inlineStr">
        <is>
          <t>кг</t>
        </is>
      </c>
      <c r="U217" s="683">
        <f>IFERROR(SUM(U215:U215),"0")</f>
        <v/>
      </c>
      <c r="V217" s="683">
        <f>IFERROR(SUM(V215:V215),"0")</f>
        <v/>
      </c>
      <c r="W217" s="43" t="n"/>
      <c r="X217" s="684" t="n"/>
      <c r="Y217" s="684" t="n"/>
    </row>
    <row r="218" ht="14.25" customHeight="1">
      <c r="A218" s="376" t="inlineStr">
        <is>
          <t>Копченые колбасы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76" t="n"/>
      <c r="Y218" s="376" t="n"/>
    </row>
    <row r="219" ht="27" customHeight="1">
      <c r="A219" s="64" t="inlineStr">
        <is>
          <t>SU001820</t>
        </is>
      </c>
      <c r="B219" s="64" t="inlineStr">
        <is>
          <t>P001820</t>
        </is>
      </c>
      <c r="C219" s="37" t="n">
        <v>4301030878</v>
      </c>
      <c r="D219" s="377" t="n">
        <v>4607091387193</v>
      </c>
      <c r="E219" s="644" t="n"/>
      <c r="F219" s="676" t="n">
        <v>0.7</v>
      </c>
      <c r="G219" s="38" t="n">
        <v>6</v>
      </c>
      <c r="H219" s="676" t="n">
        <v>4.2</v>
      </c>
      <c r="I219" s="676" t="n">
        <v>4.46</v>
      </c>
      <c r="J219" s="38" t="n">
        <v>156</v>
      </c>
      <c r="K219" s="39" t="inlineStr">
        <is>
          <t>СК2</t>
        </is>
      </c>
      <c r="L219" s="38" t="n">
        <v>35</v>
      </c>
      <c r="M219" s="80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9" s="678" t="n"/>
      <c r="O219" s="678" t="n"/>
      <c r="P219" s="678" t="n"/>
      <c r="Q219" s="644" t="n"/>
      <c r="R219" s="40" t="inlineStr"/>
      <c r="S219" s="40" t="inlineStr"/>
      <c r="T219" s="41" t="inlineStr">
        <is>
          <t>кг</t>
        </is>
      </c>
      <c r="U219" s="679" t="n">
        <v>0</v>
      </c>
      <c r="V219" s="680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SU001822</t>
        </is>
      </c>
      <c r="B220" s="64" t="inlineStr">
        <is>
          <t>P003013</t>
        </is>
      </c>
      <c r="C220" s="37" t="n">
        <v>4301031153</v>
      </c>
      <c r="D220" s="377" t="n">
        <v>4607091387230</v>
      </c>
      <c r="E220" s="644" t="n"/>
      <c r="F220" s="676" t="n">
        <v>0.7</v>
      </c>
      <c r="G220" s="38" t="n">
        <v>6</v>
      </c>
      <c r="H220" s="676" t="n">
        <v>4.2</v>
      </c>
      <c r="I220" s="676" t="n">
        <v>4.46</v>
      </c>
      <c r="J220" s="38" t="n">
        <v>156</v>
      </c>
      <c r="K220" s="39" t="inlineStr">
        <is>
          <t>СК2</t>
        </is>
      </c>
      <c r="L220" s="38" t="n">
        <v>40</v>
      </c>
      <c r="M220" s="80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0" s="678" t="n"/>
      <c r="O220" s="678" t="n"/>
      <c r="P220" s="678" t="n"/>
      <c r="Q220" s="644" t="n"/>
      <c r="R220" s="40" t="inlineStr"/>
      <c r="S220" s="40" t="inlineStr"/>
      <c r="T220" s="41" t="inlineStr">
        <is>
          <t>кг</t>
        </is>
      </c>
      <c r="U220" s="679" t="n">
        <v>0</v>
      </c>
      <c r="V220" s="680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SU002579</t>
        </is>
      </c>
      <c r="B221" s="64" t="inlineStr">
        <is>
          <t>P003012</t>
        </is>
      </c>
      <c r="C221" s="37" t="n">
        <v>4301031152</v>
      </c>
      <c r="D221" s="377" t="n">
        <v>4607091387285</v>
      </c>
      <c r="E221" s="644" t="n"/>
      <c r="F221" s="676" t="n">
        <v>0.35</v>
      </c>
      <c r="G221" s="38" t="n">
        <v>6</v>
      </c>
      <c r="H221" s="676" t="n">
        <v>2.1</v>
      </c>
      <c r="I221" s="676" t="n">
        <v>2.23</v>
      </c>
      <c r="J221" s="38" t="n">
        <v>234</v>
      </c>
      <c r="K221" s="39" t="inlineStr">
        <is>
          <t>СК2</t>
        </is>
      </c>
      <c r="L221" s="38" t="n">
        <v>40</v>
      </c>
      <c r="M221" s="80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1" s="678" t="n"/>
      <c r="O221" s="678" t="n"/>
      <c r="P221" s="678" t="n"/>
      <c r="Q221" s="644" t="n"/>
      <c r="R221" s="40" t="inlineStr"/>
      <c r="S221" s="40" t="inlineStr"/>
      <c r="T221" s="41" t="inlineStr">
        <is>
          <t>кг</t>
        </is>
      </c>
      <c r="U221" s="679" t="n">
        <v>0</v>
      </c>
      <c r="V221" s="680">
        <f>IFERROR(IF(U221="",0,CEILING((U221/$H221),1)*$H221),"")</f>
        <v/>
      </c>
      <c r="W221" s="42">
        <f>IFERROR(IF(V221=0,"",ROUNDUP(V221/H221,0)*0.00502),"")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SU002617</t>
        </is>
      </c>
      <c r="B222" s="64" t="inlineStr">
        <is>
          <t>P002951</t>
        </is>
      </c>
      <c r="C222" s="37" t="n">
        <v>4301031151</v>
      </c>
      <c r="D222" s="377" t="n">
        <v>4607091389845</v>
      </c>
      <c r="E222" s="644" t="n"/>
      <c r="F222" s="676" t="n">
        <v>0.35</v>
      </c>
      <c r="G222" s="38" t="n">
        <v>6</v>
      </c>
      <c r="H222" s="676" t="n">
        <v>2.1</v>
      </c>
      <c r="I222" s="676" t="n">
        <v>2.2</v>
      </c>
      <c r="J222" s="38" t="n">
        <v>234</v>
      </c>
      <c r="K222" s="39" t="inlineStr">
        <is>
          <t>СК2</t>
        </is>
      </c>
      <c r="L222" s="38" t="n">
        <v>40</v>
      </c>
      <c r="M222" s="80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2" s="678" t="n"/>
      <c r="O222" s="678" t="n"/>
      <c r="P222" s="678" t="n"/>
      <c r="Q222" s="644" t="n"/>
      <c r="R222" s="40" t="inlineStr"/>
      <c r="S222" s="40" t="inlineStr"/>
      <c r="T222" s="41" t="inlineStr">
        <is>
          <t>кг</t>
        </is>
      </c>
      <c r="U222" s="679" t="n">
        <v>0</v>
      </c>
      <c r="V222" s="680">
        <f>IFERROR(IF(U222="",0,CEILING((U222/$H222),1)*$H222),"")</f>
        <v/>
      </c>
      <c r="W222" s="42">
        <f>IFERROR(IF(V222=0,"",ROUNDUP(V222/H222,0)*0.00502),"")</f>
        <v/>
      </c>
      <c r="X222" s="69" t="inlineStr"/>
      <c r="Y222" s="70" t="inlineStr"/>
      <c r="AC222" s="71" t="n"/>
      <c r="AZ222" s="197" t="inlineStr">
        <is>
          <t>КИ</t>
        </is>
      </c>
    </row>
    <row r="223">
      <c r="A223" s="385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81" t="n"/>
      <c r="M223" s="682" t="inlineStr">
        <is>
          <t>Итого</t>
        </is>
      </c>
      <c r="N223" s="652" t="n"/>
      <c r="O223" s="652" t="n"/>
      <c r="P223" s="652" t="n"/>
      <c r="Q223" s="652" t="n"/>
      <c r="R223" s="652" t="n"/>
      <c r="S223" s="653" t="n"/>
      <c r="T223" s="43" t="inlineStr">
        <is>
          <t>кор</t>
        </is>
      </c>
      <c r="U223" s="683">
        <f>IFERROR(U219/H219,"0")+IFERROR(U220/H220,"0")+IFERROR(U221/H221,"0")+IFERROR(U222/H222,"0")</f>
        <v/>
      </c>
      <c r="V223" s="683">
        <f>IFERROR(V219/H219,"0")+IFERROR(V220/H220,"0")+IFERROR(V221/H221,"0")+IFERROR(V222/H222,"0")</f>
        <v/>
      </c>
      <c r="W223" s="683">
        <f>IFERROR(IF(W219="",0,W219),"0")+IFERROR(IF(W220="",0,W220),"0")+IFERROR(IF(W221="",0,W221),"0")+IFERROR(IF(W222="",0,W222),"0")</f>
        <v/>
      </c>
      <c r="X223" s="684" t="n"/>
      <c r="Y223" s="684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81" t="n"/>
      <c r="M224" s="682" t="inlineStr">
        <is>
          <t>Итого</t>
        </is>
      </c>
      <c r="N224" s="652" t="n"/>
      <c r="O224" s="652" t="n"/>
      <c r="P224" s="652" t="n"/>
      <c r="Q224" s="652" t="n"/>
      <c r="R224" s="652" t="n"/>
      <c r="S224" s="653" t="n"/>
      <c r="T224" s="43" t="inlineStr">
        <is>
          <t>кг</t>
        </is>
      </c>
      <c r="U224" s="683">
        <f>IFERROR(SUM(U219:U222),"0")</f>
        <v/>
      </c>
      <c r="V224" s="683">
        <f>IFERROR(SUM(V219:V222),"0")</f>
        <v/>
      </c>
      <c r="W224" s="43" t="n"/>
      <c r="X224" s="684" t="n"/>
      <c r="Y224" s="684" t="n"/>
    </row>
    <row r="225" ht="14.25" customHeight="1">
      <c r="A225" s="376" t="inlineStr">
        <is>
          <t>Сосиски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76" t="n"/>
      <c r="Y225" s="376" t="n"/>
    </row>
    <row r="226" ht="16.5" customHeight="1">
      <c r="A226" s="64" t="inlineStr">
        <is>
          <t>SU001340</t>
        </is>
      </c>
      <c r="B226" s="64" t="inlineStr">
        <is>
          <t>P002209</t>
        </is>
      </c>
      <c r="C226" s="37" t="n">
        <v>4301051100</v>
      </c>
      <c r="D226" s="377" t="n">
        <v>4607091387766</v>
      </c>
      <c r="E226" s="644" t="n"/>
      <c r="F226" s="676" t="n">
        <v>1.35</v>
      </c>
      <c r="G226" s="38" t="n">
        <v>6</v>
      </c>
      <c r="H226" s="676" t="n">
        <v>8.1</v>
      </c>
      <c r="I226" s="676" t="n">
        <v>8.657999999999999</v>
      </c>
      <c r="J226" s="38" t="n">
        <v>56</v>
      </c>
      <c r="K226" s="39" t="inlineStr">
        <is>
          <t>СК3</t>
        </is>
      </c>
      <c r="L226" s="38" t="n">
        <v>40</v>
      </c>
      <c r="M226" s="809">
        <f>HYPERLINK("https://abi.ru/products/Охлажденные/Стародворье/Бордо/Сосиски/P002209/","Сосиски Ганноверские Бордо Весовые П/а мгс Баварушка")</f>
        <v/>
      </c>
      <c r="N226" s="678" t="n"/>
      <c r="O226" s="678" t="n"/>
      <c r="P226" s="678" t="n"/>
      <c r="Q226" s="644" t="n"/>
      <c r="R226" s="40" t="inlineStr"/>
      <c r="S226" s="40" t="inlineStr"/>
      <c r="T226" s="41" t="inlineStr">
        <is>
          <t>кг</t>
        </is>
      </c>
      <c r="U226" s="679" t="n">
        <v>450</v>
      </c>
      <c r="V226" s="680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SU001727</t>
        </is>
      </c>
      <c r="B227" s="64" t="inlineStr">
        <is>
          <t>P002205</t>
        </is>
      </c>
      <c r="C227" s="37" t="n">
        <v>4301051116</v>
      </c>
      <c r="D227" s="377" t="n">
        <v>4607091387957</v>
      </c>
      <c r="E227" s="644" t="n"/>
      <c r="F227" s="676" t="n">
        <v>1.3</v>
      </c>
      <c r="G227" s="38" t="n">
        <v>6</v>
      </c>
      <c r="H227" s="676" t="n">
        <v>7.8</v>
      </c>
      <c r="I227" s="676" t="n">
        <v>8.364000000000001</v>
      </c>
      <c r="J227" s="38" t="n">
        <v>56</v>
      </c>
      <c r="K227" s="39" t="inlineStr">
        <is>
          <t>СК2</t>
        </is>
      </c>
      <c r="L227" s="38" t="n">
        <v>40</v>
      </c>
      <c r="M227" s="81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7" s="678" t="n"/>
      <c r="O227" s="678" t="n"/>
      <c r="P227" s="678" t="n"/>
      <c r="Q227" s="644" t="n"/>
      <c r="R227" s="40" t="inlineStr"/>
      <c r="S227" s="40" t="inlineStr"/>
      <c r="T227" s="41" t="inlineStr">
        <is>
          <t>кг</t>
        </is>
      </c>
      <c r="U227" s="679" t="n">
        <v>0</v>
      </c>
      <c r="V227" s="680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SU001728</t>
        </is>
      </c>
      <c r="B228" s="64" t="inlineStr">
        <is>
          <t>P002207</t>
        </is>
      </c>
      <c r="C228" s="37" t="n">
        <v>4301051115</v>
      </c>
      <c r="D228" s="377" t="n">
        <v>4607091387964</v>
      </c>
      <c r="E228" s="644" t="n"/>
      <c r="F228" s="676" t="n">
        <v>1.35</v>
      </c>
      <c r="G228" s="38" t="n">
        <v>6</v>
      </c>
      <c r="H228" s="676" t="n">
        <v>8.1</v>
      </c>
      <c r="I228" s="676" t="n">
        <v>8.646000000000001</v>
      </c>
      <c r="J228" s="38" t="n">
        <v>56</v>
      </c>
      <c r="K228" s="39" t="inlineStr">
        <is>
          <t>СК2</t>
        </is>
      </c>
      <c r="L228" s="38" t="n">
        <v>40</v>
      </c>
      <c r="M228" s="81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8" s="678" t="n"/>
      <c r="O228" s="678" t="n"/>
      <c r="P228" s="678" t="n"/>
      <c r="Q228" s="644" t="n"/>
      <c r="R228" s="40" t="inlineStr"/>
      <c r="S228" s="40" t="inlineStr"/>
      <c r="T228" s="41" t="inlineStr">
        <is>
          <t>кг</t>
        </is>
      </c>
      <c r="U228" s="679" t="n">
        <v>0</v>
      </c>
      <c r="V228" s="68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SU001341</t>
        </is>
      </c>
      <c r="B229" s="64" t="inlineStr">
        <is>
          <t>P002204</t>
        </is>
      </c>
      <c r="C229" s="37" t="n">
        <v>4301051134</v>
      </c>
      <c r="D229" s="377" t="n">
        <v>4607091381672</v>
      </c>
      <c r="E229" s="644" t="n"/>
      <c r="F229" s="676" t="n">
        <v>0.6</v>
      </c>
      <c r="G229" s="38" t="n">
        <v>6</v>
      </c>
      <c r="H229" s="676" t="n">
        <v>3.6</v>
      </c>
      <c r="I229" s="676" t="n">
        <v>3.876</v>
      </c>
      <c r="J229" s="38" t="n">
        <v>120</v>
      </c>
      <c r="K229" s="39" t="inlineStr">
        <is>
          <t>СК2</t>
        </is>
      </c>
      <c r="L229" s="38" t="n">
        <v>40</v>
      </c>
      <c r="M229" s="81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9" s="678" t="n"/>
      <c r="O229" s="678" t="n"/>
      <c r="P229" s="678" t="n"/>
      <c r="Q229" s="644" t="n"/>
      <c r="R229" s="40" t="inlineStr"/>
      <c r="S229" s="40" t="inlineStr"/>
      <c r="T229" s="41" t="inlineStr">
        <is>
          <t>кг</t>
        </is>
      </c>
      <c r="U229" s="679" t="n">
        <v>0</v>
      </c>
      <c r="V229" s="680">
        <f>IFERROR(IF(U229="",0,CEILING((U229/$H229),1)*$H229),"")</f>
        <v/>
      </c>
      <c r="W229" s="42">
        <f>IFERROR(IF(V229=0,"",ROUNDUP(V229/H229,0)*0.00937),"")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SU001763</t>
        </is>
      </c>
      <c r="B230" s="64" t="inlineStr">
        <is>
          <t>P002206</t>
        </is>
      </c>
      <c r="C230" s="37" t="n">
        <v>4301051130</v>
      </c>
      <c r="D230" s="377" t="n">
        <v>4607091387537</v>
      </c>
      <c r="E230" s="644" t="n"/>
      <c r="F230" s="676" t="n">
        <v>0.45</v>
      </c>
      <c r="G230" s="38" t="n">
        <v>6</v>
      </c>
      <c r="H230" s="676" t="n">
        <v>2.7</v>
      </c>
      <c r="I230" s="676" t="n">
        <v>2.99</v>
      </c>
      <c r="J230" s="38" t="n">
        <v>156</v>
      </c>
      <c r="K230" s="39" t="inlineStr">
        <is>
          <t>СК2</t>
        </is>
      </c>
      <c r="L230" s="38" t="n">
        <v>40</v>
      </c>
      <c r="M230" s="81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0" s="678" t="n"/>
      <c r="O230" s="678" t="n"/>
      <c r="P230" s="678" t="n"/>
      <c r="Q230" s="644" t="n"/>
      <c r="R230" s="40" t="inlineStr"/>
      <c r="S230" s="40" t="inlineStr"/>
      <c r="T230" s="41" t="inlineStr">
        <is>
          <t>кг</t>
        </is>
      </c>
      <c r="U230" s="679" t="n">
        <v>0</v>
      </c>
      <c r="V230" s="680">
        <f>IFERROR(IF(U230="",0,CEILING((U230/$H230),1)*$H230),"")</f>
        <v/>
      </c>
      <c r="W230" s="42">
        <f>IFERROR(IF(V230=0,"",ROUNDUP(V230/H230,0)*0.00753),"")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27" customHeight="1">
      <c r="A231" s="64" t="inlineStr">
        <is>
          <t>SU001762</t>
        </is>
      </c>
      <c r="B231" s="64" t="inlineStr">
        <is>
          <t>P002208</t>
        </is>
      </c>
      <c r="C231" s="37" t="n">
        <v>4301051132</v>
      </c>
      <c r="D231" s="377" t="n">
        <v>4607091387513</v>
      </c>
      <c r="E231" s="644" t="n"/>
      <c r="F231" s="676" t="n">
        <v>0.45</v>
      </c>
      <c r="G231" s="38" t="n">
        <v>6</v>
      </c>
      <c r="H231" s="676" t="n">
        <v>2.7</v>
      </c>
      <c r="I231" s="676" t="n">
        <v>2.978</v>
      </c>
      <c r="J231" s="38" t="n">
        <v>156</v>
      </c>
      <c r="K231" s="39" t="inlineStr">
        <is>
          <t>СК2</t>
        </is>
      </c>
      <c r="L231" s="38" t="n">
        <v>40</v>
      </c>
      <c r="M231" s="81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1" s="678" t="n"/>
      <c r="O231" s="678" t="n"/>
      <c r="P231" s="678" t="n"/>
      <c r="Q231" s="644" t="n"/>
      <c r="R231" s="40" t="inlineStr"/>
      <c r="S231" s="40" t="inlineStr"/>
      <c r="T231" s="41" t="inlineStr">
        <is>
          <t>кг</t>
        </is>
      </c>
      <c r="U231" s="679" t="n">
        <v>0</v>
      </c>
      <c r="V231" s="680">
        <f>IFERROR(IF(U231="",0,CEILING((U231/$H231),1)*$H231),"")</f>
        <v/>
      </c>
      <c r="W231" s="42">
        <f>IFERROR(IF(V231=0,"",ROUNDUP(V231/H231,0)*0.00753),"")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85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81" t="n"/>
      <c r="M232" s="682" t="inlineStr">
        <is>
          <t>Итого</t>
        </is>
      </c>
      <c r="N232" s="652" t="n"/>
      <c r="O232" s="652" t="n"/>
      <c r="P232" s="652" t="n"/>
      <c r="Q232" s="652" t="n"/>
      <c r="R232" s="652" t="n"/>
      <c r="S232" s="653" t="n"/>
      <c r="T232" s="43" t="inlineStr">
        <is>
          <t>кор</t>
        </is>
      </c>
      <c r="U232" s="683">
        <f>IFERROR(U226/H226,"0")+IFERROR(U227/H227,"0")+IFERROR(U228/H228,"0")+IFERROR(U229/H229,"0")+IFERROR(U230/H230,"0")+IFERROR(U231/H231,"0")</f>
        <v/>
      </c>
      <c r="V232" s="683">
        <f>IFERROR(V226/H226,"0")+IFERROR(V227/H227,"0")+IFERROR(V228/H228,"0")+IFERROR(V229/H229,"0")+IFERROR(V230/H230,"0")+IFERROR(V231/H231,"0")</f>
        <v/>
      </c>
      <c r="W232" s="683">
        <f>IFERROR(IF(W226="",0,W226),"0")+IFERROR(IF(W227="",0,W227),"0")+IFERROR(IF(W228="",0,W228),"0")+IFERROR(IF(W229="",0,W229),"0")+IFERROR(IF(W230="",0,W230),"0")+IFERROR(IF(W231="",0,W231),"0")</f>
        <v/>
      </c>
      <c r="X232" s="684" t="n"/>
      <c r="Y232" s="68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81" t="n"/>
      <c r="M233" s="682" t="inlineStr">
        <is>
          <t>Итого</t>
        </is>
      </c>
      <c r="N233" s="652" t="n"/>
      <c r="O233" s="652" t="n"/>
      <c r="P233" s="652" t="n"/>
      <c r="Q233" s="652" t="n"/>
      <c r="R233" s="652" t="n"/>
      <c r="S233" s="653" t="n"/>
      <c r="T233" s="43" t="inlineStr">
        <is>
          <t>кг</t>
        </is>
      </c>
      <c r="U233" s="683">
        <f>IFERROR(SUM(U226:U231),"0")</f>
        <v/>
      </c>
      <c r="V233" s="683">
        <f>IFERROR(SUM(V226:V231),"0")</f>
        <v/>
      </c>
      <c r="W233" s="43" t="n"/>
      <c r="X233" s="684" t="n"/>
      <c r="Y233" s="684" t="n"/>
    </row>
    <row r="234" ht="14.25" customHeight="1">
      <c r="A234" s="376" t="inlineStr">
        <is>
          <t>Сардельки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76" t="n"/>
      <c r="Y234" s="376" t="n"/>
    </row>
    <row r="235" ht="16.5" customHeight="1">
      <c r="A235" s="64" t="inlineStr">
        <is>
          <t>SU001051</t>
        </is>
      </c>
      <c r="B235" s="64" t="inlineStr">
        <is>
          <t>P002061</t>
        </is>
      </c>
      <c r="C235" s="37" t="n">
        <v>4301060326</v>
      </c>
      <c r="D235" s="377" t="n">
        <v>4607091380880</v>
      </c>
      <c r="E235" s="644" t="n"/>
      <c r="F235" s="676" t="n">
        <v>1.4</v>
      </c>
      <c r="G235" s="38" t="n">
        <v>6</v>
      </c>
      <c r="H235" s="676" t="n">
        <v>8.4</v>
      </c>
      <c r="I235" s="676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5">
        <f>HYPERLINK("https://abi.ru/products/Охлажденные/Стародворье/Бордо/Сардельки/P002061/","Сардельки Нежные Бордо Весовые н/о мгс Стародворье")</f>
        <v/>
      </c>
      <c r="N235" s="678" t="n"/>
      <c r="O235" s="678" t="n"/>
      <c r="P235" s="678" t="n"/>
      <c r="Q235" s="644" t="n"/>
      <c r="R235" s="40" t="inlineStr"/>
      <c r="S235" s="40" t="inlineStr"/>
      <c r="T235" s="41" t="inlineStr">
        <is>
          <t>кг</t>
        </is>
      </c>
      <c r="U235" s="679" t="n">
        <v>0</v>
      </c>
      <c r="V235" s="680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SU000227</t>
        </is>
      </c>
      <c r="B236" s="64" t="inlineStr">
        <is>
          <t>P002536</t>
        </is>
      </c>
      <c r="C236" s="37" t="n">
        <v>4301060308</v>
      </c>
      <c r="D236" s="377" t="n">
        <v>4607091384482</v>
      </c>
      <c r="E236" s="644" t="n"/>
      <c r="F236" s="676" t="n">
        <v>1.3</v>
      </c>
      <c r="G236" s="38" t="n">
        <v>6</v>
      </c>
      <c r="H236" s="676" t="n">
        <v>7.8</v>
      </c>
      <c r="I236" s="676" t="n">
        <v>8.364000000000001</v>
      </c>
      <c r="J236" s="38" t="n">
        <v>56</v>
      </c>
      <c r="K236" s="39" t="inlineStr">
        <is>
          <t>СК2</t>
        </is>
      </c>
      <c r="L236" s="38" t="n">
        <v>30</v>
      </c>
      <c r="M236" s="81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6" s="678" t="n"/>
      <c r="O236" s="678" t="n"/>
      <c r="P236" s="678" t="n"/>
      <c r="Q236" s="644" t="n"/>
      <c r="R236" s="40" t="inlineStr"/>
      <c r="S236" s="40" t="inlineStr"/>
      <c r="T236" s="41" t="inlineStr">
        <is>
          <t>кг</t>
        </is>
      </c>
      <c r="U236" s="679" t="n">
        <v>0</v>
      </c>
      <c r="V236" s="680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16.5" customHeight="1">
      <c r="A237" s="64" t="inlineStr">
        <is>
          <t>SU001430</t>
        </is>
      </c>
      <c r="B237" s="64" t="inlineStr">
        <is>
          <t>P002036</t>
        </is>
      </c>
      <c r="C237" s="37" t="n">
        <v>4301060325</v>
      </c>
      <c r="D237" s="377" t="n">
        <v>4607091380897</v>
      </c>
      <c r="E237" s="644" t="n"/>
      <c r="F237" s="676" t="n">
        <v>1.4</v>
      </c>
      <c r="G237" s="38" t="n">
        <v>6</v>
      </c>
      <c r="H237" s="676" t="n">
        <v>8.4</v>
      </c>
      <c r="I237" s="676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17">
        <f>HYPERLINK("https://abi.ru/products/Охлажденные/Стародворье/Бордо/Сардельки/P002036/","Сардельки Шпикачки Бордо Весовые NDX мгс Стародворье")</f>
        <v/>
      </c>
      <c r="N237" s="678" t="n"/>
      <c r="O237" s="678" t="n"/>
      <c r="P237" s="678" t="n"/>
      <c r="Q237" s="644" t="n"/>
      <c r="R237" s="40" t="inlineStr"/>
      <c r="S237" s="40" t="inlineStr"/>
      <c r="T237" s="41" t="inlineStr">
        <is>
          <t>кг</t>
        </is>
      </c>
      <c r="U237" s="679" t="n">
        <v>0</v>
      </c>
      <c r="V237" s="680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85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81" t="n"/>
      <c r="M238" s="682" t="inlineStr">
        <is>
          <t>Итого</t>
        </is>
      </c>
      <c r="N238" s="652" t="n"/>
      <c r="O238" s="652" t="n"/>
      <c r="P238" s="652" t="n"/>
      <c r="Q238" s="652" t="n"/>
      <c r="R238" s="652" t="n"/>
      <c r="S238" s="653" t="n"/>
      <c r="T238" s="43" t="inlineStr">
        <is>
          <t>кор</t>
        </is>
      </c>
      <c r="U238" s="683">
        <f>IFERROR(U235/H235,"0")+IFERROR(U236/H236,"0")+IFERROR(U237/H237,"0")</f>
        <v/>
      </c>
      <c r="V238" s="683">
        <f>IFERROR(V235/H235,"0")+IFERROR(V236/H236,"0")+IFERROR(V237/H237,"0")</f>
        <v/>
      </c>
      <c r="W238" s="683">
        <f>IFERROR(IF(W235="",0,W235),"0")+IFERROR(IF(W236="",0,W236),"0")+IFERROR(IF(W237="",0,W237),"0")</f>
        <v/>
      </c>
      <c r="X238" s="684" t="n"/>
      <c r="Y238" s="68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81" t="n"/>
      <c r="M239" s="682" t="inlineStr">
        <is>
          <t>Итого</t>
        </is>
      </c>
      <c r="N239" s="652" t="n"/>
      <c r="O239" s="652" t="n"/>
      <c r="P239" s="652" t="n"/>
      <c r="Q239" s="652" t="n"/>
      <c r="R239" s="652" t="n"/>
      <c r="S239" s="653" t="n"/>
      <c r="T239" s="43" t="inlineStr">
        <is>
          <t>кг</t>
        </is>
      </c>
      <c r="U239" s="683">
        <f>IFERROR(SUM(U235:U237),"0")</f>
        <v/>
      </c>
      <c r="V239" s="683">
        <f>IFERROR(SUM(V235:V237),"0")</f>
        <v/>
      </c>
      <c r="W239" s="43" t="n"/>
      <c r="X239" s="684" t="n"/>
      <c r="Y239" s="684" t="n"/>
    </row>
    <row r="240" ht="14.25" customHeight="1">
      <c r="A240" s="376" t="inlineStr">
        <is>
          <t>Сырокопченые колбасы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76" t="n"/>
      <c r="Y240" s="376" t="n"/>
    </row>
    <row r="241" ht="16.5" customHeight="1">
      <c r="A241" s="64" t="inlineStr">
        <is>
          <t>SU001920</t>
        </is>
      </c>
      <c r="B241" s="64" t="inlineStr">
        <is>
          <t>P001900</t>
        </is>
      </c>
      <c r="C241" s="37" t="n">
        <v>4301030232</v>
      </c>
      <c r="D241" s="377" t="n">
        <v>4607091388374</v>
      </c>
      <c r="E241" s="644" t="n"/>
      <c r="F241" s="676" t="n">
        <v>0.38</v>
      </c>
      <c r="G241" s="38" t="n">
        <v>8</v>
      </c>
      <c r="H241" s="676" t="n">
        <v>3.04</v>
      </c>
      <c r="I241" s="676" t="n">
        <v>3.28</v>
      </c>
      <c r="J241" s="38" t="n">
        <v>156</v>
      </c>
      <c r="K241" s="39" t="inlineStr">
        <is>
          <t>АК</t>
        </is>
      </c>
      <c r="L241" s="38" t="n">
        <v>180</v>
      </c>
      <c r="M241" s="818" t="inlineStr">
        <is>
          <t>С/к колбасы Княжеская Бордо Весовые б/о терм/п Стародворье</t>
        </is>
      </c>
      <c r="N241" s="678" t="n"/>
      <c r="O241" s="678" t="n"/>
      <c r="P241" s="678" t="n"/>
      <c r="Q241" s="644" t="n"/>
      <c r="R241" s="40" t="inlineStr"/>
      <c r="S241" s="40" t="inlineStr"/>
      <c r="T241" s="41" t="inlineStr">
        <is>
          <t>кг</t>
        </is>
      </c>
      <c r="U241" s="679" t="n">
        <v>0</v>
      </c>
      <c r="V241" s="680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SU001921</t>
        </is>
      </c>
      <c r="B242" s="64" t="inlineStr">
        <is>
          <t>P001916</t>
        </is>
      </c>
      <c r="C242" s="37" t="n">
        <v>4301030235</v>
      </c>
      <c r="D242" s="377" t="n">
        <v>4607091388381</v>
      </c>
      <c r="E242" s="644" t="n"/>
      <c r="F242" s="676" t="n">
        <v>0.38</v>
      </c>
      <c r="G242" s="38" t="n">
        <v>8</v>
      </c>
      <c r="H242" s="676" t="n">
        <v>3.04</v>
      </c>
      <c r="I242" s="676" t="n">
        <v>3.32</v>
      </c>
      <c r="J242" s="38" t="n">
        <v>156</v>
      </c>
      <c r="K242" s="39" t="inlineStr">
        <is>
          <t>АК</t>
        </is>
      </c>
      <c r="L242" s="38" t="n">
        <v>180</v>
      </c>
      <c r="M242" s="819" t="inlineStr">
        <is>
          <t>С/к колбасы Салями Охотничья Бордо Весовые б/о терм/п 180 Стародворье</t>
        </is>
      </c>
      <c r="N242" s="678" t="n"/>
      <c r="O242" s="678" t="n"/>
      <c r="P242" s="678" t="n"/>
      <c r="Q242" s="644" t="n"/>
      <c r="R242" s="40" t="inlineStr"/>
      <c r="S242" s="40" t="inlineStr"/>
      <c r="T242" s="41" t="inlineStr">
        <is>
          <t>кг</t>
        </is>
      </c>
      <c r="U242" s="679" t="n">
        <v>0</v>
      </c>
      <c r="V242" s="680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SU001869</t>
        </is>
      </c>
      <c r="B243" s="64" t="inlineStr">
        <is>
          <t>P001909</t>
        </is>
      </c>
      <c r="C243" s="37" t="n">
        <v>4301030233</v>
      </c>
      <c r="D243" s="377" t="n">
        <v>4607091388404</v>
      </c>
      <c r="E243" s="644" t="n"/>
      <c r="F243" s="676" t="n">
        <v>0.17</v>
      </c>
      <c r="G243" s="38" t="n">
        <v>15</v>
      </c>
      <c r="H243" s="676" t="n">
        <v>2.55</v>
      </c>
      <c r="I243" s="676" t="n">
        <v>2.9</v>
      </c>
      <c r="J243" s="38" t="n">
        <v>156</v>
      </c>
      <c r="K243" s="39" t="inlineStr">
        <is>
          <t>АК</t>
        </is>
      </c>
      <c r="L243" s="38" t="n">
        <v>180</v>
      </c>
      <c r="M243" s="82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3" s="678" t="n"/>
      <c r="O243" s="678" t="n"/>
      <c r="P243" s="678" t="n"/>
      <c r="Q243" s="644" t="n"/>
      <c r="R243" s="40" t="inlineStr"/>
      <c r="S243" s="40" t="inlineStr"/>
      <c r="T243" s="41" t="inlineStr">
        <is>
          <t>кг</t>
        </is>
      </c>
      <c r="U243" s="679" t="n">
        <v>0</v>
      </c>
      <c r="V243" s="680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85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81" t="n"/>
      <c r="M244" s="682" t="inlineStr">
        <is>
          <t>Итого</t>
        </is>
      </c>
      <c r="N244" s="652" t="n"/>
      <c r="O244" s="652" t="n"/>
      <c r="P244" s="652" t="n"/>
      <c r="Q244" s="652" t="n"/>
      <c r="R244" s="652" t="n"/>
      <c r="S244" s="653" t="n"/>
      <c r="T244" s="43" t="inlineStr">
        <is>
          <t>кор</t>
        </is>
      </c>
      <c r="U244" s="683">
        <f>IFERROR(U241/H241,"0")+IFERROR(U242/H242,"0")+IFERROR(U243/H243,"0")</f>
        <v/>
      </c>
      <c r="V244" s="683">
        <f>IFERROR(V241/H241,"0")+IFERROR(V242/H242,"0")+IFERROR(V243/H243,"0")</f>
        <v/>
      </c>
      <c r="W244" s="683">
        <f>IFERROR(IF(W241="",0,W241),"0")+IFERROR(IF(W242="",0,W242),"0")+IFERROR(IF(W243="",0,W243),"0")</f>
        <v/>
      </c>
      <c r="X244" s="684" t="n"/>
      <c r="Y244" s="68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81" t="n"/>
      <c r="M245" s="682" t="inlineStr">
        <is>
          <t>Итого</t>
        </is>
      </c>
      <c r="N245" s="652" t="n"/>
      <c r="O245" s="652" t="n"/>
      <c r="P245" s="652" t="n"/>
      <c r="Q245" s="652" t="n"/>
      <c r="R245" s="652" t="n"/>
      <c r="S245" s="653" t="n"/>
      <c r="T245" s="43" t="inlineStr">
        <is>
          <t>кг</t>
        </is>
      </c>
      <c r="U245" s="683">
        <f>IFERROR(SUM(U241:U243),"0")</f>
        <v/>
      </c>
      <c r="V245" s="683">
        <f>IFERROR(SUM(V241:V243),"0")</f>
        <v/>
      </c>
      <c r="W245" s="43" t="n"/>
      <c r="X245" s="684" t="n"/>
      <c r="Y245" s="684" t="n"/>
    </row>
    <row r="246" ht="14.25" customHeight="1">
      <c r="A246" s="376" t="inlineStr">
        <is>
          <t>Паштеты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76" t="n"/>
      <c r="Y246" s="376" t="n"/>
    </row>
    <row r="247" ht="16.5" customHeight="1">
      <c r="A247" s="64" t="inlineStr">
        <is>
          <t>SU002841</t>
        </is>
      </c>
      <c r="B247" s="64" t="inlineStr">
        <is>
          <t>P003253</t>
        </is>
      </c>
      <c r="C247" s="37" t="n">
        <v>4301180007</v>
      </c>
      <c r="D247" s="377" t="n">
        <v>4680115881808</v>
      </c>
      <c r="E247" s="644" t="n"/>
      <c r="F247" s="676" t="n">
        <v>0.1</v>
      </c>
      <c r="G247" s="38" t="n">
        <v>20</v>
      </c>
      <c r="H247" s="676" t="n">
        <v>2</v>
      </c>
      <c r="I247" s="676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2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7" s="678" t="n"/>
      <c r="O247" s="678" t="n"/>
      <c r="P247" s="678" t="n"/>
      <c r="Q247" s="644" t="n"/>
      <c r="R247" s="40" t="inlineStr"/>
      <c r="S247" s="40" t="inlineStr"/>
      <c r="T247" s="41" t="inlineStr">
        <is>
          <t>кг</t>
        </is>
      </c>
      <c r="U247" s="679" t="n">
        <v>0</v>
      </c>
      <c r="V247" s="680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SU002840</t>
        </is>
      </c>
      <c r="B248" s="64" t="inlineStr">
        <is>
          <t>P003252</t>
        </is>
      </c>
      <c r="C248" s="37" t="n">
        <v>4301180006</v>
      </c>
      <c r="D248" s="377" t="n">
        <v>4680115881822</v>
      </c>
      <c r="E248" s="644" t="n"/>
      <c r="F248" s="676" t="n">
        <v>0.1</v>
      </c>
      <c r="G248" s="38" t="n">
        <v>20</v>
      </c>
      <c r="H248" s="676" t="n">
        <v>2</v>
      </c>
      <c r="I248" s="676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8" s="678" t="n"/>
      <c r="O248" s="678" t="n"/>
      <c r="P248" s="678" t="n"/>
      <c r="Q248" s="644" t="n"/>
      <c r="R248" s="40" t="inlineStr"/>
      <c r="S248" s="40" t="inlineStr"/>
      <c r="T248" s="41" t="inlineStr">
        <is>
          <t>кг</t>
        </is>
      </c>
      <c r="U248" s="679" t="n">
        <v>0</v>
      </c>
      <c r="V248" s="680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 ht="27" customHeight="1">
      <c r="A249" s="64" t="inlineStr">
        <is>
          <t>SU002368</t>
        </is>
      </c>
      <c r="B249" s="64" t="inlineStr">
        <is>
          <t>P002648</t>
        </is>
      </c>
      <c r="C249" s="37" t="n">
        <v>4301180001</v>
      </c>
      <c r="D249" s="377" t="n">
        <v>4680115880016</v>
      </c>
      <c r="E249" s="644" t="n"/>
      <c r="F249" s="676" t="n">
        <v>0.1</v>
      </c>
      <c r="G249" s="38" t="n">
        <v>20</v>
      </c>
      <c r="H249" s="676" t="n">
        <v>2</v>
      </c>
      <c r="I249" s="676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9" s="678" t="n"/>
      <c r="O249" s="678" t="n"/>
      <c r="P249" s="678" t="n"/>
      <c r="Q249" s="644" t="n"/>
      <c r="R249" s="40" t="inlineStr"/>
      <c r="S249" s="40" t="inlineStr"/>
      <c r="T249" s="41" t="inlineStr">
        <is>
          <t>кг</t>
        </is>
      </c>
      <c r="U249" s="679" t="n">
        <v>0</v>
      </c>
      <c r="V249" s="680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>
      <c r="A250" s="385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81" t="n"/>
      <c r="M250" s="682" t="inlineStr">
        <is>
          <t>Итого</t>
        </is>
      </c>
      <c r="N250" s="652" t="n"/>
      <c r="O250" s="652" t="n"/>
      <c r="P250" s="652" t="n"/>
      <c r="Q250" s="652" t="n"/>
      <c r="R250" s="652" t="n"/>
      <c r="S250" s="653" t="n"/>
      <c r="T250" s="43" t="inlineStr">
        <is>
          <t>кор</t>
        </is>
      </c>
      <c r="U250" s="683">
        <f>IFERROR(U247/H247,"0")+IFERROR(U248/H248,"0")+IFERROR(U249/H249,"0")</f>
        <v/>
      </c>
      <c r="V250" s="683">
        <f>IFERROR(V247/H247,"0")+IFERROR(V248/H248,"0")+IFERROR(V249/H249,"0")</f>
        <v/>
      </c>
      <c r="W250" s="683">
        <f>IFERROR(IF(W247="",0,W247),"0")+IFERROR(IF(W248="",0,W248),"0")+IFERROR(IF(W249="",0,W249),"0")</f>
        <v/>
      </c>
      <c r="X250" s="684" t="n"/>
      <c r="Y250" s="684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81" t="n"/>
      <c r="M251" s="682" t="inlineStr">
        <is>
          <t>Итого</t>
        </is>
      </c>
      <c r="N251" s="652" t="n"/>
      <c r="O251" s="652" t="n"/>
      <c r="P251" s="652" t="n"/>
      <c r="Q251" s="652" t="n"/>
      <c r="R251" s="652" t="n"/>
      <c r="S251" s="653" t="n"/>
      <c r="T251" s="43" t="inlineStr">
        <is>
          <t>кг</t>
        </is>
      </c>
      <c r="U251" s="683">
        <f>IFERROR(SUM(U247:U249),"0")</f>
        <v/>
      </c>
      <c r="V251" s="683">
        <f>IFERROR(SUM(V247:V249),"0")</f>
        <v/>
      </c>
      <c r="W251" s="43" t="n"/>
      <c r="X251" s="684" t="n"/>
      <c r="Y251" s="684" t="n"/>
    </row>
    <row r="252" ht="16.5" customHeight="1">
      <c r="A252" s="375" t="inlineStr">
        <is>
          <t>Фирменная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75" t="n"/>
      <c r="Y252" s="375" t="n"/>
    </row>
    <row r="253" ht="14.25" customHeight="1">
      <c r="A253" s="376" t="inlineStr">
        <is>
          <t>Вареные колбасы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76" t="n"/>
      <c r="Y253" s="376" t="n"/>
    </row>
    <row r="254" ht="27" customHeight="1">
      <c r="A254" s="64" t="inlineStr">
        <is>
          <t>SU001793</t>
        </is>
      </c>
      <c r="B254" s="64" t="inlineStr">
        <is>
          <t>P001793</t>
        </is>
      </c>
      <c r="C254" s="37" t="n">
        <v>4301011315</v>
      </c>
      <c r="D254" s="377" t="n">
        <v>4607091387421</v>
      </c>
      <c r="E254" s="644" t="n"/>
      <c r="F254" s="676" t="n">
        <v>1.35</v>
      </c>
      <c r="G254" s="38" t="n">
        <v>8</v>
      </c>
      <c r="H254" s="676" t="n">
        <v>10.8</v>
      </c>
      <c r="I254" s="676" t="n">
        <v>11.28</v>
      </c>
      <c r="J254" s="38" t="n">
        <v>56</v>
      </c>
      <c r="K254" s="39" t="inlineStr">
        <is>
          <t>СК1</t>
        </is>
      </c>
      <c r="L254" s="38" t="n">
        <v>55</v>
      </c>
      <c r="M254" s="82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4" s="678" t="n"/>
      <c r="O254" s="678" t="n"/>
      <c r="P254" s="678" t="n"/>
      <c r="Q254" s="644" t="n"/>
      <c r="R254" s="40" t="inlineStr"/>
      <c r="S254" s="40" t="inlineStr"/>
      <c r="T254" s="41" t="inlineStr">
        <is>
          <t>кг</t>
        </is>
      </c>
      <c r="U254" s="679" t="n">
        <v>0</v>
      </c>
      <c r="V254" s="680">
        <f>IFERROR(IF(U254="",0,CEILING((U254/$H254),1)*$H254),"")</f>
        <v/>
      </c>
      <c r="W254" s="42">
        <f>IFERROR(IF(V254=0,"",ROUNDUP(V254/H254,0)*0.02175),"")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SU001793</t>
        </is>
      </c>
      <c r="B255" s="64" t="inlineStr">
        <is>
          <t>P002227</t>
        </is>
      </c>
      <c r="C255" s="37" t="n">
        <v>4301011121</v>
      </c>
      <c r="D255" s="377" t="n">
        <v>4607091387421</v>
      </c>
      <c r="E255" s="644" t="n"/>
      <c r="F255" s="676" t="n">
        <v>1.35</v>
      </c>
      <c r="G255" s="38" t="n">
        <v>8</v>
      </c>
      <c r="H255" s="676" t="n">
        <v>10.8</v>
      </c>
      <c r="I255" s="676" t="n">
        <v>11.28</v>
      </c>
      <c r="J255" s="38" t="n">
        <v>48</v>
      </c>
      <c r="K255" s="39" t="inlineStr">
        <is>
          <t>ВЗ</t>
        </is>
      </c>
      <c r="L255" s="38" t="n">
        <v>55</v>
      </c>
      <c r="M255" s="82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5" s="678" t="n"/>
      <c r="O255" s="678" t="n"/>
      <c r="P255" s="678" t="n"/>
      <c r="Q255" s="644" t="n"/>
      <c r="R255" s="40" t="inlineStr"/>
      <c r="S255" s="40" t="inlineStr"/>
      <c r="T255" s="41" t="inlineStr">
        <is>
          <t>кг</t>
        </is>
      </c>
      <c r="U255" s="679" t="n">
        <v>0</v>
      </c>
      <c r="V255" s="680">
        <f>IFERROR(IF(U255="",0,CEILING((U255/$H255),1)*$H255),"")</f>
        <v/>
      </c>
      <c r="W255" s="42">
        <f>IFERROR(IF(V255=0,"",ROUNDUP(V255/H255,0)*0.02039),"")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P003673</t>
        </is>
      </c>
      <c r="C256" s="37" t="n">
        <v>4301011619</v>
      </c>
      <c r="D256" s="377" t="n">
        <v>4607091387452</v>
      </c>
      <c r="E256" s="644" t="n"/>
      <c r="F256" s="676" t="n">
        <v>1.45</v>
      </c>
      <c r="G256" s="38" t="n">
        <v>8</v>
      </c>
      <c r="H256" s="676" t="n">
        <v>11.6</v>
      </c>
      <c r="I256" s="676" t="n">
        <v>12.08</v>
      </c>
      <c r="J256" s="38" t="n">
        <v>56</v>
      </c>
      <c r="K256" s="39" t="inlineStr">
        <is>
          <t>СК1</t>
        </is>
      </c>
      <c r="L256" s="38" t="n">
        <v>55</v>
      </c>
      <c r="M256" s="826" t="inlineStr">
        <is>
          <t>Вареные колбасы Молочная По-стародворски Фирменная Весовые П/а Стародворье</t>
        </is>
      </c>
      <c r="N256" s="678" t="n"/>
      <c r="O256" s="678" t="n"/>
      <c r="P256" s="678" t="n"/>
      <c r="Q256" s="644" t="n"/>
      <c r="R256" s="40" t="inlineStr"/>
      <c r="S256" s="40" t="inlineStr"/>
      <c r="T256" s="41" t="inlineStr">
        <is>
          <t>кг</t>
        </is>
      </c>
      <c r="U256" s="679" t="n">
        <v>0</v>
      </c>
      <c r="V256" s="680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SU001799</t>
        </is>
      </c>
      <c r="B257" s="64" t="inlineStr">
        <is>
          <t>P003076</t>
        </is>
      </c>
      <c r="C257" s="37" t="n">
        <v>4301011396</v>
      </c>
      <c r="D257" s="377" t="n">
        <v>4607091387452</v>
      </c>
      <c r="E257" s="644" t="n"/>
      <c r="F257" s="676" t="n">
        <v>1.35</v>
      </c>
      <c r="G257" s="38" t="n">
        <v>8</v>
      </c>
      <c r="H257" s="676" t="n">
        <v>10.8</v>
      </c>
      <c r="I257" s="676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2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7" s="678" t="n"/>
      <c r="O257" s="678" t="n"/>
      <c r="P257" s="678" t="n"/>
      <c r="Q257" s="644" t="n"/>
      <c r="R257" s="40" t="inlineStr"/>
      <c r="S257" s="40" t="inlineStr"/>
      <c r="T257" s="41" t="inlineStr">
        <is>
          <t>кг</t>
        </is>
      </c>
      <c r="U257" s="679" t="n">
        <v>0</v>
      </c>
      <c r="V257" s="680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SU001792</t>
        </is>
      </c>
      <c r="B258" s="64" t="inlineStr">
        <is>
          <t>P001792</t>
        </is>
      </c>
      <c r="C258" s="37" t="n">
        <v>4301011313</v>
      </c>
      <c r="D258" s="377" t="n">
        <v>4607091385984</v>
      </c>
      <c r="E258" s="644" t="n"/>
      <c r="F258" s="676" t="n">
        <v>1.35</v>
      </c>
      <c r="G258" s="38" t="n">
        <v>8</v>
      </c>
      <c r="H258" s="676" t="n">
        <v>10.8</v>
      </c>
      <c r="I258" s="676" t="n">
        <v>11.28</v>
      </c>
      <c r="J258" s="38" t="n">
        <v>56</v>
      </c>
      <c r="K258" s="39" t="inlineStr">
        <is>
          <t>СК1</t>
        </is>
      </c>
      <c r="L258" s="38" t="n">
        <v>55</v>
      </c>
      <c r="M258" s="82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8" s="678" t="n"/>
      <c r="O258" s="678" t="n"/>
      <c r="P258" s="678" t="n"/>
      <c r="Q258" s="644" t="n"/>
      <c r="R258" s="40" t="inlineStr"/>
      <c r="S258" s="40" t="inlineStr"/>
      <c r="T258" s="41" t="inlineStr">
        <is>
          <t>кг</t>
        </is>
      </c>
      <c r="U258" s="679" t="n">
        <v>0</v>
      </c>
      <c r="V258" s="680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SU001794</t>
        </is>
      </c>
      <c r="B259" s="64" t="inlineStr">
        <is>
          <t>P001794</t>
        </is>
      </c>
      <c r="C259" s="37" t="n">
        <v>4301011316</v>
      </c>
      <c r="D259" s="377" t="n">
        <v>4607091387438</v>
      </c>
      <c r="E259" s="644" t="n"/>
      <c r="F259" s="676" t="n">
        <v>0.5</v>
      </c>
      <c r="G259" s="38" t="n">
        <v>10</v>
      </c>
      <c r="H259" s="676" t="n">
        <v>5</v>
      </c>
      <c r="I259" s="676" t="n">
        <v>5.24</v>
      </c>
      <c r="J259" s="38" t="n">
        <v>120</v>
      </c>
      <c r="K259" s="39" t="inlineStr">
        <is>
          <t>СК1</t>
        </is>
      </c>
      <c r="L259" s="38" t="n">
        <v>55</v>
      </c>
      <c r="M259" s="82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9" s="678" t="n"/>
      <c r="O259" s="678" t="n"/>
      <c r="P259" s="678" t="n"/>
      <c r="Q259" s="644" t="n"/>
      <c r="R259" s="40" t="inlineStr"/>
      <c r="S259" s="40" t="inlineStr"/>
      <c r="T259" s="41" t="inlineStr">
        <is>
          <t>кг</t>
        </is>
      </c>
      <c r="U259" s="679" t="n">
        <v>0</v>
      </c>
      <c r="V259" s="680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SU001795</t>
        </is>
      </c>
      <c r="B260" s="64" t="inlineStr">
        <is>
          <t>P001795</t>
        </is>
      </c>
      <c r="C260" s="37" t="n">
        <v>4301011318</v>
      </c>
      <c r="D260" s="377" t="n">
        <v>4607091387469</v>
      </c>
      <c r="E260" s="644" t="n"/>
      <c r="F260" s="676" t="n">
        <v>0.5</v>
      </c>
      <c r="G260" s="38" t="n">
        <v>10</v>
      </c>
      <c r="H260" s="676" t="n">
        <v>5</v>
      </c>
      <c r="I260" s="676" t="n">
        <v>5.21</v>
      </c>
      <c r="J260" s="38" t="n">
        <v>120</v>
      </c>
      <c r="K260" s="39" t="inlineStr">
        <is>
          <t>СК2</t>
        </is>
      </c>
      <c r="L260" s="38" t="n">
        <v>55</v>
      </c>
      <c r="M260" s="83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0" s="678" t="n"/>
      <c r="O260" s="678" t="n"/>
      <c r="P260" s="678" t="n"/>
      <c r="Q260" s="644" t="n"/>
      <c r="R260" s="40" t="inlineStr"/>
      <c r="S260" s="40" t="inlineStr"/>
      <c r="T260" s="41" t="inlineStr">
        <is>
          <t>кг</t>
        </is>
      </c>
      <c r="U260" s="679" t="n">
        <v>0</v>
      </c>
      <c r="V260" s="680">
        <f>IFERROR(IF(U260="",0,CEILING((U260/$H260),1)*$H260),"")</f>
        <v/>
      </c>
      <c r="W260" s="42">
        <f>IFERROR(IF(V260=0,"",ROUNDUP(V260/H260,0)*0.00937),"")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85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81" t="n"/>
      <c r="M261" s="682" t="inlineStr">
        <is>
          <t>Итого</t>
        </is>
      </c>
      <c r="N261" s="652" t="n"/>
      <c r="O261" s="652" t="n"/>
      <c r="P261" s="652" t="n"/>
      <c r="Q261" s="652" t="n"/>
      <c r="R261" s="652" t="n"/>
      <c r="S261" s="653" t="n"/>
      <c r="T261" s="43" t="inlineStr">
        <is>
          <t>кор</t>
        </is>
      </c>
      <c r="U261" s="683">
        <f>IFERROR(U254/H254,"0")+IFERROR(U255/H255,"0")+IFERROR(U256/H256,"0")+IFERROR(U257/H257,"0")+IFERROR(U258/H258,"0")+IFERROR(U259/H259,"0")+IFERROR(U260/H260,"0")</f>
        <v/>
      </c>
      <c r="V261" s="683">
        <f>IFERROR(V254/H254,"0")+IFERROR(V255/H255,"0")+IFERROR(V256/H256,"0")+IFERROR(V257/H257,"0")+IFERROR(V258/H258,"0")+IFERROR(V259/H259,"0")+IFERROR(V260/H260,"0")</f>
        <v/>
      </c>
      <c r="W261" s="683">
        <f>IFERROR(IF(W254="",0,W254),"0")+IFERROR(IF(W255="",0,W255),"0")+IFERROR(IF(W256="",0,W256),"0")+IFERROR(IF(W257="",0,W257),"0")+IFERROR(IF(W258="",0,W258),"0")+IFERROR(IF(W259="",0,W259),"0")+IFERROR(IF(W260="",0,W260),"0")</f>
        <v/>
      </c>
      <c r="X261" s="684" t="n"/>
      <c r="Y261" s="684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81" t="n"/>
      <c r="M262" s="682" t="inlineStr">
        <is>
          <t>Итого</t>
        </is>
      </c>
      <c r="N262" s="652" t="n"/>
      <c r="O262" s="652" t="n"/>
      <c r="P262" s="652" t="n"/>
      <c r="Q262" s="652" t="n"/>
      <c r="R262" s="652" t="n"/>
      <c r="S262" s="653" t="n"/>
      <c r="T262" s="43" t="inlineStr">
        <is>
          <t>кг</t>
        </is>
      </c>
      <c r="U262" s="683">
        <f>IFERROR(SUM(U254:U260),"0")</f>
        <v/>
      </c>
      <c r="V262" s="683">
        <f>IFERROR(SUM(V254:V260),"0")</f>
        <v/>
      </c>
      <c r="W262" s="43" t="n"/>
      <c r="X262" s="684" t="n"/>
      <c r="Y262" s="684" t="n"/>
    </row>
    <row r="263" ht="14.25" customHeight="1">
      <c r="A263" s="376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76" t="n"/>
      <c r="Y263" s="376" t="n"/>
    </row>
    <row r="264" ht="27" customHeight="1">
      <c r="A264" s="64" t="inlineStr">
        <is>
          <t>SU001801</t>
        </is>
      </c>
      <c r="B264" s="64" t="inlineStr">
        <is>
          <t>P003014</t>
        </is>
      </c>
      <c r="C264" s="37" t="n">
        <v>4301031154</v>
      </c>
      <c r="D264" s="377" t="n">
        <v>4607091387292</v>
      </c>
      <c r="E264" s="644" t="n"/>
      <c r="F264" s="676" t="n">
        <v>0.73</v>
      </c>
      <c r="G264" s="38" t="n">
        <v>6</v>
      </c>
      <c r="H264" s="676" t="n">
        <v>4.38</v>
      </c>
      <c r="I264" s="676" t="n">
        <v>4.64</v>
      </c>
      <c r="J264" s="38" t="n">
        <v>156</v>
      </c>
      <c r="K264" s="39" t="inlineStr">
        <is>
          <t>СК2</t>
        </is>
      </c>
      <c r="L264" s="38" t="n">
        <v>45</v>
      </c>
      <c r="M264" s="83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4" s="678" t="n"/>
      <c r="O264" s="678" t="n"/>
      <c r="P264" s="678" t="n"/>
      <c r="Q264" s="644" t="n"/>
      <c r="R264" s="40" t="inlineStr"/>
      <c r="S264" s="40" t="inlineStr"/>
      <c r="T264" s="41" t="inlineStr">
        <is>
          <t>кг</t>
        </is>
      </c>
      <c r="U264" s="679" t="n">
        <v>0</v>
      </c>
      <c r="V264" s="68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 ht="27" customHeight="1">
      <c r="A265" s="64" t="inlineStr">
        <is>
          <t>SU000231</t>
        </is>
      </c>
      <c r="B265" s="64" t="inlineStr">
        <is>
          <t>P003015</t>
        </is>
      </c>
      <c r="C265" s="37" t="n">
        <v>4301031155</v>
      </c>
      <c r="D265" s="377" t="n">
        <v>4607091387315</v>
      </c>
      <c r="E265" s="644" t="n"/>
      <c r="F265" s="676" t="n">
        <v>0.7</v>
      </c>
      <c r="G265" s="38" t="n">
        <v>4</v>
      </c>
      <c r="H265" s="676" t="n">
        <v>2.8</v>
      </c>
      <c r="I265" s="676" t="n">
        <v>3.048</v>
      </c>
      <c r="J265" s="38" t="n">
        <v>156</v>
      </c>
      <c r="K265" s="39" t="inlineStr">
        <is>
          <t>СК2</t>
        </is>
      </c>
      <c r="L265" s="38" t="n">
        <v>45</v>
      </c>
      <c r="M265" s="83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5" s="678" t="n"/>
      <c r="O265" s="678" t="n"/>
      <c r="P265" s="678" t="n"/>
      <c r="Q265" s="644" t="n"/>
      <c r="R265" s="40" t="inlineStr"/>
      <c r="S265" s="40" t="inlineStr"/>
      <c r="T265" s="41" t="inlineStr">
        <is>
          <t>кг</t>
        </is>
      </c>
      <c r="U265" s="679" t="n">
        <v>0</v>
      </c>
      <c r="V265" s="680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1" t="inlineStr">
        <is>
          <t>КИ</t>
        </is>
      </c>
    </row>
    <row r="266">
      <c r="A266" s="385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81" t="n"/>
      <c r="M266" s="682" t="inlineStr">
        <is>
          <t>Итого</t>
        </is>
      </c>
      <c r="N266" s="652" t="n"/>
      <c r="O266" s="652" t="n"/>
      <c r="P266" s="652" t="n"/>
      <c r="Q266" s="652" t="n"/>
      <c r="R266" s="652" t="n"/>
      <c r="S266" s="653" t="n"/>
      <c r="T266" s="43" t="inlineStr">
        <is>
          <t>кор</t>
        </is>
      </c>
      <c r="U266" s="683">
        <f>IFERROR(U264/H264,"0")+IFERROR(U265/H265,"0")</f>
        <v/>
      </c>
      <c r="V266" s="683">
        <f>IFERROR(V264/H264,"0")+IFERROR(V265/H265,"0")</f>
        <v/>
      </c>
      <c r="W266" s="683">
        <f>IFERROR(IF(W264="",0,W264),"0")+IFERROR(IF(W265="",0,W265),"0")</f>
        <v/>
      </c>
      <c r="X266" s="684" t="n"/>
      <c r="Y266" s="684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81" t="n"/>
      <c r="M267" s="682" t="inlineStr">
        <is>
          <t>Итого</t>
        </is>
      </c>
      <c r="N267" s="652" t="n"/>
      <c r="O267" s="652" t="n"/>
      <c r="P267" s="652" t="n"/>
      <c r="Q267" s="652" t="n"/>
      <c r="R267" s="652" t="n"/>
      <c r="S267" s="653" t="n"/>
      <c r="T267" s="43" t="inlineStr">
        <is>
          <t>кг</t>
        </is>
      </c>
      <c r="U267" s="683">
        <f>IFERROR(SUM(U264:U265),"0")</f>
        <v/>
      </c>
      <c r="V267" s="683">
        <f>IFERROR(SUM(V264:V265),"0")</f>
        <v/>
      </c>
      <c r="W267" s="43" t="n"/>
      <c r="X267" s="684" t="n"/>
      <c r="Y267" s="684" t="n"/>
    </row>
    <row r="268" ht="16.5" customHeight="1">
      <c r="A268" s="375" t="inlineStr">
        <is>
          <t>Бавария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75" t="n"/>
      <c r="Y268" s="375" t="n"/>
    </row>
    <row r="269" ht="14.25" customHeight="1">
      <c r="A269" s="376" t="inlineStr">
        <is>
          <t>Копченые колбасы</t>
        </is>
      </c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376" t="n"/>
      <c r="Y269" s="376" t="n"/>
    </row>
    <row r="270" ht="27" customHeight="1">
      <c r="A270" s="64" t="inlineStr">
        <is>
          <t>SU002252</t>
        </is>
      </c>
      <c r="B270" s="64" t="inlineStr">
        <is>
          <t>P002461</t>
        </is>
      </c>
      <c r="C270" s="37" t="n">
        <v>4301031066</v>
      </c>
      <c r="D270" s="377" t="n">
        <v>4607091383836</v>
      </c>
      <c r="E270" s="644" t="n"/>
      <c r="F270" s="676" t="n">
        <v>0.3</v>
      </c>
      <c r="G270" s="38" t="n">
        <v>6</v>
      </c>
      <c r="H270" s="676" t="n">
        <v>1.8</v>
      </c>
      <c r="I270" s="676" t="n">
        <v>2.048</v>
      </c>
      <c r="J270" s="38" t="n">
        <v>156</v>
      </c>
      <c r="K270" s="39" t="inlineStr">
        <is>
          <t>СК2</t>
        </is>
      </c>
      <c r="L270" s="38" t="n">
        <v>40</v>
      </c>
      <c r="M270" s="83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0" s="678" t="n"/>
      <c r="O270" s="678" t="n"/>
      <c r="P270" s="678" t="n"/>
      <c r="Q270" s="644" t="n"/>
      <c r="R270" s="40" t="inlineStr"/>
      <c r="S270" s="40" t="inlineStr"/>
      <c r="T270" s="41" t="inlineStr">
        <is>
          <t>кг</t>
        </is>
      </c>
      <c r="U270" s="679" t="n">
        <v>0</v>
      </c>
      <c r="V270" s="68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85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81" t="n"/>
      <c r="M271" s="682" t="inlineStr">
        <is>
          <t>Итого</t>
        </is>
      </c>
      <c r="N271" s="652" t="n"/>
      <c r="O271" s="652" t="n"/>
      <c r="P271" s="652" t="n"/>
      <c r="Q271" s="652" t="n"/>
      <c r="R271" s="652" t="n"/>
      <c r="S271" s="653" t="n"/>
      <c r="T271" s="43" t="inlineStr">
        <is>
          <t>кор</t>
        </is>
      </c>
      <c r="U271" s="683">
        <f>IFERROR(U270/H270,"0")</f>
        <v/>
      </c>
      <c r="V271" s="683">
        <f>IFERROR(V270/H270,"0")</f>
        <v/>
      </c>
      <c r="W271" s="683">
        <f>IFERROR(IF(W270="",0,W270),"0")</f>
        <v/>
      </c>
      <c r="X271" s="684" t="n"/>
      <c r="Y271" s="68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81" t="n"/>
      <c r="M272" s="682" t="inlineStr">
        <is>
          <t>Итого</t>
        </is>
      </c>
      <c r="N272" s="652" t="n"/>
      <c r="O272" s="652" t="n"/>
      <c r="P272" s="652" t="n"/>
      <c r="Q272" s="652" t="n"/>
      <c r="R272" s="652" t="n"/>
      <c r="S272" s="653" t="n"/>
      <c r="T272" s="43" t="inlineStr">
        <is>
          <t>кг</t>
        </is>
      </c>
      <c r="U272" s="683">
        <f>IFERROR(SUM(U270:U270),"0")</f>
        <v/>
      </c>
      <c r="V272" s="683">
        <f>IFERROR(SUM(V270:V270),"0")</f>
        <v/>
      </c>
      <c r="W272" s="43" t="n"/>
      <c r="X272" s="684" t="n"/>
      <c r="Y272" s="684" t="n"/>
    </row>
    <row r="273" ht="14.25" customHeight="1">
      <c r="A273" s="376" t="inlineStr">
        <is>
          <t>Сосиски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76" t="n"/>
      <c r="Y273" s="376" t="n"/>
    </row>
    <row r="274" ht="27" customHeight="1">
      <c r="A274" s="64" t="inlineStr">
        <is>
          <t>SU001835</t>
        </is>
      </c>
      <c r="B274" s="64" t="inlineStr">
        <is>
          <t>P002202</t>
        </is>
      </c>
      <c r="C274" s="37" t="n">
        <v>4301051142</v>
      </c>
      <c r="D274" s="377" t="n">
        <v>4607091387919</v>
      </c>
      <c r="E274" s="644" t="n"/>
      <c r="F274" s="676" t="n">
        <v>1.35</v>
      </c>
      <c r="G274" s="38" t="n">
        <v>6</v>
      </c>
      <c r="H274" s="676" t="n">
        <v>8.1</v>
      </c>
      <c r="I274" s="676" t="n">
        <v>8.664</v>
      </c>
      <c r="J274" s="38" t="n">
        <v>56</v>
      </c>
      <c r="K274" s="39" t="inlineStr">
        <is>
          <t>СК2</t>
        </is>
      </c>
      <c r="L274" s="38" t="n">
        <v>45</v>
      </c>
      <c r="M274" s="83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4" s="678" t="n"/>
      <c r="O274" s="678" t="n"/>
      <c r="P274" s="678" t="n"/>
      <c r="Q274" s="644" t="n"/>
      <c r="R274" s="40" t="inlineStr"/>
      <c r="S274" s="40" t="inlineStr"/>
      <c r="T274" s="41" t="inlineStr">
        <is>
          <t>кг</t>
        </is>
      </c>
      <c r="U274" s="679" t="n">
        <v>0</v>
      </c>
      <c r="V274" s="680">
        <f>IFERROR(IF(U274="",0,CEILING((U274/$H274),1)*$H274),"")</f>
        <v/>
      </c>
      <c r="W274" s="42">
        <f>IFERROR(IF(V274=0,"",ROUNDUP(V274/H274,0)*0.02175),"")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SU001836</t>
        </is>
      </c>
      <c r="B275" s="64" t="inlineStr">
        <is>
          <t>P002201</t>
        </is>
      </c>
      <c r="C275" s="37" t="n">
        <v>4301051109</v>
      </c>
      <c r="D275" s="377" t="n">
        <v>4607091383942</v>
      </c>
      <c r="E275" s="644" t="n"/>
      <c r="F275" s="676" t="n">
        <v>0.42</v>
      </c>
      <c r="G275" s="38" t="n">
        <v>6</v>
      </c>
      <c r="H275" s="676" t="n">
        <v>2.52</v>
      </c>
      <c r="I275" s="676" t="n">
        <v>2.792</v>
      </c>
      <c r="J275" s="38" t="n">
        <v>156</v>
      </c>
      <c r="K275" s="39" t="inlineStr">
        <is>
          <t>СК3</t>
        </is>
      </c>
      <c r="L275" s="38" t="n">
        <v>45</v>
      </c>
      <c r="M275" s="83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5" s="678" t="n"/>
      <c r="O275" s="678" t="n"/>
      <c r="P275" s="678" t="n"/>
      <c r="Q275" s="644" t="n"/>
      <c r="R275" s="40" t="inlineStr"/>
      <c r="S275" s="40" t="inlineStr"/>
      <c r="T275" s="41" t="inlineStr">
        <is>
          <t>кг</t>
        </is>
      </c>
      <c r="U275" s="679" t="n">
        <v>0</v>
      </c>
      <c r="V275" s="680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 ht="27" customHeight="1">
      <c r="A276" s="64" t="inlineStr">
        <is>
          <t>SU001970</t>
        </is>
      </c>
      <c r="B276" s="64" t="inlineStr">
        <is>
          <t>P003579</t>
        </is>
      </c>
      <c r="C276" s="37" t="n">
        <v>4301051518</v>
      </c>
      <c r="D276" s="377" t="n">
        <v>4607091383959</v>
      </c>
      <c r="E276" s="644" t="n"/>
      <c r="F276" s="676" t="n">
        <v>0.42</v>
      </c>
      <c r="G276" s="38" t="n">
        <v>6</v>
      </c>
      <c r="H276" s="676" t="n">
        <v>2.52</v>
      </c>
      <c r="I276" s="676" t="n">
        <v>2.78</v>
      </c>
      <c r="J276" s="38" t="n">
        <v>156</v>
      </c>
      <c r="K276" s="39" t="inlineStr">
        <is>
          <t>СК2</t>
        </is>
      </c>
      <c r="L276" s="38" t="n">
        <v>40</v>
      </c>
      <c r="M276" s="836" t="inlineStr">
        <is>
          <t>Сосиски «Баварские с сыром» Фикс.вес 0,42 п/а ТМ «Стародворье»</t>
        </is>
      </c>
      <c r="N276" s="678" t="n"/>
      <c r="O276" s="678" t="n"/>
      <c r="P276" s="678" t="n"/>
      <c r="Q276" s="644" t="n"/>
      <c r="R276" s="40" t="inlineStr"/>
      <c r="S276" s="40" t="inlineStr"/>
      <c r="T276" s="41" t="inlineStr">
        <is>
          <t>кг</t>
        </is>
      </c>
      <c r="U276" s="679" t="n">
        <v>0</v>
      </c>
      <c r="V276" s="680">
        <f>IFERROR(IF(U276="",0,CEILING((U276/$H276),1)*$H276),"")</f>
        <v/>
      </c>
      <c r="W276" s="42">
        <f>IFERROR(IF(V276=0,"",ROUNDUP(V276/H276,0)*0.00753),"")</f>
        <v/>
      </c>
      <c r="X276" s="69" t="inlineStr"/>
      <c r="Y276" s="70" t="inlineStr"/>
      <c r="AC276" s="71" t="n"/>
      <c r="AZ276" s="225" t="inlineStr">
        <is>
          <t>КИ</t>
        </is>
      </c>
    </row>
    <row r="277">
      <c r="A277" s="385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81" t="n"/>
      <c r="M277" s="682" t="inlineStr">
        <is>
          <t>Итого</t>
        </is>
      </c>
      <c r="N277" s="652" t="n"/>
      <c r="O277" s="652" t="n"/>
      <c r="P277" s="652" t="n"/>
      <c r="Q277" s="652" t="n"/>
      <c r="R277" s="652" t="n"/>
      <c r="S277" s="653" t="n"/>
      <c r="T277" s="43" t="inlineStr">
        <is>
          <t>кор</t>
        </is>
      </c>
      <c r="U277" s="683">
        <f>IFERROR(U274/H274,"0")+IFERROR(U275/H275,"0")+IFERROR(U276/H276,"0")</f>
        <v/>
      </c>
      <c r="V277" s="683">
        <f>IFERROR(V274/H274,"0")+IFERROR(V275/H275,"0")+IFERROR(V276/H276,"0")</f>
        <v/>
      </c>
      <c r="W277" s="683">
        <f>IFERROR(IF(W274="",0,W274),"0")+IFERROR(IF(W275="",0,W275),"0")+IFERROR(IF(W276="",0,W276),"0")</f>
        <v/>
      </c>
      <c r="X277" s="684" t="n"/>
      <c r="Y277" s="684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81" t="n"/>
      <c r="M278" s="682" t="inlineStr">
        <is>
          <t>Итого</t>
        </is>
      </c>
      <c r="N278" s="652" t="n"/>
      <c r="O278" s="652" t="n"/>
      <c r="P278" s="652" t="n"/>
      <c r="Q278" s="652" t="n"/>
      <c r="R278" s="652" t="n"/>
      <c r="S278" s="653" t="n"/>
      <c r="T278" s="43" t="inlineStr">
        <is>
          <t>кг</t>
        </is>
      </c>
      <c r="U278" s="683">
        <f>IFERROR(SUM(U274:U276),"0")</f>
        <v/>
      </c>
      <c r="V278" s="683">
        <f>IFERROR(SUM(V274:V276),"0")</f>
        <v/>
      </c>
      <c r="W278" s="43" t="n"/>
      <c r="X278" s="684" t="n"/>
      <c r="Y278" s="684" t="n"/>
    </row>
    <row r="279" ht="14.25" customHeight="1">
      <c r="A279" s="376" t="inlineStr">
        <is>
          <t>Сардельки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76" t="n"/>
      <c r="Y279" s="376" t="n"/>
    </row>
    <row r="280" ht="27" customHeight="1">
      <c r="A280" s="64" t="inlineStr">
        <is>
          <t>SU002173</t>
        </is>
      </c>
      <c r="B280" s="64" t="inlineStr">
        <is>
          <t>P002361</t>
        </is>
      </c>
      <c r="C280" s="37" t="n">
        <v>4301060324</v>
      </c>
      <c r="D280" s="377" t="n">
        <v>4607091388831</v>
      </c>
      <c r="E280" s="644" t="n"/>
      <c r="F280" s="676" t="n">
        <v>0.38</v>
      </c>
      <c r="G280" s="38" t="n">
        <v>6</v>
      </c>
      <c r="H280" s="676" t="n">
        <v>2.28</v>
      </c>
      <c r="I280" s="676" t="n">
        <v>2.552</v>
      </c>
      <c r="J280" s="38" t="n">
        <v>156</v>
      </c>
      <c r="K280" s="39" t="inlineStr">
        <is>
          <t>СК2</t>
        </is>
      </c>
      <c r="L280" s="38" t="n">
        <v>40</v>
      </c>
      <c r="M280" s="83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0" s="678" t="n"/>
      <c r="O280" s="678" t="n"/>
      <c r="P280" s="678" t="n"/>
      <c r="Q280" s="644" t="n"/>
      <c r="R280" s="40" t="inlineStr"/>
      <c r="S280" s="40" t="inlineStr"/>
      <c r="T280" s="41" t="inlineStr">
        <is>
          <t>кг</t>
        </is>
      </c>
      <c r="U280" s="679" t="n">
        <v>0</v>
      </c>
      <c r="V280" s="680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71" t="n"/>
      <c r="AZ280" s="226" t="inlineStr">
        <is>
          <t>КИ</t>
        </is>
      </c>
    </row>
    <row r="281">
      <c r="A281" s="385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81" t="n"/>
      <c r="M281" s="682" t="inlineStr">
        <is>
          <t>Итого</t>
        </is>
      </c>
      <c r="N281" s="652" t="n"/>
      <c r="O281" s="652" t="n"/>
      <c r="P281" s="652" t="n"/>
      <c r="Q281" s="652" t="n"/>
      <c r="R281" s="652" t="n"/>
      <c r="S281" s="653" t="n"/>
      <c r="T281" s="43" t="inlineStr">
        <is>
          <t>кор</t>
        </is>
      </c>
      <c r="U281" s="683">
        <f>IFERROR(U280/H280,"0")</f>
        <v/>
      </c>
      <c r="V281" s="683">
        <f>IFERROR(V280/H280,"0")</f>
        <v/>
      </c>
      <c r="W281" s="683">
        <f>IFERROR(IF(W280="",0,W280),"0")</f>
        <v/>
      </c>
      <c r="X281" s="684" t="n"/>
      <c r="Y281" s="684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81" t="n"/>
      <c r="M282" s="682" t="inlineStr">
        <is>
          <t>Итого</t>
        </is>
      </c>
      <c r="N282" s="652" t="n"/>
      <c r="O282" s="652" t="n"/>
      <c r="P282" s="652" t="n"/>
      <c r="Q282" s="652" t="n"/>
      <c r="R282" s="652" t="n"/>
      <c r="S282" s="653" t="n"/>
      <c r="T282" s="43" t="inlineStr">
        <is>
          <t>кг</t>
        </is>
      </c>
      <c r="U282" s="683">
        <f>IFERROR(SUM(U280:U280),"0")</f>
        <v/>
      </c>
      <c r="V282" s="683">
        <f>IFERROR(SUM(V280:V280),"0")</f>
        <v/>
      </c>
      <c r="W282" s="43" t="n"/>
      <c r="X282" s="684" t="n"/>
      <c r="Y282" s="684" t="n"/>
    </row>
    <row r="283" ht="14.25" customHeight="1">
      <c r="A283" s="376" t="inlineStr">
        <is>
          <t>Сырокопченые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76" t="n"/>
      <c r="Y283" s="376" t="n"/>
    </row>
    <row r="284" ht="27" customHeight="1">
      <c r="A284" s="64" t="inlineStr">
        <is>
          <t>SU002092</t>
        </is>
      </c>
      <c r="B284" s="64" t="inlineStr">
        <is>
          <t>P002290</t>
        </is>
      </c>
      <c r="C284" s="37" t="n">
        <v>4301032015</v>
      </c>
      <c r="D284" s="377" t="n">
        <v>4607091383102</v>
      </c>
      <c r="E284" s="644" t="n"/>
      <c r="F284" s="676" t="n">
        <v>0.17</v>
      </c>
      <c r="G284" s="38" t="n">
        <v>15</v>
      </c>
      <c r="H284" s="676" t="n">
        <v>2.55</v>
      </c>
      <c r="I284" s="676" t="n">
        <v>2.975</v>
      </c>
      <c r="J284" s="38" t="n">
        <v>156</v>
      </c>
      <c r="K284" s="39" t="inlineStr">
        <is>
          <t>АК</t>
        </is>
      </c>
      <c r="L284" s="38" t="n">
        <v>180</v>
      </c>
      <c r="M284" s="83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4" s="678" t="n"/>
      <c r="O284" s="678" t="n"/>
      <c r="P284" s="678" t="n"/>
      <c r="Q284" s="644" t="n"/>
      <c r="R284" s="40" t="inlineStr"/>
      <c r="S284" s="40" t="inlineStr"/>
      <c r="T284" s="41" t="inlineStr">
        <is>
          <t>кг</t>
        </is>
      </c>
      <c r="U284" s="679" t="n">
        <v>0</v>
      </c>
      <c r="V284" s="680">
        <f>IFERROR(IF(U284="",0,CEILING((U284/$H284),1)*$H284),"")</f>
        <v/>
      </c>
      <c r="W284" s="42">
        <f>IFERROR(IF(V284=0,"",ROUNDUP(V284/H284,0)*0.00753),"")</f>
        <v/>
      </c>
      <c r="X284" s="69" t="inlineStr"/>
      <c r="Y284" s="70" t="inlineStr"/>
      <c r="AC284" s="71" t="n"/>
      <c r="AZ284" s="227" t="inlineStr">
        <is>
          <t>КИ</t>
        </is>
      </c>
    </row>
    <row r="285">
      <c r="A285" s="385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81" t="n"/>
      <c r="M285" s="682" t="inlineStr">
        <is>
          <t>Итого</t>
        </is>
      </c>
      <c r="N285" s="652" t="n"/>
      <c r="O285" s="652" t="n"/>
      <c r="P285" s="652" t="n"/>
      <c r="Q285" s="652" t="n"/>
      <c r="R285" s="652" t="n"/>
      <c r="S285" s="653" t="n"/>
      <c r="T285" s="43" t="inlineStr">
        <is>
          <t>кор</t>
        </is>
      </c>
      <c r="U285" s="683">
        <f>IFERROR(U284/H284,"0")</f>
        <v/>
      </c>
      <c r="V285" s="683">
        <f>IFERROR(V284/H284,"0")</f>
        <v/>
      </c>
      <c r="W285" s="683">
        <f>IFERROR(IF(W284="",0,W284),"0")</f>
        <v/>
      </c>
      <c r="X285" s="684" t="n"/>
      <c r="Y285" s="684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81" t="n"/>
      <c r="M286" s="682" t="inlineStr">
        <is>
          <t>Итого</t>
        </is>
      </c>
      <c r="N286" s="652" t="n"/>
      <c r="O286" s="652" t="n"/>
      <c r="P286" s="652" t="n"/>
      <c r="Q286" s="652" t="n"/>
      <c r="R286" s="652" t="n"/>
      <c r="S286" s="653" t="n"/>
      <c r="T286" s="43" t="inlineStr">
        <is>
          <t>кг</t>
        </is>
      </c>
      <c r="U286" s="683">
        <f>IFERROR(SUM(U284:U284),"0")</f>
        <v/>
      </c>
      <c r="V286" s="683">
        <f>IFERROR(SUM(V284:V284),"0")</f>
        <v/>
      </c>
      <c r="W286" s="43" t="n"/>
      <c r="X286" s="684" t="n"/>
      <c r="Y286" s="684" t="n"/>
    </row>
    <row r="287" ht="27.75" customHeight="1">
      <c r="A287" s="374" t="inlineStr">
        <is>
          <t>Особый рецепт</t>
        </is>
      </c>
      <c r="B287" s="675" t="n"/>
      <c r="C287" s="675" t="n"/>
      <c r="D287" s="675" t="n"/>
      <c r="E287" s="675" t="n"/>
      <c r="F287" s="675" t="n"/>
      <c r="G287" s="675" t="n"/>
      <c r="H287" s="675" t="n"/>
      <c r="I287" s="675" t="n"/>
      <c r="J287" s="675" t="n"/>
      <c r="K287" s="675" t="n"/>
      <c r="L287" s="675" t="n"/>
      <c r="M287" s="675" t="n"/>
      <c r="N287" s="675" t="n"/>
      <c r="O287" s="675" t="n"/>
      <c r="P287" s="675" t="n"/>
      <c r="Q287" s="675" t="n"/>
      <c r="R287" s="675" t="n"/>
      <c r="S287" s="675" t="n"/>
      <c r="T287" s="675" t="n"/>
      <c r="U287" s="675" t="n"/>
      <c r="V287" s="675" t="n"/>
      <c r="W287" s="675" t="n"/>
      <c r="X287" s="55" t="n"/>
      <c r="Y287" s="55" t="n"/>
    </row>
    <row r="288" ht="16.5" customHeight="1">
      <c r="A288" s="375" t="inlineStr">
        <is>
          <t>Особая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75" t="n"/>
      <c r="Y288" s="375" t="n"/>
    </row>
    <row r="289" ht="14.25" customHeight="1">
      <c r="A289" s="376" t="inlineStr">
        <is>
          <t>Вареные колбасы</t>
        </is>
      </c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376" t="n"/>
      <c r="Y289" s="376" t="n"/>
    </row>
    <row r="290" ht="27" customHeight="1">
      <c r="A290" s="64" t="inlineStr">
        <is>
          <t>SU000251</t>
        </is>
      </c>
      <c r="B290" s="64" t="inlineStr">
        <is>
          <t>P002581</t>
        </is>
      </c>
      <c r="C290" s="37" t="n">
        <v>4301011239</v>
      </c>
      <c r="D290" s="377" t="n">
        <v>4607091383997</v>
      </c>
      <c r="E290" s="644" t="n"/>
      <c r="F290" s="676" t="n">
        <v>2.5</v>
      </c>
      <c r="G290" s="38" t="n">
        <v>6</v>
      </c>
      <c r="H290" s="676" t="n">
        <v>15</v>
      </c>
      <c r="I290" s="676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0" s="678" t="n"/>
      <c r="O290" s="678" t="n"/>
      <c r="P290" s="678" t="n"/>
      <c r="Q290" s="644" t="n"/>
      <c r="R290" s="40" t="inlineStr"/>
      <c r="S290" s="40" t="inlineStr"/>
      <c r="T290" s="41" t="inlineStr">
        <is>
          <t>кг</t>
        </is>
      </c>
      <c r="U290" s="679" t="n">
        <v>0</v>
      </c>
      <c r="V290" s="680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77" t="n">
        <v>4607091383997</v>
      </c>
      <c r="E291" s="644" t="n"/>
      <c r="F291" s="676" t="n">
        <v>2.5</v>
      </c>
      <c r="G291" s="38" t="n">
        <v>6</v>
      </c>
      <c r="H291" s="676" t="n">
        <v>15</v>
      </c>
      <c r="I291" s="676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4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1" s="678" t="n"/>
      <c r="O291" s="678" t="n"/>
      <c r="P291" s="678" t="n"/>
      <c r="Q291" s="644" t="n"/>
      <c r="R291" s="40" t="inlineStr"/>
      <c r="S291" s="40" t="inlineStr"/>
      <c r="T291" s="41" t="inlineStr">
        <is>
          <t>кг</t>
        </is>
      </c>
      <c r="U291" s="679" t="n">
        <v>250</v>
      </c>
      <c r="V291" s="680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P002562</t>
        </is>
      </c>
      <c r="C292" s="37" t="n">
        <v>4301011326</v>
      </c>
      <c r="D292" s="377" t="n">
        <v>4607091384130</v>
      </c>
      <c r="E292" s="644" t="n"/>
      <c r="F292" s="676" t="n">
        <v>2.5</v>
      </c>
      <c r="G292" s="38" t="n">
        <v>6</v>
      </c>
      <c r="H292" s="676" t="n">
        <v>15</v>
      </c>
      <c r="I292" s="676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4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2" s="678" t="n"/>
      <c r="O292" s="678" t="n"/>
      <c r="P292" s="678" t="n"/>
      <c r="Q292" s="644" t="n"/>
      <c r="R292" s="40" t="inlineStr"/>
      <c r="S292" s="40" t="inlineStr"/>
      <c r="T292" s="41" t="inlineStr">
        <is>
          <t>кг</t>
        </is>
      </c>
      <c r="U292" s="679" t="n">
        <v>20</v>
      </c>
      <c r="V292" s="680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P002582</t>
        </is>
      </c>
      <c r="C293" s="37" t="n">
        <v>4301011240</v>
      </c>
      <c r="D293" s="377" t="n">
        <v>4607091384130</v>
      </c>
      <c r="E293" s="644" t="n"/>
      <c r="F293" s="676" t="n">
        <v>2.5</v>
      </c>
      <c r="G293" s="38" t="n">
        <v>6</v>
      </c>
      <c r="H293" s="676" t="n">
        <v>15</v>
      </c>
      <c r="I293" s="676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4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3" s="678" t="n"/>
      <c r="O293" s="678" t="n"/>
      <c r="P293" s="678" t="n"/>
      <c r="Q293" s="644" t="n"/>
      <c r="R293" s="40" t="inlineStr"/>
      <c r="S293" s="40" t="inlineStr"/>
      <c r="T293" s="41" t="inlineStr">
        <is>
          <t>кг</t>
        </is>
      </c>
      <c r="U293" s="679" t="n">
        <v>0</v>
      </c>
      <c r="V293" s="680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P002564</t>
        </is>
      </c>
      <c r="C294" s="37" t="n">
        <v>4301011330</v>
      </c>
      <c r="D294" s="377" t="n">
        <v>4607091384147</v>
      </c>
      <c r="E294" s="644" t="n"/>
      <c r="F294" s="676" t="n">
        <v>2.5</v>
      </c>
      <c r="G294" s="38" t="n">
        <v>6</v>
      </c>
      <c r="H294" s="676" t="n">
        <v>15</v>
      </c>
      <c r="I294" s="676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4" s="678" t="n"/>
      <c r="O294" s="678" t="n"/>
      <c r="P294" s="678" t="n"/>
      <c r="Q294" s="644" t="n"/>
      <c r="R294" s="40" t="inlineStr"/>
      <c r="S294" s="40" t="inlineStr"/>
      <c r="T294" s="41" t="inlineStr">
        <is>
          <t>кг</t>
        </is>
      </c>
      <c r="U294" s="679" t="n">
        <v>300</v>
      </c>
      <c r="V294" s="680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P002580</t>
        </is>
      </c>
      <c r="C295" s="37" t="n">
        <v>4301011238</v>
      </c>
      <c r="D295" s="377" t="n">
        <v>4607091384147</v>
      </c>
      <c r="E295" s="644" t="n"/>
      <c r="F295" s="676" t="n">
        <v>2.5</v>
      </c>
      <c r="G295" s="38" t="n">
        <v>6</v>
      </c>
      <c r="H295" s="676" t="n">
        <v>15</v>
      </c>
      <c r="I295" s="676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4" t="inlineStr">
        <is>
          <t>Вареные колбасы Особая Особая Весовые П/а Особый рецепт</t>
        </is>
      </c>
      <c r="N295" s="678" t="n"/>
      <c r="O295" s="678" t="n"/>
      <c r="P295" s="678" t="n"/>
      <c r="Q295" s="644" t="n"/>
      <c r="R295" s="40" t="inlineStr"/>
      <c r="S295" s="40" t="inlineStr"/>
      <c r="T295" s="41" t="inlineStr">
        <is>
          <t>кг</t>
        </is>
      </c>
      <c r="U295" s="679" t="n">
        <v>0</v>
      </c>
      <c r="V295" s="680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SU001989</t>
        </is>
      </c>
      <c r="B296" s="64" t="inlineStr">
        <is>
          <t>P002560</t>
        </is>
      </c>
      <c r="C296" s="37" t="n">
        <v>4301011327</v>
      </c>
      <c r="D296" s="377" t="n">
        <v>4607091384154</v>
      </c>
      <c r="E296" s="644" t="n"/>
      <c r="F296" s="676" t="n">
        <v>0.5</v>
      </c>
      <c r="G296" s="38" t="n">
        <v>10</v>
      </c>
      <c r="H296" s="676" t="n">
        <v>5</v>
      </c>
      <c r="I296" s="676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6" s="678" t="n"/>
      <c r="O296" s="678" t="n"/>
      <c r="P296" s="678" t="n"/>
      <c r="Q296" s="644" t="n"/>
      <c r="R296" s="40" t="inlineStr"/>
      <c r="S296" s="40" t="inlineStr"/>
      <c r="T296" s="41" t="inlineStr">
        <is>
          <t>кг</t>
        </is>
      </c>
      <c r="U296" s="679" t="n">
        <v>0</v>
      </c>
      <c r="V296" s="68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SU000256</t>
        </is>
      </c>
      <c r="B297" s="64" t="inlineStr">
        <is>
          <t>P002565</t>
        </is>
      </c>
      <c r="C297" s="37" t="n">
        <v>4301011332</v>
      </c>
      <c r="D297" s="377" t="n">
        <v>4607091384161</v>
      </c>
      <c r="E297" s="644" t="n"/>
      <c r="F297" s="676" t="n">
        <v>0.5</v>
      </c>
      <c r="G297" s="38" t="n">
        <v>10</v>
      </c>
      <c r="H297" s="676" t="n">
        <v>5</v>
      </c>
      <c r="I297" s="676" t="n">
        <v>5.21</v>
      </c>
      <c r="J297" s="38" t="n">
        <v>120</v>
      </c>
      <c r="K297" s="39" t="inlineStr">
        <is>
          <t>СК2</t>
        </is>
      </c>
      <c r="L297" s="38" t="n">
        <v>60</v>
      </c>
      <c r="M297" s="84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7" s="678" t="n"/>
      <c r="O297" s="678" t="n"/>
      <c r="P297" s="678" t="n"/>
      <c r="Q297" s="644" t="n"/>
      <c r="R297" s="40" t="inlineStr"/>
      <c r="S297" s="40" t="inlineStr"/>
      <c r="T297" s="41" t="inlineStr">
        <is>
          <t>кг</t>
        </is>
      </c>
      <c r="U297" s="679" t="n">
        <v>0</v>
      </c>
      <c r="V297" s="680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85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81" t="n"/>
      <c r="M298" s="682" t="inlineStr">
        <is>
          <t>Итого</t>
        </is>
      </c>
      <c r="N298" s="652" t="n"/>
      <c r="O298" s="652" t="n"/>
      <c r="P298" s="652" t="n"/>
      <c r="Q298" s="652" t="n"/>
      <c r="R298" s="652" t="n"/>
      <c r="S298" s="653" t="n"/>
      <c r="T298" s="43" t="inlineStr">
        <is>
          <t>кор</t>
        </is>
      </c>
      <c r="U298" s="683">
        <f>IFERROR(U290/H290,"0")+IFERROR(U291/H291,"0")+IFERROR(U292/H292,"0")+IFERROR(U293/H293,"0")+IFERROR(U294/H294,"0")+IFERROR(U295/H295,"0")+IFERROR(U296/H296,"0")+IFERROR(U297/H297,"0")</f>
        <v/>
      </c>
      <c r="V298" s="683">
        <f>IFERROR(V290/H290,"0")+IFERROR(V291/H291,"0")+IFERROR(V292/H292,"0")+IFERROR(V293/H293,"0")+IFERROR(V294/H294,"0")+IFERROR(V295/H295,"0")+IFERROR(V296/H296,"0")+IFERROR(V297/H297,"0")</f>
        <v/>
      </c>
      <c r="W298" s="683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/>
      </c>
      <c r="X298" s="684" t="n"/>
      <c r="Y298" s="684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81" t="n"/>
      <c r="M299" s="682" t="inlineStr">
        <is>
          <t>Итого</t>
        </is>
      </c>
      <c r="N299" s="652" t="n"/>
      <c r="O299" s="652" t="n"/>
      <c r="P299" s="652" t="n"/>
      <c r="Q299" s="652" t="n"/>
      <c r="R299" s="652" t="n"/>
      <c r="S299" s="653" t="n"/>
      <c r="T299" s="43" t="inlineStr">
        <is>
          <t>кг</t>
        </is>
      </c>
      <c r="U299" s="683">
        <f>IFERROR(SUM(U290:U297),"0")</f>
        <v/>
      </c>
      <c r="V299" s="683">
        <f>IFERROR(SUM(V290:V297),"0")</f>
        <v/>
      </c>
      <c r="W299" s="43" t="n"/>
      <c r="X299" s="684" t="n"/>
      <c r="Y299" s="684" t="n"/>
    </row>
    <row r="300" ht="14.25" customHeight="1">
      <c r="A300" s="376" t="inlineStr">
        <is>
          <t>Ветчины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76" t="n"/>
      <c r="Y300" s="376" t="n"/>
    </row>
    <row r="301" ht="27" customHeight="1">
      <c r="A301" s="64" t="inlineStr">
        <is>
          <t>SU000126</t>
        </is>
      </c>
      <c r="B301" s="64" t="inlineStr">
        <is>
          <t>P002555</t>
        </is>
      </c>
      <c r="C301" s="37" t="n">
        <v>4301020178</v>
      </c>
      <c r="D301" s="377" t="n">
        <v>4607091383980</v>
      </c>
      <c r="E301" s="644" t="n"/>
      <c r="F301" s="676" t="n">
        <v>2.5</v>
      </c>
      <c r="G301" s="38" t="n">
        <v>6</v>
      </c>
      <c r="H301" s="676" t="n">
        <v>15</v>
      </c>
      <c r="I301" s="676" t="n">
        <v>15.48</v>
      </c>
      <c r="J301" s="38" t="n">
        <v>48</v>
      </c>
      <c r="K301" s="39" t="inlineStr">
        <is>
          <t>СК1</t>
        </is>
      </c>
      <c r="L301" s="38" t="n">
        <v>50</v>
      </c>
      <c r="M301" s="84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1" s="678" t="n"/>
      <c r="O301" s="678" t="n"/>
      <c r="P301" s="678" t="n"/>
      <c r="Q301" s="644" t="n"/>
      <c r="R301" s="40" t="inlineStr"/>
      <c r="S301" s="40" t="inlineStr"/>
      <c r="T301" s="41" t="inlineStr">
        <is>
          <t>кг</t>
        </is>
      </c>
      <c r="U301" s="679" t="n">
        <v>950</v>
      </c>
      <c r="V301" s="680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 ht="27" customHeight="1">
      <c r="A302" s="64" t="inlineStr">
        <is>
          <t>SU002027</t>
        </is>
      </c>
      <c r="B302" s="64" t="inlineStr">
        <is>
          <t>P002556</t>
        </is>
      </c>
      <c r="C302" s="37" t="n">
        <v>4301020179</v>
      </c>
      <c r="D302" s="377" t="n">
        <v>4607091384178</v>
      </c>
      <c r="E302" s="644" t="n"/>
      <c r="F302" s="676" t="n">
        <v>0.4</v>
      </c>
      <c r="G302" s="38" t="n">
        <v>10</v>
      </c>
      <c r="H302" s="676" t="n">
        <v>4</v>
      </c>
      <c r="I302" s="676" t="n">
        <v>4.24</v>
      </c>
      <c r="J302" s="38" t="n">
        <v>120</v>
      </c>
      <c r="K302" s="39" t="inlineStr">
        <is>
          <t>СК1</t>
        </is>
      </c>
      <c r="L302" s="38" t="n">
        <v>50</v>
      </c>
      <c r="M302" s="84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2" s="678" t="n"/>
      <c r="O302" s="678" t="n"/>
      <c r="P302" s="678" t="n"/>
      <c r="Q302" s="644" t="n"/>
      <c r="R302" s="40" t="inlineStr"/>
      <c r="S302" s="40" t="inlineStr"/>
      <c r="T302" s="41" t="inlineStr">
        <is>
          <t>кг</t>
        </is>
      </c>
      <c r="U302" s="679" t="n">
        <v>0</v>
      </c>
      <c r="V302" s="680">
        <f>IFERROR(IF(U302="",0,CEILING((U302/$H302),1)*$H302),"")</f>
        <v/>
      </c>
      <c r="W302" s="42">
        <f>IFERROR(IF(V302=0,"",ROUNDUP(V302/H302,0)*0.00937),"")</f>
        <v/>
      </c>
      <c r="X302" s="69" t="inlineStr"/>
      <c r="Y302" s="70" t="inlineStr"/>
      <c r="AC302" s="71" t="n"/>
      <c r="AZ302" s="237" t="inlineStr">
        <is>
          <t>КИ</t>
        </is>
      </c>
    </row>
    <row r="303">
      <c r="A303" s="385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81" t="n"/>
      <c r="M303" s="682" t="inlineStr">
        <is>
          <t>Итого</t>
        </is>
      </c>
      <c r="N303" s="652" t="n"/>
      <c r="O303" s="652" t="n"/>
      <c r="P303" s="652" t="n"/>
      <c r="Q303" s="652" t="n"/>
      <c r="R303" s="652" t="n"/>
      <c r="S303" s="653" t="n"/>
      <c r="T303" s="43" t="inlineStr">
        <is>
          <t>кор</t>
        </is>
      </c>
      <c r="U303" s="683">
        <f>IFERROR(U301/H301,"0")+IFERROR(U302/H302,"0")</f>
        <v/>
      </c>
      <c r="V303" s="683">
        <f>IFERROR(V301/H301,"0")+IFERROR(V302/H302,"0")</f>
        <v/>
      </c>
      <c r="W303" s="683">
        <f>IFERROR(IF(W301="",0,W301),"0")+IFERROR(IF(W302="",0,W302),"0")</f>
        <v/>
      </c>
      <c r="X303" s="684" t="n"/>
      <c r="Y303" s="684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681" t="n"/>
      <c r="M304" s="682" t="inlineStr">
        <is>
          <t>Итого</t>
        </is>
      </c>
      <c r="N304" s="652" t="n"/>
      <c r="O304" s="652" t="n"/>
      <c r="P304" s="652" t="n"/>
      <c r="Q304" s="652" t="n"/>
      <c r="R304" s="652" t="n"/>
      <c r="S304" s="653" t="n"/>
      <c r="T304" s="43" t="inlineStr">
        <is>
          <t>кг</t>
        </is>
      </c>
      <c r="U304" s="683">
        <f>IFERROR(SUM(U301:U302),"0")</f>
        <v/>
      </c>
      <c r="V304" s="683">
        <f>IFERROR(SUM(V301:V302),"0")</f>
        <v/>
      </c>
      <c r="W304" s="43" t="n"/>
      <c r="X304" s="684" t="n"/>
      <c r="Y304" s="684" t="n"/>
    </row>
    <row r="305" ht="14.25" customHeight="1">
      <c r="A305" s="376" t="inlineStr">
        <is>
          <t>Сосиски</t>
        </is>
      </c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376" t="n"/>
      <c r="Y305" s="376" t="n"/>
    </row>
    <row r="306" ht="27" customHeight="1">
      <c r="A306" s="64" t="inlineStr">
        <is>
          <t>SU000246</t>
        </is>
      </c>
      <c r="B306" s="64" t="inlineStr">
        <is>
          <t>P002690</t>
        </is>
      </c>
      <c r="C306" s="37" t="n">
        <v>4301051298</v>
      </c>
      <c r="D306" s="377" t="n">
        <v>4607091384260</v>
      </c>
      <c r="E306" s="644" t="n"/>
      <c r="F306" s="676" t="n">
        <v>1.3</v>
      </c>
      <c r="G306" s="38" t="n">
        <v>6</v>
      </c>
      <c r="H306" s="676" t="n">
        <v>7.8</v>
      </c>
      <c r="I306" s="676" t="n">
        <v>8.364000000000001</v>
      </c>
      <c r="J306" s="38" t="n">
        <v>56</v>
      </c>
      <c r="K306" s="39" t="inlineStr">
        <is>
          <t>СК2</t>
        </is>
      </c>
      <c r="L306" s="38" t="n">
        <v>35</v>
      </c>
      <c r="M306" s="84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6" s="678" t="n"/>
      <c r="O306" s="678" t="n"/>
      <c r="P306" s="678" t="n"/>
      <c r="Q306" s="644" t="n"/>
      <c r="R306" s="40" t="inlineStr"/>
      <c r="S306" s="40" t="inlineStr"/>
      <c r="T306" s="41" t="inlineStr">
        <is>
          <t>кг</t>
        </is>
      </c>
      <c r="U306" s="679" t="n">
        <v>0</v>
      </c>
      <c r="V306" s="680">
        <f>IFERROR(IF(U306="",0,CEILING((U306/$H306),1)*$H306),"")</f>
        <v/>
      </c>
      <c r="W306" s="42">
        <f>IFERROR(IF(V306=0,"",ROUNDUP(V306/H306,0)*0.02175),"")</f>
        <v/>
      </c>
      <c r="X306" s="69" t="inlineStr"/>
      <c r="Y306" s="70" t="inlineStr"/>
      <c r="AC306" s="71" t="n"/>
      <c r="AZ306" s="238" t="inlineStr">
        <is>
          <t>КИ</t>
        </is>
      </c>
    </row>
    <row r="307">
      <c r="A307" s="385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81" t="n"/>
      <c r="M307" s="682" t="inlineStr">
        <is>
          <t>Итого</t>
        </is>
      </c>
      <c r="N307" s="652" t="n"/>
      <c r="O307" s="652" t="n"/>
      <c r="P307" s="652" t="n"/>
      <c r="Q307" s="652" t="n"/>
      <c r="R307" s="652" t="n"/>
      <c r="S307" s="653" t="n"/>
      <c r="T307" s="43" t="inlineStr">
        <is>
          <t>кор</t>
        </is>
      </c>
      <c r="U307" s="683">
        <f>IFERROR(U306/H306,"0")</f>
        <v/>
      </c>
      <c r="V307" s="683">
        <f>IFERROR(V306/H306,"0")</f>
        <v/>
      </c>
      <c r="W307" s="683">
        <f>IFERROR(IF(W306="",0,W306),"0")</f>
        <v/>
      </c>
      <c r="X307" s="684" t="n"/>
      <c r="Y307" s="684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81" t="n"/>
      <c r="M308" s="682" t="inlineStr">
        <is>
          <t>Итого</t>
        </is>
      </c>
      <c r="N308" s="652" t="n"/>
      <c r="O308" s="652" t="n"/>
      <c r="P308" s="652" t="n"/>
      <c r="Q308" s="652" t="n"/>
      <c r="R308" s="652" t="n"/>
      <c r="S308" s="653" t="n"/>
      <c r="T308" s="43" t="inlineStr">
        <is>
          <t>кг</t>
        </is>
      </c>
      <c r="U308" s="683">
        <f>IFERROR(SUM(U306:U306),"0")</f>
        <v/>
      </c>
      <c r="V308" s="683">
        <f>IFERROR(SUM(V306:V306),"0")</f>
        <v/>
      </c>
      <c r="W308" s="43" t="n"/>
      <c r="X308" s="684" t="n"/>
      <c r="Y308" s="684" t="n"/>
    </row>
    <row r="309" ht="14.25" customHeight="1">
      <c r="A309" s="376" t="inlineStr">
        <is>
          <t>Сардельки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76" t="n"/>
      <c r="Y309" s="376" t="n"/>
    </row>
    <row r="310" ht="16.5" customHeight="1">
      <c r="A310" s="64" t="inlineStr">
        <is>
          <t>SU002287</t>
        </is>
      </c>
      <c r="B310" s="64" t="inlineStr">
        <is>
          <t>P002490</t>
        </is>
      </c>
      <c r="C310" s="37" t="n">
        <v>4301060314</v>
      </c>
      <c r="D310" s="377" t="n">
        <v>4607091384673</v>
      </c>
      <c r="E310" s="644" t="n"/>
      <c r="F310" s="676" t="n">
        <v>1.3</v>
      </c>
      <c r="G310" s="38" t="n">
        <v>6</v>
      </c>
      <c r="H310" s="676" t="n">
        <v>7.8</v>
      </c>
      <c r="I310" s="676" t="n">
        <v>8.364000000000001</v>
      </c>
      <c r="J310" s="38" t="n">
        <v>56</v>
      </c>
      <c r="K310" s="39" t="inlineStr">
        <is>
          <t>СК2</t>
        </is>
      </c>
      <c r="L310" s="38" t="n">
        <v>30</v>
      </c>
      <c r="M310" s="85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0" s="678" t="n"/>
      <c r="O310" s="678" t="n"/>
      <c r="P310" s="678" t="n"/>
      <c r="Q310" s="644" t="n"/>
      <c r="R310" s="40" t="inlineStr"/>
      <c r="S310" s="40" t="inlineStr"/>
      <c r="T310" s="41" t="inlineStr">
        <is>
          <t>кг</t>
        </is>
      </c>
      <c r="U310" s="679" t="n">
        <v>0</v>
      </c>
      <c r="V310" s="68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9" t="inlineStr">
        <is>
          <t>КИ</t>
        </is>
      </c>
    </row>
    <row r="311">
      <c r="A311" s="385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81" t="n"/>
      <c r="M311" s="682" t="inlineStr">
        <is>
          <t>Итого</t>
        </is>
      </c>
      <c r="N311" s="652" t="n"/>
      <c r="O311" s="652" t="n"/>
      <c r="P311" s="652" t="n"/>
      <c r="Q311" s="652" t="n"/>
      <c r="R311" s="652" t="n"/>
      <c r="S311" s="653" t="n"/>
      <c r="T311" s="43" t="inlineStr">
        <is>
          <t>кор</t>
        </is>
      </c>
      <c r="U311" s="683">
        <f>IFERROR(U310/H310,"0")</f>
        <v/>
      </c>
      <c r="V311" s="683">
        <f>IFERROR(V310/H310,"0")</f>
        <v/>
      </c>
      <c r="W311" s="683">
        <f>IFERROR(IF(W310="",0,W310),"0")</f>
        <v/>
      </c>
      <c r="X311" s="684" t="n"/>
      <c r="Y311" s="684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81" t="n"/>
      <c r="M312" s="682" t="inlineStr">
        <is>
          <t>Итого</t>
        </is>
      </c>
      <c r="N312" s="652" t="n"/>
      <c r="O312" s="652" t="n"/>
      <c r="P312" s="652" t="n"/>
      <c r="Q312" s="652" t="n"/>
      <c r="R312" s="652" t="n"/>
      <c r="S312" s="653" t="n"/>
      <c r="T312" s="43" t="inlineStr">
        <is>
          <t>кг</t>
        </is>
      </c>
      <c r="U312" s="683">
        <f>IFERROR(SUM(U310:U310),"0")</f>
        <v/>
      </c>
      <c r="V312" s="683">
        <f>IFERROR(SUM(V310:V310),"0")</f>
        <v/>
      </c>
      <c r="W312" s="43" t="n"/>
      <c r="X312" s="684" t="n"/>
      <c r="Y312" s="684" t="n"/>
    </row>
    <row r="313" ht="16.5" customHeight="1">
      <c r="A313" s="375" t="inlineStr">
        <is>
          <t>Особая Без свинины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75" t="n"/>
      <c r="Y313" s="375" t="n"/>
    </row>
    <row r="314" ht="14.25" customHeight="1">
      <c r="A314" s="376" t="inlineStr">
        <is>
          <t>Вареные колбасы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76" t="n"/>
      <c r="Y314" s="376" t="n"/>
    </row>
    <row r="315" ht="27" customHeight="1">
      <c r="A315" s="64" t="inlineStr">
        <is>
          <t>SU002073</t>
        </is>
      </c>
      <c r="B315" s="64" t="inlineStr">
        <is>
          <t>P002563</t>
        </is>
      </c>
      <c r="C315" s="37" t="n">
        <v>4301011324</v>
      </c>
      <c r="D315" s="377" t="n">
        <v>4607091384185</v>
      </c>
      <c r="E315" s="644" t="n"/>
      <c r="F315" s="676" t="n">
        <v>0.8</v>
      </c>
      <c r="G315" s="38" t="n">
        <v>15</v>
      </c>
      <c r="H315" s="676" t="n">
        <v>12</v>
      </c>
      <c r="I315" s="676" t="n">
        <v>12.48</v>
      </c>
      <c r="J315" s="38" t="n">
        <v>56</v>
      </c>
      <c r="K315" s="39" t="inlineStr">
        <is>
          <t>СК2</t>
        </is>
      </c>
      <c r="L315" s="38" t="n">
        <v>60</v>
      </c>
      <c r="M315" s="85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5" s="678" t="n"/>
      <c r="O315" s="678" t="n"/>
      <c r="P315" s="678" t="n"/>
      <c r="Q315" s="644" t="n"/>
      <c r="R315" s="40" t="inlineStr"/>
      <c r="S315" s="40" t="inlineStr"/>
      <c r="T315" s="41" t="inlineStr">
        <is>
          <t>кг</t>
        </is>
      </c>
      <c r="U315" s="679" t="n">
        <v>0</v>
      </c>
      <c r="V315" s="680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SU002187</t>
        </is>
      </c>
      <c r="B316" s="64" t="inlineStr">
        <is>
          <t>P002559</t>
        </is>
      </c>
      <c r="C316" s="37" t="n">
        <v>4301011312</v>
      </c>
      <c r="D316" s="377" t="n">
        <v>4607091384192</v>
      </c>
      <c r="E316" s="644" t="n"/>
      <c r="F316" s="676" t="n">
        <v>1.8</v>
      </c>
      <c r="G316" s="38" t="n">
        <v>6</v>
      </c>
      <c r="H316" s="676" t="n">
        <v>10.8</v>
      </c>
      <c r="I316" s="676" t="n">
        <v>11.28</v>
      </c>
      <c r="J316" s="38" t="n">
        <v>56</v>
      </c>
      <c r="K316" s="39" t="inlineStr">
        <is>
          <t>СК1</t>
        </is>
      </c>
      <c r="L316" s="38" t="n">
        <v>60</v>
      </c>
      <c r="M316" s="85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6" s="678" t="n"/>
      <c r="O316" s="678" t="n"/>
      <c r="P316" s="678" t="n"/>
      <c r="Q316" s="644" t="n"/>
      <c r="R316" s="40" t="inlineStr"/>
      <c r="S316" s="40" t="inlineStr"/>
      <c r="T316" s="41" t="inlineStr">
        <is>
          <t>кг</t>
        </is>
      </c>
      <c r="U316" s="679" t="n">
        <v>0</v>
      </c>
      <c r="V316" s="680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SU002899</t>
        </is>
      </c>
      <c r="B317" s="64" t="inlineStr">
        <is>
          <t>P003323</t>
        </is>
      </c>
      <c r="C317" s="37" t="n">
        <v>4301011483</v>
      </c>
      <c r="D317" s="377" t="n">
        <v>4680115881907</v>
      </c>
      <c r="E317" s="644" t="n"/>
      <c r="F317" s="676" t="n">
        <v>1.8</v>
      </c>
      <c r="G317" s="38" t="n">
        <v>6</v>
      </c>
      <c r="H317" s="676" t="n">
        <v>10.8</v>
      </c>
      <c r="I317" s="676" t="n">
        <v>11.28</v>
      </c>
      <c r="J317" s="38" t="n">
        <v>56</v>
      </c>
      <c r="K317" s="39" t="inlineStr">
        <is>
          <t>СК2</t>
        </is>
      </c>
      <c r="L317" s="38" t="n">
        <v>60</v>
      </c>
      <c r="M317" s="85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7" s="678" t="n"/>
      <c r="O317" s="678" t="n"/>
      <c r="P317" s="678" t="n"/>
      <c r="Q317" s="644" t="n"/>
      <c r="R317" s="40" t="inlineStr"/>
      <c r="S317" s="40" t="inlineStr"/>
      <c r="T317" s="41" t="inlineStr">
        <is>
          <t>кг</t>
        </is>
      </c>
      <c r="U317" s="679" t="n">
        <v>0</v>
      </c>
      <c r="V317" s="680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SU002462</t>
        </is>
      </c>
      <c r="B318" s="64" t="inlineStr">
        <is>
          <t>P002768</t>
        </is>
      </c>
      <c r="C318" s="37" t="n">
        <v>4301011303</v>
      </c>
      <c r="D318" s="377" t="n">
        <v>4607091384680</v>
      </c>
      <c r="E318" s="644" t="n"/>
      <c r="F318" s="676" t="n">
        <v>0.4</v>
      </c>
      <c r="G318" s="38" t="n">
        <v>10</v>
      </c>
      <c r="H318" s="676" t="n">
        <v>4</v>
      </c>
      <c r="I318" s="676" t="n">
        <v>4.21</v>
      </c>
      <c r="J318" s="38" t="n">
        <v>120</v>
      </c>
      <c r="K318" s="39" t="inlineStr">
        <is>
          <t>СК2</t>
        </is>
      </c>
      <c r="L318" s="38" t="n">
        <v>60</v>
      </c>
      <c r="M318" s="85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8" s="678" t="n"/>
      <c r="O318" s="678" t="n"/>
      <c r="P318" s="678" t="n"/>
      <c r="Q318" s="644" t="n"/>
      <c r="R318" s="40" t="inlineStr"/>
      <c r="S318" s="40" t="inlineStr"/>
      <c r="T318" s="41" t="inlineStr">
        <is>
          <t>кг</t>
        </is>
      </c>
      <c r="U318" s="679" t="n">
        <v>0</v>
      </c>
      <c r="V318" s="680">
        <f>IFERROR(IF(U318="",0,CEILING((U318/$H318),1)*$H318),"")</f>
        <v/>
      </c>
      <c r="W318" s="42">
        <f>IFERROR(IF(V318=0,"",ROUNDUP(V318/H318,0)*0.00937),"")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85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81" t="n"/>
      <c r="M319" s="682" t="inlineStr">
        <is>
          <t>Итого</t>
        </is>
      </c>
      <c r="N319" s="652" t="n"/>
      <c r="O319" s="652" t="n"/>
      <c r="P319" s="652" t="n"/>
      <c r="Q319" s="652" t="n"/>
      <c r="R319" s="652" t="n"/>
      <c r="S319" s="653" t="n"/>
      <c r="T319" s="43" t="inlineStr">
        <is>
          <t>кор</t>
        </is>
      </c>
      <c r="U319" s="683">
        <f>IFERROR(U315/H315,"0")+IFERROR(U316/H316,"0")+IFERROR(U317/H317,"0")+IFERROR(U318/H318,"0")</f>
        <v/>
      </c>
      <c r="V319" s="683">
        <f>IFERROR(V315/H315,"0")+IFERROR(V316/H316,"0")+IFERROR(V317/H317,"0")+IFERROR(V318/H318,"0")</f>
        <v/>
      </c>
      <c r="W319" s="683">
        <f>IFERROR(IF(W315="",0,W315),"0")+IFERROR(IF(W316="",0,W316),"0")+IFERROR(IF(W317="",0,W317),"0")+IFERROR(IF(W318="",0,W318),"0")</f>
        <v/>
      </c>
      <c r="X319" s="684" t="n"/>
      <c r="Y319" s="684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81" t="n"/>
      <c r="M320" s="682" t="inlineStr">
        <is>
          <t>Итого</t>
        </is>
      </c>
      <c r="N320" s="652" t="n"/>
      <c r="O320" s="652" t="n"/>
      <c r="P320" s="652" t="n"/>
      <c r="Q320" s="652" t="n"/>
      <c r="R320" s="652" t="n"/>
      <c r="S320" s="653" t="n"/>
      <c r="T320" s="43" t="inlineStr">
        <is>
          <t>кг</t>
        </is>
      </c>
      <c r="U320" s="683">
        <f>IFERROR(SUM(U315:U318),"0")</f>
        <v/>
      </c>
      <c r="V320" s="683">
        <f>IFERROR(SUM(V315:V318),"0")</f>
        <v/>
      </c>
      <c r="W320" s="43" t="n"/>
      <c r="X320" s="684" t="n"/>
      <c r="Y320" s="684" t="n"/>
    </row>
    <row r="321" ht="14.25" customHeight="1">
      <c r="A321" s="376" t="inlineStr">
        <is>
          <t>Копченые колбасы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76" t="n"/>
      <c r="Y321" s="376" t="n"/>
    </row>
    <row r="322" ht="27" customHeight="1">
      <c r="A322" s="64" t="inlineStr">
        <is>
          <t>SU002360</t>
        </is>
      </c>
      <c r="B322" s="64" t="inlineStr">
        <is>
          <t>P002629</t>
        </is>
      </c>
      <c r="C322" s="37" t="n">
        <v>4301031139</v>
      </c>
      <c r="D322" s="377" t="n">
        <v>4607091384802</v>
      </c>
      <c r="E322" s="644" t="n"/>
      <c r="F322" s="676" t="n">
        <v>0.73</v>
      </c>
      <c r="G322" s="38" t="n">
        <v>6</v>
      </c>
      <c r="H322" s="676" t="n">
        <v>4.38</v>
      </c>
      <c r="I322" s="676" t="n">
        <v>4.58</v>
      </c>
      <c r="J322" s="38" t="n">
        <v>156</v>
      </c>
      <c r="K322" s="39" t="inlineStr">
        <is>
          <t>СК2</t>
        </is>
      </c>
      <c r="L322" s="38" t="n">
        <v>35</v>
      </c>
      <c r="M322" s="85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2" s="678" t="n"/>
      <c r="O322" s="678" t="n"/>
      <c r="P322" s="678" t="n"/>
      <c r="Q322" s="644" t="n"/>
      <c r="R322" s="40" t="inlineStr"/>
      <c r="S322" s="40" t="inlineStr"/>
      <c r="T322" s="41" t="inlineStr">
        <is>
          <t>кг</t>
        </is>
      </c>
      <c r="U322" s="679" t="n">
        <v>0</v>
      </c>
      <c r="V322" s="680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SU002361</t>
        </is>
      </c>
      <c r="B323" s="64" t="inlineStr">
        <is>
          <t>P002630</t>
        </is>
      </c>
      <c r="C323" s="37" t="n">
        <v>4301031140</v>
      </c>
      <c r="D323" s="377" t="n">
        <v>4607091384826</v>
      </c>
      <c r="E323" s="644" t="n"/>
      <c r="F323" s="676" t="n">
        <v>0.35</v>
      </c>
      <c r="G323" s="38" t="n">
        <v>8</v>
      </c>
      <c r="H323" s="676" t="n">
        <v>2.8</v>
      </c>
      <c r="I323" s="676" t="n">
        <v>2.9</v>
      </c>
      <c r="J323" s="38" t="n">
        <v>234</v>
      </c>
      <c r="K323" s="39" t="inlineStr">
        <is>
          <t>СК2</t>
        </is>
      </c>
      <c r="L323" s="38" t="n">
        <v>35</v>
      </c>
      <c r="M323" s="85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3" s="678" t="n"/>
      <c r="O323" s="678" t="n"/>
      <c r="P323" s="678" t="n"/>
      <c r="Q323" s="644" t="n"/>
      <c r="R323" s="40" t="inlineStr"/>
      <c r="S323" s="40" t="inlineStr"/>
      <c r="T323" s="41" t="inlineStr">
        <is>
          <t>кг</t>
        </is>
      </c>
      <c r="U323" s="679" t="n">
        <v>0</v>
      </c>
      <c r="V323" s="680">
        <f>IFERROR(IF(U323="",0,CEILING((U323/$H323),1)*$H323),"")</f>
        <v/>
      </c>
      <c r="W323" s="42">
        <f>IFERROR(IF(V323=0,"",ROUNDUP(V323/H323,0)*0.00502),"")</f>
        <v/>
      </c>
      <c r="X323" s="69" t="inlineStr"/>
      <c r="Y323" s="70" t="inlineStr"/>
      <c r="AC323" s="71" t="n"/>
      <c r="AZ323" s="245" t="inlineStr">
        <is>
          <t>КИ</t>
        </is>
      </c>
    </row>
    <row r="324">
      <c r="A324" s="385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81" t="n"/>
      <c r="M324" s="682" t="inlineStr">
        <is>
          <t>Итого</t>
        </is>
      </c>
      <c r="N324" s="652" t="n"/>
      <c r="O324" s="652" t="n"/>
      <c r="P324" s="652" t="n"/>
      <c r="Q324" s="652" t="n"/>
      <c r="R324" s="652" t="n"/>
      <c r="S324" s="653" t="n"/>
      <c r="T324" s="43" t="inlineStr">
        <is>
          <t>кор</t>
        </is>
      </c>
      <c r="U324" s="683">
        <f>IFERROR(U322/H322,"0")+IFERROR(U323/H323,"0")</f>
        <v/>
      </c>
      <c r="V324" s="683">
        <f>IFERROR(V322/H322,"0")+IFERROR(V323/H323,"0")</f>
        <v/>
      </c>
      <c r="W324" s="683">
        <f>IFERROR(IF(W322="",0,W322),"0")+IFERROR(IF(W323="",0,W323),"0")</f>
        <v/>
      </c>
      <c r="X324" s="684" t="n"/>
      <c r="Y324" s="684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81" t="n"/>
      <c r="M325" s="682" t="inlineStr">
        <is>
          <t>Итого</t>
        </is>
      </c>
      <c r="N325" s="652" t="n"/>
      <c r="O325" s="652" t="n"/>
      <c r="P325" s="652" t="n"/>
      <c r="Q325" s="652" t="n"/>
      <c r="R325" s="652" t="n"/>
      <c r="S325" s="653" t="n"/>
      <c r="T325" s="43" t="inlineStr">
        <is>
          <t>кг</t>
        </is>
      </c>
      <c r="U325" s="683">
        <f>IFERROR(SUM(U322:U323),"0")</f>
        <v/>
      </c>
      <c r="V325" s="683">
        <f>IFERROR(SUM(V322:V323),"0")</f>
        <v/>
      </c>
      <c r="W325" s="43" t="n"/>
      <c r="X325" s="684" t="n"/>
      <c r="Y325" s="684" t="n"/>
    </row>
    <row r="326" ht="14.25" customHeight="1">
      <c r="A326" s="376" t="inlineStr">
        <is>
          <t>Сосиски</t>
        </is>
      </c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376" t="n"/>
      <c r="Y326" s="376" t="n"/>
    </row>
    <row r="327" ht="27" customHeight="1">
      <c r="A327" s="64" t="inlineStr">
        <is>
          <t>SU002074</t>
        </is>
      </c>
      <c r="B327" s="64" t="inlineStr">
        <is>
          <t>P002693</t>
        </is>
      </c>
      <c r="C327" s="37" t="n">
        <v>4301051303</v>
      </c>
      <c r="D327" s="377" t="n">
        <v>4607091384246</v>
      </c>
      <c r="E327" s="644" t="n"/>
      <c r="F327" s="676" t="n">
        <v>1.3</v>
      </c>
      <c r="G327" s="38" t="n">
        <v>6</v>
      </c>
      <c r="H327" s="676" t="n">
        <v>7.8</v>
      </c>
      <c r="I327" s="676" t="n">
        <v>8.364000000000001</v>
      </c>
      <c r="J327" s="38" t="n">
        <v>56</v>
      </c>
      <c r="K327" s="39" t="inlineStr">
        <is>
          <t>СК2</t>
        </is>
      </c>
      <c r="L327" s="38" t="n">
        <v>40</v>
      </c>
      <c r="M327" s="85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7" s="678" t="n"/>
      <c r="O327" s="678" t="n"/>
      <c r="P327" s="678" t="n"/>
      <c r="Q327" s="644" t="n"/>
      <c r="R327" s="40" t="inlineStr"/>
      <c r="S327" s="40" t="inlineStr"/>
      <c r="T327" s="41" t="inlineStr">
        <is>
          <t>кг</t>
        </is>
      </c>
      <c r="U327" s="679" t="n">
        <v>0</v>
      </c>
      <c r="V327" s="680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SU002896</t>
        </is>
      </c>
      <c r="B328" s="64" t="inlineStr">
        <is>
          <t>P003330</t>
        </is>
      </c>
      <c r="C328" s="37" t="n">
        <v>4301051445</v>
      </c>
      <c r="D328" s="377" t="n">
        <v>4680115881976</v>
      </c>
      <c r="E328" s="644" t="n"/>
      <c r="F328" s="676" t="n">
        <v>1.3</v>
      </c>
      <c r="G328" s="38" t="n">
        <v>6</v>
      </c>
      <c r="H328" s="676" t="n">
        <v>7.8</v>
      </c>
      <c r="I328" s="67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5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8" s="678" t="n"/>
      <c r="O328" s="678" t="n"/>
      <c r="P328" s="678" t="n"/>
      <c r="Q328" s="644" t="n"/>
      <c r="R328" s="40" t="inlineStr"/>
      <c r="S328" s="40" t="inlineStr"/>
      <c r="T328" s="41" t="inlineStr">
        <is>
          <t>кг</t>
        </is>
      </c>
      <c r="U328" s="679" t="n">
        <v>0</v>
      </c>
      <c r="V328" s="68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SU002205</t>
        </is>
      </c>
      <c r="B329" s="64" t="inlineStr">
        <is>
          <t>P002694</t>
        </is>
      </c>
      <c r="C329" s="37" t="n">
        <v>4301051297</v>
      </c>
      <c r="D329" s="377" t="n">
        <v>4607091384253</v>
      </c>
      <c r="E329" s="644" t="n"/>
      <c r="F329" s="676" t="n">
        <v>0.4</v>
      </c>
      <c r="G329" s="38" t="n">
        <v>6</v>
      </c>
      <c r="H329" s="676" t="n">
        <v>2.4</v>
      </c>
      <c r="I329" s="676" t="n">
        <v>2.684</v>
      </c>
      <c r="J329" s="38" t="n">
        <v>156</v>
      </c>
      <c r="K329" s="39" t="inlineStr">
        <is>
          <t>СК2</t>
        </is>
      </c>
      <c r="L329" s="38" t="n">
        <v>40</v>
      </c>
      <c r="M329" s="85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9" s="678" t="n"/>
      <c r="O329" s="678" t="n"/>
      <c r="P329" s="678" t="n"/>
      <c r="Q329" s="644" t="n"/>
      <c r="R329" s="40" t="inlineStr"/>
      <c r="S329" s="40" t="inlineStr"/>
      <c r="T329" s="41" t="inlineStr">
        <is>
          <t>кг</t>
        </is>
      </c>
      <c r="U329" s="679" t="n">
        <v>0</v>
      </c>
      <c r="V329" s="680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SU002895</t>
        </is>
      </c>
      <c r="B330" s="64" t="inlineStr">
        <is>
          <t>P003329</t>
        </is>
      </c>
      <c r="C330" s="37" t="n">
        <v>4301051444</v>
      </c>
      <c r="D330" s="377" t="n">
        <v>4680115881969</v>
      </c>
      <c r="E330" s="644" t="n"/>
      <c r="F330" s="676" t="n">
        <v>0.4</v>
      </c>
      <c r="G330" s="38" t="n">
        <v>6</v>
      </c>
      <c r="H330" s="676" t="n">
        <v>2.4</v>
      </c>
      <c r="I330" s="676" t="n">
        <v>2.6</v>
      </c>
      <c r="J330" s="38" t="n">
        <v>156</v>
      </c>
      <c r="K330" s="39" t="inlineStr">
        <is>
          <t>СК2</t>
        </is>
      </c>
      <c r="L330" s="38" t="n">
        <v>40</v>
      </c>
      <c r="M330" s="86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0" s="678" t="n"/>
      <c r="O330" s="678" t="n"/>
      <c r="P330" s="678" t="n"/>
      <c r="Q330" s="644" t="n"/>
      <c r="R330" s="40" t="inlineStr"/>
      <c r="S330" s="40" t="inlineStr"/>
      <c r="T330" s="41" t="inlineStr">
        <is>
          <t>кг</t>
        </is>
      </c>
      <c r="U330" s="679" t="n">
        <v>0</v>
      </c>
      <c r="V330" s="680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71" t="n"/>
      <c r="AZ330" s="249" t="inlineStr">
        <is>
          <t>КИ</t>
        </is>
      </c>
    </row>
    <row r="331">
      <c r="A331" s="385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81" t="n"/>
      <c r="M331" s="682" t="inlineStr">
        <is>
          <t>Итого</t>
        </is>
      </c>
      <c r="N331" s="652" t="n"/>
      <c r="O331" s="652" t="n"/>
      <c r="P331" s="652" t="n"/>
      <c r="Q331" s="652" t="n"/>
      <c r="R331" s="652" t="n"/>
      <c r="S331" s="653" t="n"/>
      <c r="T331" s="43" t="inlineStr">
        <is>
          <t>кор</t>
        </is>
      </c>
      <c r="U331" s="683">
        <f>IFERROR(U327/H327,"0")+IFERROR(U328/H328,"0")+IFERROR(U329/H329,"0")+IFERROR(U330/H330,"0")</f>
        <v/>
      </c>
      <c r="V331" s="683">
        <f>IFERROR(V327/H327,"0")+IFERROR(V328/H328,"0")+IFERROR(V329/H329,"0")+IFERROR(V330/H330,"0")</f>
        <v/>
      </c>
      <c r="W331" s="683">
        <f>IFERROR(IF(W327="",0,W327),"0")+IFERROR(IF(W328="",0,W328),"0")+IFERROR(IF(W329="",0,W329),"0")+IFERROR(IF(W330="",0,W330),"0")</f>
        <v/>
      </c>
      <c r="X331" s="684" t="n"/>
      <c r="Y331" s="684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681" t="n"/>
      <c r="M332" s="682" t="inlineStr">
        <is>
          <t>Итого</t>
        </is>
      </c>
      <c r="N332" s="652" t="n"/>
      <c r="O332" s="652" t="n"/>
      <c r="P332" s="652" t="n"/>
      <c r="Q332" s="652" t="n"/>
      <c r="R332" s="652" t="n"/>
      <c r="S332" s="653" t="n"/>
      <c r="T332" s="43" t="inlineStr">
        <is>
          <t>кг</t>
        </is>
      </c>
      <c r="U332" s="683">
        <f>IFERROR(SUM(U327:U330),"0")</f>
        <v/>
      </c>
      <c r="V332" s="683">
        <f>IFERROR(SUM(V327:V330),"0")</f>
        <v/>
      </c>
      <c r="W332" s="43" t="n"/>
      <c r="X332" s="684" t="n"/>
      <c r="Y332" s="684" t="n"/>
    </row>
    <row r="333" ht="14.25" customHeight="1">
      <c r="A333" s="376" t="inlineStr">
        <is>
          <t>Сардельки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76" t="n"/>
      <c r="Y333" s="376" t="n"/>
    </row>
    <row r="334" ht="27" customHeight="1">
      <c r="A334" s="64" t="inlineStr">
        <is>
          <t>SU002472</t>
        </is>
      </c>
      <c r="B334" s="64" t="inlineStr">
        <is>
          <t>P002973</t>
        </is>
      </c>
      <c r="C334" s="37" t="n">
        <v>4301060322</v>
      </c>
      <c r="D334" s="377" t="n">
        <v>4607091389357</v>
      </c>
      <c r="E334" s="644" t="n"/>
      <c r="F334" s="676" t="n">
        <v>1.3</v>
      </c>
      <c r="G334" s="38" t="n">
        <v>6</v>
      </c>
      <c r="H334" s="676" t="n">
        <v>7.8</v>
      </c>
      <c r="I334" s="676" t="n">
        <v>8.279999999999999</v>
      </c>
      <c r="J334" s="38" t="n">
        <v>56</v>
      </c>
      <c r="K334" s="39" t="inlineStr">
        <is>
          <t>СК2</t>
        </is>
      </c>
      <c r="L334" s="38" t="n">
        <v>40</v>
      </c>
      <c r="M334" s="86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4" s="678" t="n"/>
      <c r="O334" s="678" t="n"/>
      <c r="P334" s="678" t="n"/>
      <c r="Q334" s="644" t="n"/>
      <c r="R334" s="40" t="inlineStr"/>
      <c r="S334" s="40" t="inlineStr"/>
      <c r="T334" s="41" t="inlineStr">
        <is>
          <t>кг</t>
        </is>
      </c>
      <c r="U334" s="679" t="n">
        <v>0</v>
      </c>
      <c r="V334" s="680">
        <f>IFERROR(IF(U334="",0,CEILING((U334/$H334),1)*$H334),"")</f>
        <v/>
      </c>
      <c r="W334" s="42">
        <f>IFERROR(IF(V334=0,"",ROUNDUP(V334/H334,0)*0.02175),"")</f>
        <v/>
      </c>
      <c r="X334" s="69" t="inlineStr"/>
      <c r="Y334" s="70" t="inlineStr"/>
      <c r="AC334" s="71" t="n"/>
      <c r="AZ334" s="250" t="inlineStr">
        <is>
          <t>КИ</t>
        </is>
      </c>
    </row>
    <row r="335">
      <c r="A335" s="385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81" t="n"/>
      <c r="M335" s="682" t="inlineStr">
        <is>
          <t>Итого</t>
        </is>
      </c>
      <c r="N335" s="652" t="n"/>
      <c r="O335" s="652" t="n"/>
      <c r="P335" s="652" t="n"/>
      <c r="Q335" s="652" t="n"/>
      <c r="R335" s="652" t="n"/>
      <c r="S335" s="653" t="n"/>
      <c r="T335" s="43" t="inlineStr">
        <is>
          <t>кор</t>
        </is>
      </c>
      <c r="U335" s="683">
        <f>IFERROR(U334/H334,"0")</f>
        <v/>
      </c>
      <c r="V335" s="683">
        <f>IFERROR(V334/H334,"0")</f>
        <v/>
      </c>
      <c r="W335" s="683">
        <f>IFERROR(IF(W334="",0,W334),"0")</f>
        <v/>
      </c>
      <c r="X335" s="684" t="n"/>
      <c r="Y335" s="684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81" t="n"/>
      <c r="M336" s="682" t="inlineStr">
        <is>
          <t>Итого</t>
        </is>
      </c>
      <c r="N336" s="652" t="n"/>
      <c r="O336" s="652" t="n"/>
      <c r="P336" s="652" t="n"/>
      <c r="Q336" s="652" t="n"/>
      <c r="R336" s="652" t="n"/>
      <c r="S336" s="653" t="n"/>
      <c r="T336" s="43" t="inlineStr">
        <is>
          <t>кг</t>
        </is>
      </c>
      <c r="U336" s="683">
        <f>IFERROR(SUM(U334:U334),"0")</f>
        <v/>
      </c>
      <c r="V336" s="683">
        <f>IFERROR(SUM(V334:V334),"0")</f>
        <v/>
      </c>
      <c r="W336" s="43" t="n"/>
      <c r="X336" s="684" t="n"/>
      <c r="Y336" s="684" t="n"/>
    </row>
    <row r="337" ht="27.75" customHeight="1">
      <c r="A337" s="374" t="inlineStr">
        <is>
          <t>Баварушка</t>
        </is>
      </c>
      <c r="B337" s="675" t="n"/>
      <c r="C337" s="675" t="n"/>
      <c r="D337" s="675" t="n"/>
      <c r="E337" s="675" t="n"/>
      <c r="F337" s="675" t="n"/>
      <c r="G337" s="675" t="n"/>
      <c r="H337" s="675" t="n"/>
      <c r="I337" s="675" t="n"/>
      <c r="J337" s="675" t="n"/>
      <c r="K337" s="675" t="n"/>
      <c r="L337" s="675" t="n"/>
      <c r="M337" s="675" t="n"/>
      <c r="N337" s="675" t="n"/>
      <c r="O337" s="675" t="n"/>
      <c r="P337" s="675" t="n"/>
      <c r="Q337" s="675" t="n"/>
      <c r="R337" s="675" t="n"/>
      <c r="S337" s="675" t="n"/>
      <c r="T337" s="675" t="n"/>
      <c r="U337" s="675" t="n"/>
      <c r="V337" s="675" t="n"/>
      <c r="W337" s="675" t="n"/>
      <c r="X337" s="55" t="n"/>
      <c r="Y337" s="55" t="n"/>
    </row>
    <row r="338" ht="16.5" customHeight="1">
      <c r="A338" s="375" t="inlineStr">
        <is>
          <t>Филейбургская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75" t="n"/>
      <c r="Y338" s="375" t="n"/>
    </row>
    <row r="339" ht="14.25" customHeight="1">
      <c r="A339" s="376" t="inlineStr">
        <is>
          <t>Вареные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76" t="n"/>
      <c r="Y339" s="376" t="n"/>
    </row>
    <row r="340" ht="27" customHeight="1">
      <c r="A340" s="64" t="inlineStr">
        <is>
          <t>SU002477</t>
        </is>
      </c>
      <c r="B340" s="64" t="inlineStr">
        <is>
          <t>P003148</t>
        </is>
      </c>
      <c r="C340" s="37" t="n">
        <v>4301011428</v>
      </c>
      <c r="D340" s="377" t="n">
        <v>4607091389708</v>
      </c>
      <c r="E340" s="644" t="n"/>
      <c r="F340" s="676" t="n">
        <v>0.45</v>
      </c>
      <c r="G340" s="38" t="n">
        <v>6</v>
      </c>
      <c r="H340" s="676" t="n">
        <v>2.7</v>
      </c>
      <c r="I340" s="676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0" s="678" t="n"/>
      <c r="O340" s="678" t="n"/>
      <c r="P340" s="678" t="n"/>
      <c r="Q340" s="644" t="n"/>
      <c r="R340" s="40" t="inlineStr"/>
      <c r="S340" s="40" t="inlineStr"/>
      <c r="T340" s="41" t="inlineStr">
        <is>
          <t>кг</t>
        </is>
      </c>
      <c r="U340" s="679" t="n">
        <v>0</v>
      </c>
      <c r="V340" s="68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SU002476</t>
        </is>
      </c>
      <c r="B341" s="64" t="inlineStr">
        <is>
          <t>P003147</t>
        </is>
      </c>
      <c r="C341" s="37" t="n">
        <v>4301011427</v>
      </c>
      <c r="D341" s="377" t="n">
        <v>4607091389692</v>
      </c>
      <c r="E341" s="644" t="n"/>
      <c r="F341" s="676" t="n">
        <v>0.45</v>
      </c>
      <c r="G341" s="38" t="n">
        <v>6</v>
      </c>
      <c r="H341" s="676" t="n">
        <v>2.7</v>
      </c>
      <c r="I341" s="676" t="n">
        <v>2.9</v>
      </c>
      <c r="J341" s="38" t="n">
        <v>156</v>
      </c>
      <c r="K341" s="39" t="inlineStr">
        <is>
          <t>СК1</t>
        </is>
      </c>
      <c r="L341" s="38" t="n">
        <v>50</v>
      </c>
      <c r="M341" s="86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1" s="678" t="n"/>
      <c r="O341" s="678" t="n"/>
      <c r="P341" s="678" t="n"/>
      <c r="Q341" s="644" t="n"/>
      <c r="R341" s="40" t="inlineStr"/>
      <c r="S341" s="40" t="inlineStr"/>
      <c r="T341" s="41" t="inlineStr">
        <is>
          <t>кг</t>
        </is>
      </c>
      <c r="U341" s="679" t="n">
        <v>0</v>
      </c>
      <c r="V341" s="68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>
      <c r="A342" s="385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81" t="n"/>
      <c r="M342" s="682" t="inlineStr">
        <is>
          <t>Итого</t>
        </is>
      </c>
      <c r="N342" s="652" t="n"/>
      <c r="O342" s="652" t="n"/>
      <c r="P342" s="652" t="n"/>
      <c r="Q342" s="652" t="n"/>
      <c r="R342" s="652" t="n"/>
      <c r="S342" s="653" t="n"/>
      <c r="T342" s="43" t="inlineStr">
        <is>
          <t>кор</t>
        </is>
      </c>
      <c r="U342" s="683">
        <f>IFERROR(U340/H340,"0")+IFERROR(U341/H341,"0")</f>
        <v/>
      </c>
      <c r="V342" s="683">
        <f>IFERROR(V340/H340,"0")+IFERROR(V341/H341,"0")</f>
        <v/>
      </c>
      <c r="W342" s="683">
        <f>IFERROR(IF(W340="",0,W340),"0")+IFERROR(IF(W341="",0,W341),"0")</f>
        <v/>
      </c>
      <c r="X342" s="684" t="n"/>
      <c r="Y342" s="684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681" t="n"/>
      <c r="M343" s="682" t="inlineStr">
        <is>
          <t>Итого</t>
        </is>
      </c>
      <c r="N343" s="652" t="n"/>
      <c r="O343" s="652" t="n"/>
      <c r="P343" s="652" t="n"/>
      <c r="Q343" s="652" t="n"/>
      <c r="R343" s="652" t="n"/>
      <c r="S343" s="653" t="n"/>
      <c r="T343" s="43" t="inlineStr">
        <is>
          <t>кг</t>
        </is>
      </c>
      <c r="U343" s="683">
        <f>IFERROR(SUM(U340:U341),"0")</f>
        <v/>
      </c>
      <c r="V343" s="683">
        <f>IFERROR(SUM(V340:V341),"0")</f>
        <v/>
      </c>
      <c r="W343" s="43" t="n"/>
      <c r="X343" s="684" t="n"/>
      <c r="Y343" s="684" t="n"/>
    </row>
    <row r="344" ht="14.25" customHeight="1">
      <c r="A344" s="376" t="inlineStr">
        <is>
          <t>Копченые колбасы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76" t="n"/>
      <c r="Y344" s="376" t="n"/>
    </row>
    <row r="345" ht="27" customHeight="1">
      <c r="A345" s="64" t="inlineStr">
        <is>
          <t>SU002614</t>
        </is>
      </c>
      <c r="B345" s="64" t="inlineStr">
        <is>
          <t>P003138</t>
        </is>
      </c>
      <c r="C345" s="37" t="n">
        <v>4301031177</v>
      </c>
      <c r="D345" s="377" t="n">
        <v>4607091389753</v>
      </c>
      <c r="E345" s="644" t="n"/>
      <c r="F345" s="676" t="n">
        <v>0.7</v>
      </c>
      <c r="G345" s="38" t="n">
        <v>6</v>
      </c>
      <c r="H345" s="676" t="n">
        <v>4.2</v>
      </c>
      <c r="I345" s="676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5" s="678" t="n"/>
      <c r="O345" s="678" t="n"/>
      <c r="P345" s="678" t="n"/>
      <c r="Q345" s="644" t="n"/>
      <c r="R345" s="40" t="inlineStr"/>
      <c r="S345" s="40" t="inlineStr"/>
      <c r="T345" s="41" t="inlineStr">
        <is>
          <t>кг</t>
        </is>
      </c>
      <c r="U345" s="679" t="n">
        <v>0</v>
      </c>
      <c r="V345" s="680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SU002615</t>
        </is>
      </c>
      <c r="B346" s="64" t="inlineStr">
        <is>
          <t>P003136</t>
        </is>
      </c>
      <c r="C346" s="37" t="n">
        <v>4301031174</v>
      </c>
      <c r="D346" s="377" t="n">
        <v>4607091389760</v>
      </c>
      <c r="E346" s="644" t="n"/>
      <c r="F346" s="676" t="n">
        <v>0.7</v>
      </c>
      <c r="G346" s="38" t="n">
        <v>6</v>
      </c>
      <c r="H346" s="676" t="n">
        <v>4.2</v>
      </c>
      <c r="I346" s="676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6" s="678" t="n"/>
      <c r="O346" s="678" t="n"/>
      <c r="P346" s="678" t="n"/>
      <c r="Q346" s="644" t="n"/>
      <c r="R346" s="40" t="inlineStr"/>
      <c r="S346" s="40" t="inlineStr"/>
      <c r="T346" s="41" t="inlineStr">
        <is>
          <t>кг</t>
        </is>
      </c>
      <c r="U346" s="679" t="n">
        <v>0</v>
      </c>
      <c r="V346" s="680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SU002613</t>
        </is>
      </c>
      <c r="B347" s="64" t="inlineStr">
        <is>
          <t>P003133</t>
        </is>
      </c>
      <c r="C347" s="37" t="n">
        <v>4301031175</v>
      </c>
      <c r="D347" s="377" t="n">
        <v>4607091389746</v>
      </c>
      <c r="E347" s="644" t="n"/>
      <c r="F347" s="676" t="n">
        <v>0.7</v>
      </c>
      <c r="G347" s="38" t="n">
        <v>6</v>
      </c>
      <c r="H347" s="676" t="n">
        <v>4.2</v>
      </c>
      <c r="I347" s="676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6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7" s="678" t="n"/>
      <c r="O347" s="678" t="n"/>
      <c r="P347" s="678" t="n"/>
      <c r="Q347" s="644" t="n"/>
      <c r="R347" s="40" t="inlineStr"/>
      <c r="S347" s="40" t="inlineStr"/>
      <c r="T347" s="41" t="inlineStr">
        <is>
          <t>кг</t>
        </is>
      </c>
      <c r="U347" s="679" t="n">
        <v>80</v>
      </c>
      <c r="V347" s="680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37.5" customHeight="1">
      <c r="A348" s="64" t="inlineStr">
        <is>
          <t>SU003035</t>
        </is>
      </c>
      <c r="B348" s="64" t="inlineStr">
        <is>
          <t>P003496</t>
        </is>
      </c>
      <c r="C348" s="37" t="n">
        <v>4301031236</v>
      </c>
      <c r="D348" s="377" t="n">
        <v>4680115882928</v>
      </c>
      <c r="E348" s="644" t="n"/>
      <c r="F348" s="676" t="n">
        <v>0.28</v>
      </c>
      <c r="G348" s="38" t="n">
        <v>6</v>
      </c>
      <c r="H348" s="676" t="n">
        <v>1.68</v>
      </c>
      <c r="I348" s="676" t="n">
        <v>2.6</v>
      </c>
      <c r="J348" s="38" t="n">
        <v>156</v>
      </c>
      <c r="K348" s="39" t="inlineStr">
        <is>
          <t>СК2</t>
        </is>
      </c>
      <c r="L348" s="38" t="n">
        <v>35</v>
      </c>
      <c r="M348" s="86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8" s="678" t="n"/>
      <c r="O348" s="678" t="n"/>
      <c r="P348" s="678" t="n"/>
      <c r="Q348" s="644" t="n"/>
      <c r="R348" s="40" t="inlineStr"/>
      <c r="S348" s="40" t="inlineStr"/>
      <c r="T348" s="41" t="inlineStr">
        <is>
          <t>кг</t>
        </is>
      </c>
      <c r="U348" s="679" t="n">
        <v>0</v>
      </c>
      <c r="V348" s="680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SU003083</t>
        </is>
      </c>
      <c r="B349" s="64" t="inlineStr">
        <is>
          <t>P003646</t>
        </is>
      </c>
      <c r="C349" s="37" t="n">
        <v>4301031257</v>
      </c>
      <c r="D349" s="377" t="n">
        <v>4680115883147</v>
      </c>
      <c r="E349" s="644" t="n"/>
      <c r="F349" s="676" t="n">
        <v>0.28</v>
      </c>
      <c r="G349" s="38" t="n">
        <v>6</v>
      </c>
      <c r="H349" s="676" t="n">
        <v>1.68</v>
      </c>
      <c r="I349" s="67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9" s="678" t="n"/>
      <c r="O349" s="678" t="n"/>
      <c r="P349" s="678" t="n"/>
      <c r="Q349" s="644" t="n"/>
      <c r="R349" s="40" t="inlineStr"/>
      <c r="S349" s="40" t="inlineStr"/>
      <c r="T349" s="41" t="inlineStr">
        <is>
          <t>кг</t>
        </is>
      </c>
      <c r="U349" s="679" t="n">
        <v>0</v>
      </c>
      <c r="V349" s="68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27" customHeight="1">
      <c r="A350" s="64" t="inlineStr">
        <is>
          <t>SU002538</t>
        </is>
      </c>
      <c r="B350" s="64" t="inlineStr">
        <is>
          <t>P003139</t>
        </is>
      </c>
      <c r="C350" s="37" t="n">
        <v>4301031178</v>
      </c>
      <c r="D350" s="377" t="n">
        <v>4607091384338</v>
      </c>
      <c r="E350" s="644" t="n"/>
      <c r="F350" s="676" t="n">
        <v>0.35</v>
      </c>
      <c r="G350" s="38" t="n">
        <v>6</v>
      </c>
      <c r="H350" s="676" t="n">
        <v>2.1</v>
      </c>
      <c r="I350" s="67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0" s="678" t="n"/>
      <c r="O350" s="678" t="n"/>
      <c r="P350" s="678" t="n"/>
      <c r="Q350" s="644" t="n"/>
      <c r="R350" s="40" t="inlineStr"/>
      <c r="S350" s="40" t="inlineStr"/>
      <c r="T350" s="41" t="inlineStr">
        <is>
          <t>кг</t>
        </is>
      </c>
      <c r="U350" s="679" t="n">
        <v>0</v>
      </c>
      <c r="V350" s="68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SU003079</t>
        </is>
      </c>
      <c r="B351" s="64" t="inlineStr">
        <is>
          <t>P003643</t>
        </is>
      </c>
      <c r="C351" s="37" t="n">
        <v>4301031254</v>
      </c>
      <c r="D351" s="377" t="n">
        <v>4680115883154</v>
      </c>
      <c r="E351" s="644" t="n"/>
      <c r="F351" s="676" t="n">
        <v>0.28</v>
      </c>
      <c r="G351" s="38" t="n">
        <v>6</v>
      </c>
      <c r="H351" s="676" t="n">
        <v>1.68</v>
      </c>
      <c r="I351" s="67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1" s="678" t="n"/>
      <c r="O351" s="678" t="n"/>
      <c r="P351" s="678" t="n"/>
      <c r="Q351" s="644" t="n"/>
      <c r="R351" s="40" t="inlineStr"/>
      <c r="S351" s="40" t="inlineStr"/>
      <c r="T351" s="41" t="inlineStr">
        <is>
          <t>кг</t>
        </is>
      </c>
      <c r="U351" s="679" t="n">
        <v>0</v>
      </c>
      <c r="V351" s="68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37.5" customHeight="1">
      <c r="A352" s="64" t="inlineStr">
        <is>
          <t>SU002602</t>
        </is>
      </c>
      <c r="B352" s="64" t="inlineStr">
        <is>
          <t>P003132</t>
        </is>
      </c>
      <c r="C352" s="37" t="n">
        <v>4301031171</v>
      </c>
      <c r="D352" s="377" t="n">
        <v>4607091389524</v>
      </c>
      <c r="E352" s="644" t="n"/>
      <c r="F352" s="676" t="n">
        <v>0.35</v>
      </c>
      <c r="G352" s="38" t="n">
        <v>6</v>
      </c>
      <c r="H352" s="676" t="n">
        <v>2.1</v>
      </c>
      <c r="I352" s="676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2" s="678" t="n"/>
      <c r="O352" s="678" t="n"/>
      <c r="P352" s="678" t="n"/>
      <c r="Q352" s="644" t="n"/>
      <c r="R352" s="40" t="inlineStr"/>
      <c r="S352" s="40" t="inlineStr"/>
      <c r="T352" s="41" t="inlineStr">
        <is>
          <t>кг</t>
        </is>
      </c>
      <c r="U352" s="679" t="n">
        <v>0</v>
      </c>
      <c r="V352" s="680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SU003080</t>
        </is>
      </c>
      <c r="B353" s="64" t="inlineStr">
        <is>
          <t>P003647</t>
        </is>
      </c>
      <c r="C353" s="37" t="n">
        <v>4301031258</v>
      </c>
      <c r="D353" s="377" t="n">
        <v>4680115883161</v>
      </c>
      <c r="E353" s="644" t="n"/>
      <c r="F353" s="676" t="n">
        <v>0.28</v>
      </c>
      <c r="G353" s="38" t="n">
        <v>6</v>
      </c>
      <c r="H353" s="676" t="n">
        <v>1.68</v>
      </c>
      <c r="I353" s="676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3" s="678" t="n"/>
      <c r="O353" s="678" t="n"/>
      <c r="P353" s="678" t="n"/>
      <c r="Q353" s="644" t="n"/>
      <c r="R353" s="40" t="inlineStr"/>
      <c r="S353" s="40" t="inlineStr"/>
      <c r="T353" s="41" t="inlineStr">
        <is>
          <t>кг</t>
        </is>
      </c>
      <c r="U353" s="679" t="n">
        <v>0</v>
      </c>
      <c r="V353" s="680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SU002603</t>
        </is>
      </c>
      <c r="B354" s="64" t="inlineStr">
        <is>
          <t>P003131</t>
        </is>
      </c>
      <c r="C354" s="37" t="n">
        <v>4301031170</v>
      </c>
      <c r="D354" s="377" t="n">
        <v>4607091384345</v>
      </c>
      <c r="E354" s="644" t="n"/>
      <c r="F354" s="676" t="n">
        <v>0.35</v>
      </c>
      <c r="G354" s="38" t="n">
        <v>6</v>
      </c>
      <c r="H354" s="676" t="n">
        <v>2.1</v>
      </c>
      <c r="I354" s="676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4" s="678" t="n"/>
      <c r="O354" s="678" t="n"/>
      <c r="P354" s="678" t="n"/>
      <c r="Q354" s="644" t="n"/>
      <c r="R354" s="40" t="inlineStr"/>
      <c r="S354" s="40" t="inlineStr"/>
      <c r="T354" s="41" t="inlineStr">
        <is>
          <t>кг</t>
        </is>
      </c>
      <c r="U354" s="679" t="n">
        <v>0</v>
      </c>
      <c r="V354" s="680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SU003081</t>
        </is>
      </c>
      <c r="B355" s="64" t="inlineStr">
        <is>
          <t>P003645</t>
        </is>
      </c>
      <c r="C355" s="37" t="n">
        <v>4301031256</v>
      </c>
      <c r="D355" s="377" t="n">
        <v>4680115883178</v>
      </c>
      <c r="E355" s="644" t="n"/>
      <c r="F355" s="676" t="n">
        <v>0.28</v>
      </c>
      <c r="G355" s="38" t="n">
        <v>6</v>
      </c>
      <c r="H355" s="676" t="n">
        <v>1.68</v>
      </c>
      <c r="I355" s="676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5" s="678" t="n"/>
      <c r="O355" s="678" t="n"/>
      <c r="P355" s="678" t="n"/>
      <c r="Q355" s="644" t="n"/>
      <c r="R355" s="40" t="inlineStr"/>
      <c r="S355" s="40" t="inlineStr"/>
      <c r="T355" s="41" t="inlineStr">
        <is>
          <t>кг</t>
        </is>
      </c>
      <c r="U355" s="679" t="n">
        <v>0</v>
      </c>
      <c r="V355" s="680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SU002606</t>
        </is>
      </c>
      <c r="B356" s="64" t="inlineStr">
        <is>
          <t>P003134</t>
        </is>
      </c>
      <c r="C356" s="37" t="n">
        <v>4301031172</v>
      </c>
      <c r="D356" s="377" t="n">
        <v>4607091389531</v>
      </c>
      <c r="E356" s="644" t="n"/>
      <c r="F356" s="676" t="n">
        <v>0.35</v>
      </c>
      <c r="G356" s="38" t="n">
        <v>6</v>
      </c>
      <c r="H356" s="676" t="n">
        <v>2.1</v>
      </c>
      <c r="I356" s="676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6" s="678" t="n"/>
      <c r="O356" s="678" t="n"/>
      <c r="P356" s="678" t="n"/>
      <c r="Q356" s="644" t="n"/>
      <c r="R356" s="40" t="inlineStr"/>
      <c r="S356" s="40" t="inlineStr"/>
      <c r="T356" s="41" t="inlineStr">
        <is>
          <t>кг</t>
        </is>
      </c>
      <c r="U356" s="679" t="n">
        <v>0</v>
      </c>
      <c r="V356" s="680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SU003082</t>
        </is>
      </c>
      <c r="B357" s="64" t="inlineStr">
        <is>
          <t>P003644</t>
        </is>
      </c>
      <c r="C357" s="37" t="n">
        <v>4301031255</v>
      </c>
      <c r="D357" s="377" t="n">
        <v>4680115883185</v>
      </c>
      <c r="E357" s="644" t="n"/>
      <c r="F357" s="676" t="n">
        <v>0.28</v>
      </c>
      <c r="G357" s="38" t="n">
        <v>6</v>
      </c>
      <c r="H357" s="676" t="n">
        <v>1.68</v>
      </c>
      <c r="I357" s="676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76" t="inlineStr">
        <is>
          <t>В/к колбасы «Филейбургская с душистым чесноком» срез Фикс.вес 0,28 фиброуз в/у Баварушка</t>
        </is>
      </c>
      <c r="N357" s="678" t="n"/>
      <c r="O357" s="678" t="n"/>
      <c r="P357" s="678" t="n"/>
      <c r="Q357" s="644" t="n"/>
      <c r="R357" s="40" t="inlineStr"/>
      <c r="S357" s="40" t="inlineStr"/>
      <c r="T357" s="41" t="inlineStr">
        <is>
          <t>кг</t>
        </is>
      </c>
      <c r="U357" s="679" t="n">
        <v>0</v>
      </c>
      <c r="V357" s="680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>
      <c r="A358" s="385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81" t="n"/>
      <c r="M358" s="682" t="inlineStr">
        <is>
          <t>Итого</t>
        </is>
      </c>
      <c r="N358" s="652" t="n"/>
      <c r="O358" s="652" t="n"/>
      <c r="P358" s="652" t="n"/>
      <c r="Q358" s="652" t="n"/>
      <c r="R358" s="652" t="n"/>
      <c r="S358" s="653" t="n"/>
      <c r="T358" s="43" t="inlineStr">
        <is>
          <t>кор</t>
        </is>
      </c>
      <c r="U358" s="683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/>
      </c>
      <c r="V358" s="683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/>
      </c>
      <c r="W358" s="683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/>
      </c>
      <c r="X358" s="684" t="n"/>
      <c r="Y358" s="684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81" t="n"/>
      <c r="M359" s="682" t="inlineStr">
        <is>
          <t>Итого</t>
        </is>
      </c>
      <c r="N359" s="652" t="n"/>
      <c r="O359" s="652" t="n"/>
      <c r="P359" s="652" t="n"/>
      <c r="Q359" s="652" t="n"/>
      <c r="R359" s="652" t="n"/>
      <c r="S359" s="653" t="n"/>
      <c r="T359" s="43" t="inlineStr">
        <is>
          <t>кг</t>
        </is>
      </c>
      <c r="U359" s="683">
        <f>IFERROR(SUM(U345:U357),"0")</f>
        <v/>
      </c>
      <c r="V359" s="683">
        <f>IFERROR(SUM(V345:V357),"0")</f>
        <v/>
      </c>
      <c r="W359" s="43" t="n"/>
      <c r="X359" s="684" t="n"/>
      <c r="Y359" s="684" t="n"/>
    </row>
    <row r="360" ht="14.25" customHeight="1">
      <c r="A360" s="376" t="inlineStr">
        <is>
          <t>Сосиски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76" t="n"/>
      <c r="Y360" s="376" t="n"/>
    </row>
    <row r="361" ht="27" customHeight="1">
      <c r="A361" s="64" t="inlineStr">
        <is>
          <t>SU002448</t>
        </is>
      </c>
      <c r="B361" s="64" t="inlineStr">
        <is>
          <t>P002914</t>
        </is>
      </c>
      <c r="C361" s="37" t="n">
        <v>4301051258</v>
      </c>
      <c r="D361" s="377" t="n">
        <v>4607091389685</v>
      </c>
      <c r="E361" s="644" t="n"/>
      <c r="F361" s="676" t="n">
        <v>1.3</v>
      </c>
      <c r="G361" s="38" t="n">
        <v>6</v>
      </c>
      <c r="H361" s="676" t="n">
        <v>7.8</v>
      </c>
      <c r="I361" s="676" t="n">
        <v>8.346</v>
      </c>
      <c r="J361" s="38" t="n">
        <v>56</v>
      </c>
      <c r="K361" s="39" t="inlineStr">
        <is>
          <t>СК3</t>
        </is>
      </c>
      <c r="L361" s="38" t="n">
        <v>45</v>
      </c>
      <c r="M361" s="87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1" s="678" t="n"/>
      <c r="O361" s="678" t="n"/>
      <c r="P361" s="678" t="n"/>
      <c r="Q361" s="644" t="n"/>
      <c r="R361" s="40" t="inlineStr"/>
      <c r="S361" s="40" t="inlineStr"/>
      <c r="T361" s="41" t="inlineStr">
        <is>
          <t>кг</t>
        </is>
      </c>
      <c r="U361" s="679" t="n">
        <v>0</v>
      </c>
      <c r="V361" s="680">
        <f>IFERROR(IF(U361="",0,CEILING((U361/$H361),1)*$H361),"")</f>
        <v/>
      </c>
      <c r="W361" s="42">
        <f>IFERROR(IF(V361=0,"",ROUNDUP(V361/H361,0)*0.02175),"")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SU002557</t>
        </is>
      </c>
      <c r="B362" s="64" t="inlineStr">
        <is>
          <t>P003318</t>
        </is>
      </c>
      <c r="C362" s="37" t="n">
        <v>4301051431</v>
      </c>
      <c r="D362" s="377" t="n">
        <v>4607091389654</v>
      </c>
      <c r="E362" s="644" t="n"/>
      <c r="F362" s="676" t="n">
        <v>0.33</v>
      </c>
      <c r="G362" s="38" t="n">
        <v>6</v>
      </c>
      <c r="H362" s="676" t="n">
        <v>1.98</v>
      </c>
      <c r="I362" s="676" t="n">
        <v>2.258</v>
      </c>
      <c r="J362" s="38" t="n">
        <v>156</v>
      </c>
      <c r="K362" s="39" t="inlineStr">
        <is>
          <t>СК3</t>
        </is>
      </c>
      <c r="L362" s="38" t="n">
        <v>45</v>
      </c>
      <c r="M362" s="87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2" s="678" t="n"/>
      <c r="O362" s="678" t="n"/>
      <c r="P362" s="678" t="n"/>
      <c r="Q362" s="644" t="n"/>
      <c r="R362" s="40" t="inlineStr"/>
      <c r="S362" s="40" t="inlineStr"/>
      <c r="T362" s="41" t="inlineStr">
        <is>
          <t>кг</t>
        </is>
      </c>
      <c r="U362" s="679" t="n">
        <v>0</v>
      </c>
      <c r="V362" s="680">
        <f>IFERROR(IF(U362="",0,CEILING((U362/$H362),1)*$H362),"")</f>
        <v/>
      </c>
      <c r="W362" s="42">
        <f>IFERROR(IF(V362=0,"",ROUNDUP(V362/H362,0)*0.00753),"")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SU002285</t>
        </is>
      </c>
      <c r="B363" s="64" t="inlineStr">
        <is>
          <t>P002969</t>
        </is>
      </c>
      <c r="C363" s="37" t="n">
        <v>4301051284</v>
      </c>
      <c r="D363" s="377" t="n">
        <v>4607091384352</v>
      </c>
      <c r="E363" s="644" t="n"/>
      <c r="F363" s="676" t="n">
        <v>0.6</v>
      </c>
      <c r="G363" s="38" t="n">
        <v>4</v>
      </c>
      <c r="H363" s="676" t="n">
        <v>2.4</v>
      </c>
      <c r="I363" s="676" t="n">
        <v>2.646</v>
      </c>
      <c r="J363" s="38" t="n">
        <v>120</v>
      </c>
      <c r="K363" s="39" t="inlineStr">
        <is>
          <t>СК3</t>
        </is>
      </c>
      <c r="L363" s="38" t="n">
        <v>45</v>
      </c>
      <c r="M363" s="87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3" s="678" t="n"/>
      <c r="O363" s="678" t="n"/>
      <c r="P363" s="678" t="n"/>
      <c r="Q363" s="644" t="n"/>
      <c r="R363" s="40" t="inlineStr"/>
      <c r="S363" s="40" t="inlineStr"/>
      <c r="T363" s="41" t="inlineStr">
        <is>
          <t>кг</t>
        </is>
      </c>
      <c r="U363" s="679" t="n">
        <v>0</v>
      </c>
      <c r="V363" s="680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SU002419</t>
        </is>
      </c>
      <c r="B364" s="64" t="inlineStr">
        <is>
          <t>P002913</t>
        </is>
      </c>
      <c r="C364" s="37" t="n">
        <v>4301051257</v>
      </c>
      <c r="D364" s="377" t="n">
        <v>4607091389661</v>
      </c>
      <c r="E364" s="644" t="n"/>
      <c r="F364" s="676" t="n">
        <v>0.55</v>
      </c>
      <c r="G364" s="38" t="n">
        <v>4</v>
      </c>
      <c r="H364" s="676" t="n">
        <v>2.2</v>
      </c>
      <c r="I364" s="676" t="n">
        <v>2.492</v>
      </c>
      <c r="J364" s="38" t="n">
        <v>120</v>
      </c>
      <c r="K364" s="39" t="inlineStr">
        <is>
          <t>СК3</t>
        </is>
      </c>
      <c r="L364" s="38" t="n">
        <v>45</v>
      </c>
      <c r="M364" s="88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4" s="678" t="n"/>
      <c r="O364" s="678" t="n"/>
      <c r="P364" s="678" t="n"/>
      <c r="Q364" s="644" t="n"/>
      <c r="R364" s="40" t="inlineStr"/>
      <c r="S364" s="40" t="inlineStr"/>
      <c r="T364" s="41" t="inlineStr">
        <is>
          <t>кг</t>
        </is>
      </c>
      <c r="U364" s="679" t="n">
        <v>0</v>
      </c>
      <c r="V364" s="680">
        <f>IFERROR(IF(U364="",0,CEILING((U364/$H364),1)*$H364),"")</f>
        <v/>
      </c>
      <c r="W364" s="42">
        <f>IFERROR(IF(V364=0,"",ROUNDUP(V364/H364,0)*0.00937),"")</f>
        <v/>
      </c>
      <c r="X364" s="69" t="inlineStr"/>
      <c r="Y364" s="70" t="inlineStr"/>
      <c r="AC364" s="71" t="n"/>
      <c r="AZ364" s="269" t="inlineStr">
        <is>
          <t>КИ</t>
        </is>
      </c>
    </row>
    <row r="365">
      <c r="A365" s="385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81" t="n"/>
      <c r="M365" s="682" t="inlineStr">
        <is>
          <t>Итого</t>
        </is>
      </c>
      <c r="N365" s="652" t="n"/>
      <c r="O365" s="652" t="n"/>
      <c r="P365" s="652" t="n"/>
      <c r="Q365" s="652" t="n"/>
      <c r="R365" s="652" t="n"/>
      <c r="S365" s="653" t="n"/>
      <c r="T365" s="43" t="inlineStr">
        <is>
          <t>кор</t>
        </is>
      </c>
      <c r="U365" s="683">
        <f>IFERROR(U361/H361,"0")+IFERROR(U362/H362,"0")+IFERROR(U363/H363,"0")+IFERROR(U364/H364,"0")</f>
        <v/>
      </c>
      <c r="V365" s="683">
        <f>IFERROR(V361/H361,"0")+IFERROR(V362/H362,"0")+IFERROR(V363/H363,"0")+IFERROR(V364/H364,"0")</f>
        <v/>
      </c>
      <c r="W365" s="683">
        <f>IFERROR(IF(W361="",0,W361),"0")+IFERROR(IF(W362="",0,W362),"0")+IFERROR(IF(W363="",0,W363),"0")+IFERROR(IF(W364="",0,W364),"0")</f>
        <v/>
      </c>
      <c r="X365" s="684" t="n"/>
      <c r="Y365" s="684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681" t="n"/>
      <c r="M366" s="682" t="inlineStr">
        <is>
          <t>Итого</t>
        </is>
      </c>
      <c r="N366" s="652" t="n"/>
      <c r="O366" s="652" t="n"/>
      <c r="P366" s="652" t="n"/>
      <c r="Q366" s="652" t="n"/>
      <c r="R366" s="652" t="n"/>
      <c r="S366" s="653" t="n"/>
      <c r="T366" s="43" t="inlineStr">
        <is>
          <t>кг</t>
        </is>
      </c>
      <c r="U366" s="683">
        <f>IFERROR(SUM(U361:U364),"0")</f>
        <v/>
      </c>
      <c r="V366" s="683">
        <f>IFERROR(SUM(V361:V364),"0")</f>
        <v/>
      </c>
      <c r="W366" s="43" t="n"/>
      <c r="X366" s="684" t="n"/>
      <c r="Y366" s="684" t="n"/>
    </row>
    <row r="367" ht="14.25" customHeight="1">
      <c r="A367" s="376" t="inlineStr">
        <is>
          <t>Сардельки</t>
        </is>
      </c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376" t="n"/>
      <c r="Y367" s="376" t="n"/>
    </row>
    <row r="368" ht="27" customHeight="1">
      <c r="A368" s="64" t="inlineStr">
        <is>
          <t>SU002846</t>
        </is>
      </c>
      <c r="B368" s="64" t="inlineStr">
        <is>
          <t>P003254</t>
        </is>
      </c>
      <c r="C368" s="37" t="n">
        <v>4301060352</v>
      </c>
      <c r="D368" s="377" t="n">
        <v>4680115881648</v>
      </c>
      <c r="E368" s="644" t="n"/>
      <c r="F368" s="676" t="n">
        <v>1</v>
      </c>
      <c r="G368" s="38" t="n">
        <v>4</v>
      </c>
      <c r="H368" s="676" t="n">
        <v>4</v>
      </c>
      <c r="I368" s="676" t="n">
        <v>4.404</v>
      </c>
      <c r="J368" s="38" t="n">
        <v>104</v>
      </c>
      <c r="K368" s="39" t="inlineStr">
        <is>
          <t>СК2</t>
        </is>
      </c>
      <c r="L368" s="38" t="n">
        <v>35</v>
      </c>
      <c r="M368" s="88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8" s="678" t="n"/>
      <c r="O368" s="678" t="n"/>
      <c r="P368" s="678" t="n"/>
      <c r="Q368" s="644" t="n"/>
      <c r="R368" s="40" t="inlineStr"/>
      <c r="S368" s="40" t="inlineStr"/>
      <c r="T368" s="41" t="inlineStr">
        <is>
          <t>кг</t>
        </is>
      </c>
      <c r="U368" s="679" t="n">
        <v>0</v>
      </c>
      <c r="V368" s="680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85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81" t="n"/>
      <c r="M369" s="682" t="inlineStr">
        <is>
          <t>Итого</t>
        </is>
      </c>
      <c r="N369" s="652" t="n"/>
      <c r="O369" s="652" t="n"/>
      <c r="P369" s="652" t="n"/>
      <c r="Q369" s="652" t="n"/>
      <c r="R369" s="652" t="n"/>
      <c r="S369" s="653" t="n"/>
      <c r="T369" s="43" t="inlineStr">
        <is>
          <t>кор</t>
        </is>
      </c>
      <c r="U369" s="683">
        <f>IFERROR(U368/H368,"0")</f>
        <v/>
      </c>
      <c r="V369" s="683">
        <f>IFERROR(V368/H368,"0")</f>
        <v/>
      </c>
      <c r="W369" s="683">
        <f>IFERROR(IF(W368="",0,W368),"0")</f>
        <v/>
      </c>
      <c r="X369" s="684" t="n"/>
      <c r="Y369" s="68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81" t="n"/>
      <c r="M370" s="682" t="inlineStr">
        <is>
          <t>Итого</t>
        </is>
      </c>
      <c r="N370" s="652" t="n"/>
      <c r="O370" s="652" t="n"/>
      <c r="P370" s="652" t="n"/>
      <c r="Q370" s="652" t="n"/>
      <c r="R370" s="652" t="n"/>
      <c r="S370" s="653" t="n"/>
      <c r="T370" s="43" t="inlineStr">
        <is>
          <t>кг</t>
        </is>
      </c>
      <c r="U370" s="683">
        <f>IFERROR(SUM(U368:U368),"0")</f>
        <v/>
      </c>
      <c r="V370" s="683">
        <f>IFERROR(SUM(V368:V368),"0")</f>
        <v/>
      </c>
      <c r="W370" s="43" t="n"/>
      <c r="X370" s="684" t="n"/>
      <c r="Y370" s="684" t="n"/>
    </row>
    <row r="371" ht="14.25" customHeight="1">
      <c r="A371" s="376" t="inlineStr">
        <is>
          <t>Сырокопченые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76" t="n"/>
      <c r="Y371" s="376" t="n"/>
    </row>
    <row r="372" ht="27" customHeight="1">
      <c r="A372" s="64" t="inlineStr">
        <is>
          <t>SU003058</t>
        </is>
      </c>
      <c r="B372" s="64" t="inlineStr">
        <is>
          <t>P003620</t>
        </is>
      </c>
      <c r="C372" s="37" t="n">
        <v>4301032042</v>
      </c>
      <c r="D372" s="377" t="n">
        <v>4680115883017</v>
      </c>
      <c r="E372" s="644" t="n"/>
      <c r="F372" s="676" t="n">
        <v>0.03</v>
      </c>
      <c r="G372" s="38" t="n">
        <v>20</v>
      </c>
      <c r="H372" s="676" t="n">
        <v>0.6</v>
      </c>
      <c r="I372" s="676" t="n">
        <v>0.9</v>
      </c>
      <c r="J372" s="38" t="n">
        <v>350</v>
      </c>
      <c r="K372" s="39" t="inlineStr">
        <is>
          <t>ДК</t>
        </is>
      </c>
      <c r="L372" s="38" t="n">
        <v>60</v>
      </c>
      <c r="M372" s="88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2" s="678" t="n"/>
      <c r="O372" s="678" t="n"/>
      <c r="P372" s="678" t="n"/>
      <c r="Q372" s="644" t="n"/>
      <c r="R372" s="40" t="inlineStr"/>
      <c r="S372" s="40" t="inlineStr"/>
      <c r="T372" s="41" t="inlineStr">
        <is>
          <t>кг</t>
        </is>
      </c>
      <c r="U372" s="679" t="n">
        <v>0</v>
      </c>
      <c r="V372" s="680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SU003061</t>
        </is>
      </c>
      <c r="B373" s="64" t="inlineStr">
        <is>
          <t>P003621</t>
        </is>
      </c>
      <c r="C373" s="37" t="n">
        <v>4301032043</v>
      </c>
      <c r="D373" s="377" t="n">
        <v>4680115883031</v>
      </c>
      <c r="E373" s="644" t="n"/>
      <c r="F373" s="676" t="n">
        <v>0.03</v>
      </c>
      <c r="G373" s="38" t="n">
        <v>20</v>
      </c>
      <c r="H373" s="676" t="n">
        <v>0.6</v>
      </c>
      <c r="I373" s="676" t="n">
        <v>0.9</v>
      </c>
      <c r="J373" s="38" t="n">
        <v>350</v>
      </c>
      <c r="K373" s="39" t="inlineStr">
        <is>
          <t>ДК</t>
        </is>
      </c>
      <c r="L373" s="38" t="n">
        <v>60</v>
      </c>
      <c r="M373" s="88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3" s="678" t="n"/>
      <c r="O373" s="678" t="n"/>
      <c r="P373" s="678" t="n"/>
      <c r="Q373" s="644" t="n"/>
      <c r="R373" s="40" t="inlineStr"/>
      <c r="S373" s="40" t="inlineStr"/>
      <c r="T373" s="41" t="inlineStr">
        <is>
          <t>кг</t>
        </is>
      </c>
      <c r="U373" s="679" t="n">
        <v>0</v>
      </c>
      <c r="V373" s="680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 ht="27" customHeight="1">
      <c r="A374" s="64" t="inlineStr">
        <is>
          <t>SU003057</t>
        </is>
      </c>
      <c r="B374" s="64" t="inlineStr">
        <is>
          <t>P003619</t>
        </is>
      </c>
      <c r="C374" s="37" t="n">
        <v>4301032041</v>
      </c>
      <c r="D374" s="377" t="n">
        <v>4680115883024</v>
      </c>
      <c r="E374" s="644" t="n"/>
      <c r="F374" s="676" t="n">
        <v>0.03</v>
      </c>
      <c r="G374" s="38" t="n">
        <v>20</v>
      </c>
      <c r="H374" s="676" t="n">
        <v>0.6</v>
      </c>
      <c r="I374" s="676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4" s="678" t="n"/>
      <c r="O374" s="678" t="n"/>
      <c r="P374" s="678" t="n"/>
      <c r="Q374" s="644" t="n"/>
      <c r="R374" s="40" t="inlineStr"/>
      <c r="S374" s="40" t="inlineStr"/>
      <c r="T374" s="41" t="inlineStr">
        <is>
          <t>кг</t>
        </is>
      </c>
      <c r="U374" s="679" t="n">
        <v>0</v>
      </c>
      <c r="V374" s="680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>
      <c r="A375" s="385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81" t="n"/>
      <c r="M375" s="682" t="inlineStr">
        <is>
          <t>Итого</t>
        </is>
      </c>
      <c r="N375" s="652" t="n"/>
      <c r="O375" s="652" t="n"/>
      <c r="P375" s="652" t="n"/>
      <c r="Q375" s="652" t="n"/>
      <c r="R375" s="652" t="n"/>
      <c r="S375" s="653" t="n"/>
      <c r="T375" s="43" t="inlineStr">
        <is>
          <t>кор</t>
        </is>
      </c>
      <c r="U375" s="683">
        <f>IFERROR(U372/H372,"0")+IFERROR(U373/H373,"0")+IFERROR(U374/H374,"0")</f>
        <v/>
      </c>
      <c r="V375" s="683">
        <f>IFERROR(V372/H372,"0")+IFERROR(V373/H373,"0")+IFERROR(V374/H374,"0")</f>
        <v/>
      </c>
      <c r="W375" s="683">
        <f>IFERROR(IF(W372="",0,W372),"0")+IFERROR(IF(W373="",0,W373),"0")+IFERROR(IF(W374="",0,W374),"0")</f>
        <v/>
      </c>
      <c r="X375" s="684" t="n"/>
      <c r="Y375" s="684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81" t="n"/>
      <c r="M376" s="682" t="inlineStr">
        <is>
          <t>Итого</t>
        </is>
      </c>
      <c r="N376" s="652" t="n"/>
      <c r="O376" s="652" t="n"/>
      <c r="P376" s="652" t="n"/>
      <c r="Q376" s="652" t="n"/>
      <c r="R376" s="652" t="n"/>
      <c r="S376" s="653" t="n"/>
      <c r="T376" s="43" t="inlineStr">
        <is>
          <t>кг</t>
        </is>
      </c>
      <c r="U376" s="683">
        <f>IFERROR(SUM(U372:U374),"0")</f>
        <v/>
      </c>
      <c r="V376" s="683">
        <f>IFERROR(SUM(V372:V374),"0")</f>
        <v/>
      </c>
      <c r="W376" s="43" t="n"/>
      <c r="X376" s="684" t="n"/>
      <c r="Y376" s="684" t="n"/>
    </row>
    <row r="377" ht="14.25" customHeight="1">
      <c r="A377" s="376" t="inlineStr">
        <is>
          <t>Сыровяленые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76" t="n"/>
      <c r="Y377" s="376" t="n"/>
    </row>
    <row r="378" ht="27" customHeight="1">
      <c r="A378" s="64" t="inlineStr">
        <is>
          <t>SU003060</t>
        </is>
      </c>
      <c r="B378" s="64" t="inlineStr">
        <is>
          <t>P003624</t>
        </is>
      </c>
      <c r="C378" s="37" t="n">
        <v>4301170009</v>
      </c>
      <c r="D378" s="377" t="n">
        <v>4680115882997</v>
      </c>
      <c r="E378" s="644" t="n"/>
      <c r="F378" s="676" t="n">
        <v>0.13</v>
      </c>
      <c r="G378" s="38" t="n">
        <v>10</v>
      </c>
      <c r="H378" s="676" t="n">
        <v>1.3</v>
      </c>
      <c r="I378" s="676" t="n">
        <v>1.46</v>
      </c>
      <c r="J378" s="38" t="n">
        <v>200</v>
      </c>
      <c r="K378" s="39" t="inlineStr">
        <is>
          <t>ДК</t>
        </is>
      </c>
      <c r="L378" s="38" t="n">
        <v>150</v>
      </c>
      <c r="M378" s="885" t="inlineStr">
        <is>
          <t>с/в колбасы «Филейбургская с филе сочного окорока» ф/в 0,13 н/о ТМ «Баварушка»</t>
        </is>
      </c>
      <c r="N378" s="678" t="n"/>
      <c r="O378" s="678" t="n"/>
      <c r="P378" s="678" t="n"/>
      <c r="Q378" s="644" t="n"/>
      <c r="R378" s="40" t="inlineStr"/>
      <c r="S378" s="40" t="inlineStr"/>
      <c r="T378" s="41" t="inlineStr">
        <is>
          <t>кг</t>
        </is>
      </c>
      <c r="U378" s="679" t="n">
        <v>0</v>
      </c>
      <c r="V378" s="680">
        <f>IFERROR(IF(U378="",0,CEILING((U378/$H378),1)*$H378),"")</f>
        <v/>
      </c>
      <c r="W378" s="42">
        <f>IFERROR(IF(V378=0,"",ROUNDUP(V378/H378,0)*0.00673),"")</f>
        <v/>
      </c>
      <c r="X378" s="69" t="inlineStr"/>
      <c r="Y378" s="70" t="inlineStr"/>
      <c r="AC378" s="71" t="n"/>
      <c r="AZ378" s="274" t="inlineStr">
        <is>
          <t>КИ</t>
        </is>
      </c>
    </row>
    <row r="379">
      <c r="A379" s="385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81" t="n"/>
      <c r="M379" s="682" t="inlineStr">
        <is>
          <t>Итого</t>
        </is>
      </c>
      <c r="N379" s="652" t="n"/>
      <c r="O379" s="652" t="n"/>
      <c r="P379" s="652" t="n"/>
      <c r="Q379" s="652" t="n"/>
      <c r="R379" s="652" t="n"/>
      <c r="S379" s="653" t="n"/>
      <c r="T379" s="43" t="inlineStr">
        <is>
          <t>кор</t>
        </is>
      </c>
      <c r="U379" s="683">
        <f>IFERROR(U378/H378,"0")</f>
        <v/>
      </c>
      <c r="V379" s="683">
        <f>IFERROR(V378/H378,"0")</f>
        <v/>
      </c>
      <c r="W379" s="683">
        <f>IFERROR(IF(W378="",0,W378),"0")</f>
        <v/>
      </c>
      <c r="X379" s="684" t="n"/>
      <c r="Y379" s="68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81" t="n"/>
      <c r="M380" s="682" t="inlineStr">
        <is>
          <t>Итого</t>
        </is>
      </c>
      <c r="N380" s="652" t="n"/>
      <c r="O380" s="652" t="n"/>
      <c r="P380" s="652" t="n"/>
      <c r="Q380" s="652" t="n"/>
      <c r="R380" s="652" t="n"/>
      <c r="S380" s="653" t="n"/>
      <c r="T380" s="43" t="inlineStr">
        <is>
          <t>кг</t>
        </is>
      </c>
      <c r="U380" s="683">
        <f>IFERROR(SUM(U378:U378),"0")</f>
        <v/>
      </c>
      <c r="V380" s="683">
        <f>IFERROR(SUM(V378:V378),"0")</f>
        <v/>
      </c>
      <c r="W380" s="43" t="n"/>
      <c r="X380" s="684" t="n"/>
      <c r="Y380" s="684" t="n"/>
    </row>
    <row r="381" ht="16.5" customHeight="1">
      <c r="A381" s="375" t="inlineStr">
        <is>
          <t>Балыкбургская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75" t="n"/>
      <c r="Y381" s="375" t="n"/>
    </row>
    <row r="382" ht="14.25" customHeight="1">
      <c r="A382" s="376" t="inlineStr">
        <is>
          <t>Ветчины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76" t="n"/>
      <c r="Y382" s="376" t="n"/>
    </row>
    <row r="383" ht="27" customHeight="1">
      <c r="A383" s="64" t="inlineStr">
        <is>
          <t>SU002542</t>
        </is>
      </c>
      <c r="B383" s="64" t="inlineStr">
        <is>
          <t>P002847</t>
        </is>
      </c>
      <c r="C383" s="37" t="n">
        <v>4301020196</v>
      </c>
      <c r="D383" s="377" t="n">
        <v>4607091389388</v>
      </c>
      <c r="E383" s="644" t="n"/>
      <c r="F383" s="676" t="n">
        <v>1.3</v>
      </c>
      <c r="G383" s="38" t="n">
        <v>4</v>
      </c>
      <c r="H383" s="676" t="n">
        <v>5.2</v>
      </c>
      <c r="I383" s="676" t="n">
        <v>5.608</v>
      </c>
      <c r="J383" s="38" t="n">
        <v>104</v>
      </c>
      <c r="K383" s="39" t="inlineStr">
        <is>
          <t>СК3</t>
        </is>
      </c>
      <c r="L383" s="38" t="n">
        <v>35</v>
      </c>
      <c r="M383" s="88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3" s="678" t="n"/>
      <c r="O383" s="678" t="n"/>
      <c r="P383" s="678" t="n"/>
      <c r="Q383" s="644" t="n"/>
      <c r="R383" s="40" t="inlineStr"/>
      <c r="S383" s="40" t="inlineStr"/>
      <c r="T383" s="41" t="inlineStr">
        <is>
          <t>кг</t>
        </is>
      </c>
      <c r="U383" s="679" t="n">
        <v>0</v>
      </c>
      <c r="V383" s="680">
        <f>IFERROR(IF(U383="",0,CEILING((U383/$H383),1)*$H383),"")</f>
        <v/>
      </c>
      <c r="W383" s="42">
        <f>IFERROR(IF(V383=0,"",ROUNDUP(V383/H383,0)*0.01196),"")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SU002319</t>
        </is>
      </c>
      <c r="B384" s="64" t="inlineStr">
        <is>
          <t>P002597</t>
        </is>
      </c>
      <c r="C384" s="37" t="n">
        <v>4301020185</v>
      </c>
      <c r="D384" s="377" t="n">
        <v>4607091389364</v>
      </c>
      <c r="E384" s="644" t="n"/>
      <c r="F384" s="676" t="n">
        <v>0.42</v>
      </c>
      <c r="G384" s="38" t="n">
        <v>6</v>
      </c>
      <c r="H384" s="676" t="n">
        <v>2.52</v>
      </c>
      <c r="I384" s="676" t="n">
        <v>2.75</v>
      </c>
      <c r="J384" s="38" t="n">
        <v>156</v>
      </c>
      <c r="K384" s="39" t="inlineStr">
        <is>
          <t>СК3</t>
        </is>
      </c>
      <c r="L384" s="38" t="n">
        <v>35</v>
      </c>
      <c r="M384" s="88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4" s="678" t="n"/>
      <c r="O384" s="678" t="n"/>
      <c r="P384" s="678" t="n"/>
      <c r="Q384" s="644" t="n"/>
      <c r="R384" s="40" t="inlineStr"/>
      <c r="S384" s="40" t="inlineStr"/>
      <c r="T384" s="41" t="inlineStr">
        <is>
          <t>кг</t>
        </is>
      </c>
      <c r="U384" s="679" t="n">
        <v>0</v>
      </c>
      <c r="V384" s="680">
        <f>IFERROR(IF(U384="",0,CEILING((U384/$H384),1)*$H384),"")</f>
        <v/>
      </c>
      <c r="W384" s="42">
        <f>IFERROR(IF(V384=0,"",ROUNDUP(V384/H384,0)*0.00753),"")</f>
        <v/>
      </c>
      <c r="X384" s="69" t="inlineStr"/>
      <c r="Y384" s="70" t="inlineStr"/>
      <c r="AC384" s="71" t="n"/>
      <c r="AZ384" s="276" t="inlineStr">
        <is>
          <t>КИ</t>
        </is>
      </c>
    </row>
    <row r="385">
      <c r="A385" s="385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81" t="n"/>
      <c r="M385" s="682" t="inlineStr">
        <is>
          <t>Итого</t>
        </is>
      </c>
      <c r="N385" s="652" t="n"/>
      <c r="O385" s="652" t="n"/>
      <c r="P385" s="652" t="n"/>
      <c r="Q385" s="652" t="n"/>
      <c r="R385" s="652" t="n"/>
      <c r="S385" s="653" t="n"/>
      <c r="T385" s="43" t="inlineStr">
        <is>
          <t>кор</t>
        </is>
      </c>
      <c r="U385" s="683">
        <f>IFERROR(U383/H383,"0")+IFERROR(U384/H384,"0")</f>
        <v/>
      </c>
      <c r="V385" s="683">
        <f>IFERROR(V383/H383,"0")+IFERROR(V384/H384,"0")</f>
        <v/>
      </c>
      <c r="W385" s="683">
        <f>IFERROR(IF(W383="",0,W383),"0")+IFERROR(IF(W384="",0,W384),"0")</f>
        <v/>
      </c>
      <c r="X385" s="684" t="n"/>
      <c r="Y385" s="684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681" t="n"/>
      <c r="M386" s="682" t="inlineStr">
        <is>
          <t>Итого</t>
        </is>
      </c>
      <c r="N386" s="652" t="n"/>
      <c r="O386" s="652" t="n"/>
      <c r="P386" s="652" t="n"/>
      <c r="Q386" s="652" t="n"/>
      <c r="R386" s="652" t="n"/>
      <c r="S386" s="653" t="n"/>
      <c r="T386" s="43" t="inlineStr">
        <is>
          <t>кг</t>
        </is>
      </c>
      <c r="U386" s="683">
        <f>IFERROR(SUM(U383:U384),"0")</f>
        <v/>
      </c>
      <c r="V386" s="683">
        <f>IFERROR(SUM(V383:V384),"0")</f>
        <v/>
      </c>
      <c r="W386" s="43" t="n"/>
      <c r="X386" s="684" t="n"/>
      <c r="Y386" s="684" t="n"/>
    </row>
    <row r="387" ht="14.25" customHeight="1">
      <c r="A387" s="376" t="inlineStr">
        <is>
          <t>Копченые колбасы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76" t="n"/>
      <c r="Y387" s="376" t="n"/>
    </row>
    <row r="388" ht="27" customHeight="1">
      <c r="A388" s="64" t="inlineStr">
        <is>
          <t>SU002612</t>
        </is>
      </c>
      <c r="B388" s="64" t="inlineStr">
        <is>
          <t>P003140</t>
        </is>
      </c>
      <c r="C388" s="37" t="n">
        <v>4301031212</v>
      </c>
      <c r="D388" s="377" t="n">
        <v>4607091389739</v>
      </c>
      <c r="E388" s="644" t="n"/>
      <c r="F388" s="676" t="n">
        <v>0.7</v>
      </c>
      <c r="G388" s="38" t="n">
        <v>6</v>
      </c>
      <c r="H388" s="676" t="n">
        <v>4.2</v>
      </c>
      <c r="I388" s="676" t="n">
        <v>4.43</v>
      </c>
      <c r="J388" s="38" t="n">
        <v>156</v>
      </c>
      <c r="K388" s="39" t="inlineStr">
        <is>
          <t>СК1</t>
        </is>
      </c>
      <c r="L388" s="38" t="n">
        <v>45</v>
      </c>
      <c r="M388" s="88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8" s="678" t="n"/>
      <c r="O388" s="678" t="n"/>
      <c r="P388" s="678" t="n"/>
      <c r="Q388" s="644" t="n"/>
      <c r="R388" s="40" t="inlineStr"/>
      <c r="S388" s="40" t="inlineStr"/>
      <c r="T388" s="41" t="inlineStr">
        <is>
          <t>кг</t>
        </is>
      </c>
      <c r="U388" s="679" t="n">
        <v>0</v>
      </c>
      <c r="V388" s="680">
        <f>IFERROR(IF(U388="",0,CEILING((U388/$H388),1)*$H388),"")</f>
        <v/>
      </c>
      <c r="W388" s="42">
        <f>IFERROR(IF(V388=0,"",ROUNDUP(V388/H388,0)*0.00753),"")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SU003071</t>
        </is>
      </c>
      <c r="B389" s="64" t="inlineStr">
        <is>
          <t>P003612</t>
        </is>
      </c>
      <c r="C389" s="37" t="n">
        <v>4301031247</v>
      </c>
      <c r="D389" s="377" t="n">
        <v>4680115883048</v>
      </c>
      <c r="E389" s="644" t="n"/>
      <c r="F389" s="676" t="n">
        <v>1</v>
      </c>
      <c r="G389" s="38" t="n">
        <v>4</v>
      </c>
      <c r="H389" s="676" t="n">
        <v>4</v>
      </c>
      <c r="I389" s="676" t="n">
        <v>4.21</v>
      </c>
      <c r="J389" s="38" t="n">
        <v>120</v>
      </c>
      <c r="K389" s="39" t="inlineStr">
        <is>
          <t>СК2</t>
        </is>
      </c>
      <c r="L389" s="38" t="n">
        <v>40</v>
      </c>
      <c r="M389" s="88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9" s="678" t="n"/>
      <c r="O389" s="678" t="n"/>
      <c r="P389" s="678" t="n"/>
      <c r="Q389" s="644" t="n"/>
      <c r="R389" s="40" t="inlineStr"/>
      <c r="S389" s="40" t="inlineStr"/>
      <c r="T389" s="41" t="inlineStr">
        <is>
          <t>кг</t>
        </is>
      </c>
      <c r="U389" s="679" t="n">
        <v>0</v>
      </c>
      <c r="V389" s="680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SU002545</t>
        </is>
      </c>
      <c r="B390" s="64" t="inlineStr">
        <is>
          <t>P003137</t>
        </is>
      </c>
      <c r="C390" s="37" t="n">
        <v>4301031176</v>
      </c>
      <c r="D390" s="377" t="n">
        <v>4607091389425</v>
      </c>
      <c r="E390" s="644" t="n"/>
      <c r="F390" s="676" t="n">
        <v>0.35</v>
      </c>
      <c r="G390" s="38" t="n">
        <v>6</v>
      </c>
      <c r="H390" s="676" t="n">
        <v>2.1</v>
      </c>
      <c r="I390" s="676" t="n">
        <v>2.23</v>
      </c>
      <c r="J390" s="38" t="n">
        <v>234</v>
      </c>
      <c r="K390" s="39" t="inlineStr">
        <is>
          <t>СК2</t>
        </is>
      </c>
      <c r="L390" s="38" t="n">
        <v>45</v>
      </c>
      <c r="M390" s="89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0" s="678" t="n"/>
      <c r="O390" s="678" t="n"/>
      <c r="P390" s="678" t="n"/>
      <c r="Q390" s="644" t="n"/>
      <c r="R390" s="40" t="inlineStr"/>
      <c r="S390" s="40" t="inlineStr"/>
      <c r="T390" s="41" t="inlineStr">
        <is>
          <t>кг</t>
        </is>
      </c>
      <c r="U390" s="679" t="n">
        <v>0</v>
      </c>
      <c r="V390" s="680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SU002917</t>
        </is>
      </c>
      <c r="B391" s="64" t="inlineStr">
        <is>
          <t>P003343</t>
        </is>
      </c>
      <c r="C391" s="37" t="n">
        <v>4301031215</v>
      </c>
      <c r="D391" s="377" t="n">
        <v>4680115882911</v>
      </c>
      <c r="E391" s="644" t="n"/>
      <c r="F391" s="676" t="n">
        <v>0.4</v>
      </c>
      <c r="G391" s="38" t="n">
        <v>6</v>
      </c>
      <c r="H391" s="676" t="n">
        <v>2.4</v>
      </c>
      <c r="I391" s="676" t="n">
        <v>2.53</v>
      </c>
      <c r="J391" s="38" t="n">
        <v>234</v>
      </c>
      <c r="K391" s="39" t="inlineStr">
        <is>
          <t>СК2</t>
        </is>
      </c>
      <c r="L391" s="38" t="n">
        <v>40</v>
      </c>
      <c r="M391" s="891" t="inlineStr">
        <is>
          <t>П/к колбасы «Балыкбургская по-баварски» Фикс.вес 0,4 н/о мгс ТМ «Баварушка»</t>
        </is>
      </c>
      <c r="N391" s="678" t="n"/>
      <c r="O391" s="678" t="n"/>
      <c r="P391" s="678" t="n"/>
      <c r="Q391" s="644" t="n"/>
      <c r="R391" s="40" t="inlineStr"/>
      <c r="S391" s="40" t="inlineStr"/>
      <c r="T391" s="41" t="inlineStr">
        <is>
          <t>кг</t>
        </is>
      </c>
      <c r="U391" s="679" t="n">
        <v>0</v>
      </c>
      <c r="V391" s="680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SU002726</t>
        </is>
      </c>
      <c r="B392" s="64" t="inlineStr">
        <is>
          <t>P003095</t>
        </is>
      </c>
      <c r="C392" s="37" t="n">
        <v>4301031167</v>
      </c>
      <c r="D392" s="377" t="n">
        <v>4680115880771</v>
      </c>
      <c r="E392" s="644" t="n"/>
      <c r="F392" s="676" t="n">
        <v>0.28</v>
      </c>
      <c r="G392" s="38" t="n">
        <v>6</v>
      </c>
      <c r="H392" s="676" t="n">
        <v>1.68</v>
      </c>
      <c r="I392" s="676" t="n">
        <v>1.81</v>
      </c>
      <c r="J392" s="38" t="n">
        <v>234</v>
      </c>
      <c r="K392" s="39" t="inlineStr">
        <is>
          <t>СК2</t>
        </is>
      </c>
      <c r="L392" s="38" t="n">
        <v>45</v>
      </c>
      <c r="M392" s="89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2" s="678" t="n"/>
      <c r="O392" s="678" t="n"/>
      <c r="P392" s="678" t="n"/>
      <c r="Q392" s="644" t="n"/>
      <c r="R392" s="40" t="inlineStr"/>
      <c r="S392" s="40" t="inlineStr"/>
      <c r="T392" s="41" t="inlineStr">
        <is>
          <t>кг</t>
        </is>
      </c>
      <c r="U392" s="679" t="n">
        <v>0</v>
      </c>
      <c r="V392" s="680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SU002604</t>
        </is>
      </c>
      <c r="B393" s="64" t="inlineStr">
        <is>
          <t>P003135</t>
        </is>
      </c>
      <c r="C393" s="37" t="n">
        <v>4301031173</v>
      </c>
      <c r="D393" s="377" t="n">
        <v>4607091389500</v>
      </c>
      <c r="E393" s="644" t="n"/>
      <c r="F393" s="676" t="n">
        <v>0.35</v>
      </c>
      <c r="G393" s="38" t="n">
        <v>6</v>
      </c>
      <c r="H393" s="676" t="n">
        <v>2.1</v>
      </c>
      <c r="I393" s="676" t="n">
        <v>2.23</v>
      </c>
      <c r="J393" s="38" t="n">
        <v>234</v>
      </c>
      <c r="K393" s="39" t="inlineStr">
        <is>
          <t>СК2</t>
        </is>
      </c>
      <c r="L393" s="38" t="n">
        <v>45</v>
      </c>
      <c r="M393" s="89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3" s="678" t="n"/>
      <c r="O393" s="678" t="n"/>
      <c r="P393" s="678" t="n"/>
      <c r="Q393" s="644" t="n"/>
      <c r="R393" s="40" t="inlineStr"/>
      <c r="S393" s="40" t="inlineStr"/>
      <c r="T393" s="41" t="inlineStr">
        <is>
          <t>кг</t>
        </is>
      </c>
      <c r="U393" s="679" t="n">
        <v>0</v>
      </c>
      <c r="V393" s="680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SU002358</t>
        </is>
      </c>
      <c r="B394" s="64" t="inlineStr">
        <is>
          <t>P002642</t>
        </is>
      </c>
      <c r="C394" s="37" t="n">
        <v>4301031103</v>
      </c>
      <c r="D394" s="377" t="n">
        <v>4680115881983</v>
      </c>
      <c r="E394" s="644" t="n"/>
      <c r="F394" s="676" t="n">
        <v>0.28</v>
      </c>
      <c r="G394" s="38" t="n">
        <v>4</v>
      </c>
      <c r="H394" s="676" t="n">
        <v>1.12</v>
      </c>
      <c r="I394" s="676" t="n">
        <v>1.252</v>
      </c>
      <c r="J394" s="38" t="n">
        <v>234</v>
      </c>
      <c r="K394" s="39" t="inlineStr">
        <is>
          <t>СК2</t>
        </is>
      </c>
      <c r="L394" s="38" t="n">
        <v>40</v>
      </c>
      <c r="M394" s="89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4" s="678" t="n"/>
      <c r="O394" s="678" t="n"/>
      <c r="P394" s="678" t="n"/>
      <c r="Q394" s="644" t="n"/>
      <c r="R394" s="40" t="inlineStr"/>
      <c r="S394" s="40" t="inlineStr"/>
      <c r="T394" s="41" t="inlineStr">
        <is>
          <t>кг</t>
        </is>
      </c>
      <c r="U394" s="679" t="n">
        <v>0</v>
      </c>
      <c r="V394" s="680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>
      <c r="A395" s="385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81" t="n"/>
      <c r="M395" s="682" t="inlineStr">
        <is>
          <t>Итого</t>
        </is>
      </c>
      <c r="N395" s="652" t="n"/>
      <c r="O395" s="652" t="n"/>
      <c r="P395" s="652" t="n"/>
      <c r="Q395" s="652" t="n"/>
      <c r="R395" s="652" t="n"/>
      <c r="S395" s="653" t="n"/>
      <c r="T395" s="43" t="inlineStr">
        <is>
          <t>кор</t>
        </is>
      </c>
      <c r="U395" s="683">
        <f>IFERROR(U388/H388,"0")+IFERROR(U389/H389,"0")+IFERROR(U390/H390,"0")+IFERROR(U391/H391,"0")+IFERROR(U392/H392,"0")+IFERROR(U393/H393,"0")+IFERROR(U394/H394,"0")</f>
        <v/>
      </c>
      <c r="V395" s="683">
        <f>IFERROR(V388/H388,"0")+IFERROR(V389/H389,"0")+IFERROR(V390/H390,"0")+IFERROR(V391/H391,"0")+IFERROR(V392/H392,"0")+IFERROR(V393/H393,"0")+IFERROR(V394/H394,"0")</f>
        <v/>
      </c>
      <c r="W395" s="683">
        <f>IFERROR(IF(W388="",0,W388),"0")+IFERROR(IF(W389="",0,W389),"0")+IFERROR(IF(W390="",0,W390),"0")+IFERROR(IF(W391="",0,W391),"0")+IFERROR(IF(W392="",0,W392),"0")+IFERROR(IF(W393="",0,W393),"0")+IFERROR(IF(W394="",0,W394),"0")</f>
        <v/>
      </c>
      <c r="X395" s="684" t="n"/>
      <c r="Y395" s="684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81" t="n"/>
      <c r="M396" s="682" t="inlineStr">
        <is>
          <t>Итого</t>
        </is>
      </c>
      <c r="N396" s="652" t="n"/>
      <c r="O396" s="652" t="n"/>
      <c r="P396" s="652" t="n"/>
      <c r="Q396" s="652" t="n"/>
      <c r="R396" s="652" t="n"/>
      <c r="S396" s="653" t="n"/>
      <c r="T396" s="43" t="inlineStr">
        <is>
          <t>кг</t>
        </is>
      </c>
      <c r="U396" s="683">
        <f>IFERROR(SUM(U388:U394),"0")</f>
        <v/>
      </c>
      <c r="V396" s="683">
        <f>IFERROR(SUM(V388:V394),"0")</f>
        <v/>
      </c>
      <c r="W396" s="43" t="n"/>
      <c r="X396" s="684" t="n"/>
      <c r="Y396" s="684" t="n"/>
    </row>
    <row r="397" ht="14.25" customHeight="1">
      <c r="A397" s="376" t="inlineStr">
        <is>
          <t>Сырокопченые колбасы</t>
        </is>
      </c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376" t="n"/>
      <c r="Y397" s="376" t="n"/>
    </row>
    <row r="398" ht="27" customHeight="1">
      <c r="A398" s="64" t="inlineStr">
        <is>
          <t>SU003059</t>
        </is>
      </c>
      <c r="B398" s="64" t="inlineStr">
        <is>
          <t>P003623</t>
        </is>
      </c>
      <c r="C398" s="37" t="n">
        <v>4301032044</v>
      </c>
      <c r="D398" s="377" t="n">
        <v>4680115883000</v>
      </c>
      <c r="E398" s="644" t="n"/>
      <c r="F398" s="676" t="n">
        <v>0.03</v>
      </c>
      <c r="G398" s="38" t="n">
        <v>20</v>
      </c>
      <c r="H398" s="676" t="n">
        <v>0.6</v>
      </c>
      <c r="I398" s="676" t="n">
        <v>0.9</v>
      </c>
      <c r="J398" s="38" t="n">
        <v>350</v>
      </c>
      <c r="K398" s="39" t="inlineStr">
        <is>
          <t>ДК</t>
        </is>
      </c>
      <c r="L398" s="38" t="n">
        <v>60</v>
      </c>
      <c r="M398" s="89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8" s="678" t="n"/>
      <c r="O398" s="678" t="n"/>
      <c r="P398" s="678" t="n"/>
      <c r="Q398" s="644" t="n"/>
      <c r="R398" s="40" t="inlineStr"/>
      <c r="S398" s="40" t="inlineStr"/>
      <c r="T398" s="41" t="inlineStr">
        <is>
          <t>кг</t>
        </is>
      </c>
      <c r="U398" s="679" t="n">
        <v>0</v>
      </c>
      <c r="V398" s="680">
        <f>IFERROR(IF(U398="",0,CEILING((U398/$H398),1)*$H398),"")</f>
        <v/>
      </c>
      <c r="W398" s="42">
        <f>IFERROR(IF(V398=0,"",ROUNDUP(V398/H398,0)*0.00349),"")</f>
        <v/>
      </c>
      <c r="X398" s="69" t="inlineStr"/>
      <c r="Y398" s="70" t="inlineStr"/>
      <c r="AC398" s="71" t="n"/>
      <c r="AZ398" s="284" t="inlineStr">
        <is>
          <t>КИ</t>
        </is>
      </c>
    </row>
    <row r="399">
      <c r="A399" s="385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81" t="n"/>
      <c r="M399" s="682" t="inlineStr">
        <is>
          <t>Итого</t>
        </is>
      </c>
      <c r="N399" s="652" t="n"/>
      <c r="O399" s="652" t="n"/>
      <c r="P399" s="652" t="n"/>
      <c r="Q399" s="652" t="n"/>
      <c r="R399" s="652" t="n"/>
      <c r="S399" s="653" t="n"/>
      <c r="T399" s="43" t="inlineStr">
        <is>
          <t>кор</t>
        </is>
      </c>
      <c r="U399" s="683">
        <f>IFERROR(U398/H398,"0")</f>
        <v/>
      </c>
      <c r="V399" s="683">
        <f>IFERROR(V398/H398,"0")</f>
        <v/>
      </c>
      <c r="W399" s="683">
        <f>IFERROR(IF(W398="",0,W398),"0")</f>
        <v/>
      </c>
      <c r="X399" s="684" t="n"/>
      <c r="Y399" s="684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81" t="n"/>
      <c r="M400" s="682" t="inlineStr">
        <is>
          <t>Итого</t>
        </is>
      </c>
      <c r="N400" s="652" t="n"/>
      <c r="O400" s="652" t="n"/>
      <c r="P400" s="652" t="n"/>
      <c r="Q400" s="652" t="n"/>
      <c r="R400" s="652" t="n"/>
      <c r="S400" s="653" t="n"/>
      <c r="T400" s="43" t="inlineStr">
        <is>
          <t>кг</t>
        </is>
      </c>
      <c r="U400" s="683">
        <f>IFERROR(SUM(U398:U398),"0")</f>
        <v/>
      </c>
      <c r="V400" s="683">
        <f>IFERROR(SUM(V398:V398),"0")</f>
        <v/>
      </c>
      <c r="W400" s="43" t="n"/>
      <c r="X400" s="684" t="n"/>
      <c r="Y400" s="684" t="n"/>
    </row>
    <row r="401" ht="14.25" customHeight="1">
      <c r="A401" s="376" t="inlineStr">
        <is>
          <t>Сыровяленые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76" t="n"/>
      <c r="Y401" s="376" t="n"/>
    </row>
    <row r="402" ht="27" customHeight="1">
      <c r="A402" s="64" t="inlineStr">
        <is>
          <t>SU003056</t>
        </is>
      </c>
      <c r="B402" s="64" t="inlineStr">
        <is>
          <t>P003622</t>
        </is>
      </c>
      <c r="C402" s="37" t="n">
        <v>4301170008</v>
      </c>
      <c r="D402" s="377" t="n">
        <v>4680115882980</v>
      </c>
      <c r="E402" s="644" t="n"/>
      <c r="F402" s="676" t="n">
        <v>0.13</v>
      </c>
      <c r="G402" s="38" t="n">
        <v>10</v>
      </c>
      <c r="H402" s="676" t="n">
        <v>1.3</v>
      </c>
      <c r="I402" s="676" t="n">
        <v>1.46</v>
      </c>
      <c r="J402" s="38" t="n">
        <v>200</v>
      </c>
      <c r="K402" s="39" t="inlineStr">
        <is>
          <t>ДК</t>
        </is>
      </c>
      <c r="L402" s="38" t="n">
        <v>150</v>
      </c>
      <c r="M402" s="89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2" s="678" t="n"/>
      <c r="O402" s="678" t="n"/>
      <c r="P402" s="678" t="n"/>
      <c r="Q402" s="644" t="n"/>
      <c r="R402" s="40" t="inlineStr"/>
      <c r="S402" s="40" t="inlineStr"/>
      <c r="T402" s="41" t="inlineStr">
        <is>
          <t>кг</t>
        </is>
      </c>
      <c r="U402" s="679" t="n">
        <v>0</v>
      </c>
      <c r="V402" s="680">
        <f>IFERROR(IF(U402="",0,CEILING((U402/$H402),1)*$H402),"")</f>
        <v/>
      </c>
      <c r="W402" s="42">
        <f>IFERROR(IF(V402=0,"",ROUNDUP(V402/H402,0)*0.00673),"")</f>
        <v/>
      </c>
      <c r="X402" s="69" t="inlineStr"/>
      <c r="Y402" s="70" t="inlineStr"/>
      <c r="AC402" s="71" t="n"/>
      <c r="AZ402" s="285" t="inlineStr">
        <is>
          <t>КИ</t>
        </is>
      </c>
    </row>
    <row r="403">
      <c r="A403" s="385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81" t="n"/>
      <c r="M403" s="682" t="inlineStr">
        <is>
          <t>Итого</t>
        </is>
      </c>
      <c r="N403" s="652" t="n"/>
      <c r="O403" s="652" t="n"/>
      <c r="P403" s="652" t="n"/>
      <c r="Q403" s="652" t="n"/>
      <c r="R403" s="652" t="n"/>
      <c r="S403" s="653" t="n"/>
      <c r="T403" s="43" t="inlineStr">
        <is>
          <t>кор</t>
        </is>
      </c>
      <c r="U403" s="683">
        <f>IFERROR(U402/H402,"0")</f>
        <v/>
      </c>
      <c r="V403" s="683">
        <f>IFERROR(V402/H402,"0")</f>
        <v/>
      </c>
      <c r="W403" s="683">
        <f>IFERROR(IF(W402="",0,W402),"0")</f>
        <v/>
      </c>
      <c r="X403" s="684" t="n"/>
      <c r="Y403" s="684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81" t="n"/>
      <c r="M404" s="682" t="inlineStr">
        <is>
          <t>Итого</t>
        </is>
      </c>
      <c r="N404" s="652" t="n"/>
      <c r="O404" s="652" t="n"/>
      <c r="P404" s="652" t="n"/>
      <c r="Q404" s="652" t="n"/>
      <c r="R404" s="652" t="n"/>
      <c r="S404" s="653" t="n"/>
      <c r="T404" s="43" t="inlineStr">
        <is>
          <t>кг</t>
        </is>
      </c>
      <c r="U404" s="683">
        <f>IFERROR(SUM(U402:U402),"0")</f>
        <v/>
      </c>
      <c r="V404" s="683">
        <f>IFERROR(SUM(V402:V402),"0")</f>
        <v/>
      </c>
      <c r="W404" s="43" t="n"/>
      <c r="X404" s="684" t="n"/>
      <c r="Y404" s="684" t="n"/>
    </row>
    <row r="405" ht="27.75" customHeight="1">
      <c r="A405" s="374" t="inlineStr">
        <is>
          <t>Дугушка</t>
        </is>
      </c>
      <c r="B405" s="675" t="n"/>
      <c r="C405" s="675" t="n"/>
      <c r="D405" s="675" t="n"/>
      <c r="E405" s="675" t="n"/>
      <c r="F405" s="675" t="n"/>
      <c r="G405" s="675" t="n"/>
      <c r="H405" s="675" t="n"/>
      <c r="I405" s="675" t="n"/>
      <c r="J405" s="675" t="n"/>
      <c r="K405" s="675" t="n"/>
      <c r="L405" s="675" t="n"/>
      <c r="M405" s="675" t="n"/>
      <c r="N405" s="675" t="n"/>
      <c r="O405" s="675" t="n"/>
      <c r="P405" s="675" t="n"/>
      <c r="Q405" s="675" t="n"/>
      <c r="R405" s="675" t="n"/>
      <c r="S405" s="675" t="n"/>
      <c r="T405" s="675" t="n"/>
      <c r="U405" s="675" t="n"/>
      <c r="V405" s="675" t="n"/>
      <c r="W405" s="675" t="n"/>
      <c r="X405" s="55" t="n"/>
      <c r="Y405" s="55" t="n"/>
    </row>
    <row r="406" ht="16.5" customHeight="1">
      <c r="A406" s="375" t="inlineStr">
        <is>
          <t>Дугушка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75" t="n"/>
      <c r="Y406" s="375" t="n"/>
    </row>
    <row r="407" ht="14.25" customHeight="1">
      <c r="A407" s="376" t="inlineStr">
        <is>
          <t>Вареные колбасы</t>
        </is>
      </c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376" t="n"/>
      <c r="Y407" s="376" t="n"/>
    </row>
    <row r="408" ht="27" customHeight="1">
      <c r="A408" s="64" t="inlineStr">
        <is>
          <t>SU002011</t>
        </is>
      </c>
      <c r="B408" s="64" t="inlineStr">
        <is>
          <t>P002991</t>
        </is>
      </c>
      <c r="C408" s="37" t="n">
        <v>4301011371</v>
      </c>
      <c r="D408" s="377" t="n">
        <v>4607091389067</v>
      </c>
      <c r="E408" s="644" t="n"/>
      <c r="F408" s="676" t="n">
        <v>0.88</v>
      </c>
      <c r="G408" s="38" t="n">
        <v>6</v>
      </c>
      <c r="H408" s="676" t="n">
        <v>5.28</v>
      </c>
      <c r="I408" s="676" t="n">
        <v>5.64</v>
      </c>
      <c r="J408" s="38" t="n">
        <v>104</v>
      </c>
      <c r="K408" s="39" t="inlineStr">
        <is>
          <t>СК3</t>
        </is>
      </c>
      <c r="L408" s="38" t="n">
        <v>55</v>
      </c>
      <c r="M408" s="89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8" s="678" t="n"/>
      <c r="O408" s="678" t="n"/>
      <c r="P408" s="678" t="n"/>
      <c r="Q408" s="644" t="n"/>
      <c r="R408" s="40" t="inlineStr"/>
      <c r="S408" s="40" t="inlineStr"/>
      <c r="T408" s="41" t="inlineStr">
        <is>
          <t>кг</t>
        </is>
      </c>
      <c r="U408" s="679" t="n">
        <v>350</v>
      </c>
      <c r="V408" s="680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SU002094</t>
        </is>
      </c>
      <c r="B409" s="64" t="inlineStr">
        <is>
          <t>P002975</t>
        </is>
      </c>
      <c r="C409" s="37" t="n">
        <v>4301011363</v>
      </c>
      <c r="D409" s="377" t="n">
        <v>4607091383522</v>
      </c>
      <c r="E409" s="644" t="n"/>
      <c r="F409" s="676" t="n">
        <v>0.88</v>
      </c>
      <c r="G409" s="38" t="n">
        <v>6</v>
      </c>
      <c r="H409" s="676" t="n">
        <v>5.28</v>
      </c>
      <c r="I409" s="676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9" s="678" t="n"/>
      <c r="O409" s="678" t="n"/>
      <c r="P409" s="678" t="n"/>
      <c r="Q409" s="644" t="n"/>
      <c r="R409" s="40" t="inlineStr"/>
      <c r="S409" s="40" t="inlineStr"/>
      <c r="T409" s="41" t="inlineStr">
        <is>
          <t>кг</t>
        </is>
      </c>
      <c r="U409" s="679" t="n">
        <v>0</v>
      </c>
      <c r="V409" s="680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SU002182</t>
        </is>
      </c>
      <c r="B410" s="64" t="inlineStr">
        <is>
          <t>P002990</t>
        </is>
      </c>
      <c r="C410" s="37" t="n">
        <v>4301011431</v>
      </c>
      <c r="D410" s="377" t="n">
        <v>4607091384437</v>
      </c>
      <c r="E410" s="644" t="n"/>
      <c r="F410" s="676" t="n">
        <v>0.88</v>
      </c>
      <c r="G410" s="38" t="n">
        <v>6</v>
      </c>
      <c r="H410" s="676" t="n">
        <v>5.28</v>
      </c>
      <c r="I410" s="676" t="n">
        <v>5.64</v>
      </c>
      <c r="J410" s="38" t="n">
        <v>104</v>
      </c>
      <c r="K410" s="39" t="inlineStr">
        <is>
          <t>СК1</t>
        </is>
      </c>
      <c r="L410" s="38" t="n">
        <v>50</v>
      </c>
      <c r="M410" s="89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0" s="678" t="n"/>
      <c r="O410" s="678" t="n"/>
      <c r="P410" s="678" t="n"/>
      <c r="Q410" s="644" t="n"/>
      <c r="R410" s="40" t="inlineStr"/>
      <c r="S410" s="40" t="inlineStr"/>
      <c r="T410" s="41" t="inlineStr">
        <is>
          <t>кг</t>
        </is>
      </c>
      <c r="U410" s="679" t="n">
        <v>30</v>
      </c>
      <c r="V410" s="680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SU002010</t>
        </is>
      </c>
      <c r="B411" s="64" t="inlineStr">
        <is>
          <t>P002979</t>
        </is>
      </c>
      <c r="C411" s="37" t="n">
        <v>4301011365</v>
      </c>
      <c r="D411" s="377" t="n">
        <v>4607091389104</v>
      </c>
      <c r="E411" s="644" t="n"/>
      <c r="F411" s="676" t="n">
        <v>0.88</v>
      </c>
      <c r="G411" s="38" t="n">
        <v>6</v>
      </c>
      <c r="H411" s="676" t="n">
        <v>5.28</v>
      </c>
      <c r="I411" s="676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1" s="678" t="n"/>
      <c r="O411" s="678" t="n"/>
      <c r="P411" s="678" t="n"/>
      <c r="Q411" s="644" t="n"/>
      <c r="R411" s="40" t="inlineStr"/>
      <c r="S411" s="40" t="inlineStr"/>
      <c r="T411" s="41" t="inlineStr">
        <is>
          <t>кг</t>
        </is>
      </c>
      <c r="U411" s="679" t="n">
        <v>20</v>
      </c>
      <c r="V411" s="680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SU002632</t>
        </is>
      </c>
      <c r="B412" s="64" t="inlineStr">
        <is>
          <t>P002982</t>
        </is>
      </c>
      <c r="C412" s="37" t="n">
        <v>4301011367</v>
      </c>
      <c r="D412" s="377" t="n">
        <v>4680115880603</v>
      </c>
      <c r="E412" s="644" t="n"/>
      <c r="F412" s="676" t="n">
        <v>0.6</v>
      </c>
      <c r="G412" s="38" t="n">
        <v>6</v>
      </c>
      <c r="H412" s="676" t="n">
        <v>3.6</v>
      </c>
      <c r="I412" s="676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90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2" s="678" t="n"/>
      <c r="O412" s="678" t="n"/>
      <c r="P412" s="678" t="n"/>
      <c r="Q412" s="644" t="n"/>
      <c r="R412" s="40" t="inlineStr"/>
      <c r="S412" s="40" t="inlineStr"/>
      <c r="T412" s="41" t="inlineStr">
        <is>
          <t>кг</t>
        </is>
      </c>
      <c r="U412" s="679" t="n">
        <v>0</v>
      </c>
      <c r="V412" s="680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SU002220</t>
        </is>
      </c>
      <c r="B413" s="64" t="inlineStr">
        <is>
          <t>P002404</t>
        </is>
      </c>
      <c r="C413" s="37" t="n">
        <v>4301011168</v>
      </c>
      <c r="D413" s="377" t="n">
        <v>4607091389999</v>
      </c>
      <c r="E413" s="644" t="n"/>
      <c r="F413" s="676" t="n">
        <v>0.6</v>
      </c>
      <c r="G413" s="38" t="n">
        <v>6</v>
      </c>
      <c r="H413" s="676" t="n">
        <v>3.6</v>
      </c>
      <c r="I413" s="676" t="n">
        <v>3.84</v>
      </c>
      <c r="J413" s="38" t="n">
        <v>120</v>
      </c>
      <c r="K413" s="39" t="inlineStr">
        <is>
          <t>СК1</t>
        </is>
      </c>
      <c r="L413" s="38" t="n">
        <v>55</v>
      </c>
      <c r="M413" s="90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3" s="678" t="n"/>
      <c r="O413" s="678" t="n"/>
      <c r="P413" s="678" t="n"/>
      <c r="Q413" s="644" t="n"/>
      <c r="R413" s="40" t="inlineStr"/>
      <c r="S413" s="40" t="inlineStr"/>
      <c r="T413" s="41" t="inlineStr">
        <is>
          <t>кг</t>
        </is>
      </c>
      <c r="U413" s="679" t="n">
        <v>0</v>
      </c>
      <c r="V413" s="680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SU002635</t>
        </is>
      </c>
      <c r="B414" s="64" t="inlineStr">
        <is>
          <t>P002992</t>
        </is>
      </c>
      <c r="C414" s="37" t="n">
        <v>4301011372</v>
      </c>
      <c r="D414" s="377" t="n">
        <v>4680115882782</v>
      </c>
      <c r="E414" s="644" t="n"/>
      <c r="F414" s="676" t="n">
        <v>0.6</v>
      </c>
      <c r="G414" s="38" t="n">
        <v>6</v>
      </c>
      <c r="H414" s="676" t="n">
        <v>3.6</v>
      </c>
      <c r="I414" s="676" t="n">
        <v>3.84</v>
      </c>
      <c r="J414" s="38" t="n">
        <v>120</v>
      </c>
      <c r="K414" s="39" t="inlineStr">
        <is>
          <t>СК1</t>
        </is>
      </c>
      <c r="L414" s="38" t="n">
        <v>50</v>
      </c>
      <c r="M414" s="90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4" s="678" t="n"/>
      <c r="O414" s="678" t="n"/>
      <c r="P414" s="678" t="n"/>
      <c r="Q414" s="644" t="n"/>
      <c r="R414" s="40" t="inlineStr"/>
      <c r="S414" s="40" t="inlineStr"/>
      <c r="T414" s="41" t="inlineStr">
        <is>
          <t>кг</t>
        </is>
      </c>
      <c r="U414" s="679" t="n">
        <v>0</v>
      </c>
      <c r="V414" s="680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SU002020</t>
        </is>
      </c>
      <c r="B415" s="64" t="inlineStr">
        <is>
          <t>P002308</t>
        </is>
      </c>
      <c r="C415" s="37" t="n">
        <v>4301011190</v>
      </c>
      <c r="D415" s="377" t="n">
        <v>4607091389098</v>
      </c>
      <c r="E415" s="644" t="n"/>
      <c r="F415" s="676" t="n">
        <v>0.4</v>
      </c>
      <c r="G415" s="38" t="n">
        <v>6</v>
      </c>
      <c r="H415" s="676" t="n">
        <v>2.4</v>
      </c>
      <c r="I415" s="676" t="n">
        <v>2.6</v>
      </c>
      <c r="J415" s="38" t="n">
        <v>156</v>
      </c>
      <c r="K415" s="39" t="inlineStr">
        <is>
          <t>СК3</t>
        </is>
      </c>
      <c r="L415" s="38" t="n">
        <v>50</v>
      </c>
      <c r="M415" s="90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5" s="678" t="n"/>
      <c r="O415" s="678" t="n"/>
      <c r="P415" s="678" t="n"/>
      <c r="Q415" s="644" t="n"/>
      <c r="R415" s="40" t="inlineStr"/>
      <c r="S415" s="40" t="inlineStr"/>
      <c r="T415" s="41" t="inlineStr">
        <is>
          <t>кг</t>
        </is>
      </c>
      <c r="U415" s="679" t="n">
        <v>0</v>
      </c>
      <c r="V415" s="680">
        <f>IFERROR(IF(U415="",0,CEILING((U415/$H415),1)*$H415),"")</f>
        <v/>
      </c>
      <c r="W415" s="42">
        <f>IFERROR(IF(V415=0,"",ROUNDUP(V415/H415,0)*0.00753),"")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SU002631</t>
        </is>
      </c>
      <c r="B416" s="64" t="inlineStr">
        <is>
          <t>P002981</t>
        </is>
      </c>
      <c r="C416" s="37" t="n">
        <v>4301011366</v>
      </c>
      <c r="D416" s="377" t="n">
        <v>4607091389982</v>
      </c>
      <c r="E416" s="644" t="n"/>
      <c r="F416" s="676" t="n">
        <v>0.6</v>
      </c>
      <c r="G416" s="38" t="n">
        <v>6</v>
      </c>
      <c r="H416" s="676" t="n">
        <v>3.6</v>
      </c>
      <c r="I416" s="676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90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6" s="678" t="n"/>
      <c r="O416" s="678" t="n"/>
      <c r="P416" s="678" t="n"/>
      <c r="Q416" s="644" t="n"/>
      <c r="R416" s="40" t="inlineStr"/>
      <c r="S416" s="40" t="inlineStr"/>
      <c r="T416" s="41" t="inlineStr">
        <is>
          <t>кг</t>
        </is>
      </c>
      <c r="U416" s="679" t="n">
        <v>0</v>
      </c>
      <c r="V416" s="680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85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81" t="n"/>
      <c r="M417" s="682" t="inlineStr">
        <is>
          <t>Итого</t>
        </is>
      </c>
      <c r="N417" s="652" t="n"/>
      <c r="O417" s="652" t="n"/>
      <c r="P417" s="652" t="n"/>
      <c r="Q417" s="652" t="n"/>
      <c r="R417" s="652" t="n"/>
      <c r="S417" s="653" t="n"/>
      <c r="T417" s="43" t="inlineStr">
        <is>
          <t>кор</t>
        </is>
      </c>
      <c r="U417" s="683">
        <f>IFERROR(U408/H408,"0")+IFERROR(U409/H409,"0")+IFERROR(U410/H410,"0")+IFERROR(U411/H411,"0")+IFERROR(U412/H412,"0")+IFERROR(U413/H413,"0")+IFERROR(U414/H414,"0")+IFERROR(U415/H415,"0")+IFERROR(U416/H416,"0")</f>
        <v/>
      </c>
      <c r="V417" s="683">
        <f>IFERROR(V408/H408,"0")+IFERROR(V409/H409,"0")+IFERROR(V410/H410,"0")+IFERROR(V411/H411,"0")+IFERROR(V412/H412,"0")+IFERROR(V413/H413,"0")+IFERROR(V414/H414,"0")+IFERROR(V415/H415,"0")+IFERROR(V416/H416,"0")</f>
        <v/>
      </c>
      <c r="W417" s="683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/>
      </c>
      <c r="X417" s="684" t="n"/>
      <c r="Y417" s="684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81" t="n"/>
      <c r="M418" s="682" t="inlineStr">
        <is>
          <t>Итого</t>
        </is>
      </c>
      <c r="N418" s="652" t="n"/>
      <c r="O418" s="652" t="n"/>
      <c r="P418" s="652" t="n"/>
      <c r="Q418" s="652" t="n"/>
      <c r="R418" s="652" t="n"/>
      <c r="S418" s="653" t="n"/>
      <c r="T418" s="43" t="inlineStr">
        <is>
          <t>кг</t>
        </is>
      </c>
      <c r="U418" s="683">
        <f>IFERROR(SUM(U408:U416),"0")</f>
        <v/>
      </c>
      <c r="V418" s="683">
        <f>IFERROR(SUM(V408:V416),"0")</f>
        <v/>
      </c>
      <c r="W418" s="43" t="n"/>
      <c r="X418" s="684" t="n"/>
      <c r="Y418" s="684" t="n"/>
    </row>
    <row r="419" ht="14.25" customHeight="1">
      <c r="A419" s="376" t="inlineStr">
        <is>
          <t>Ветчины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76" t="n"/>
      <c r="Y419" s="376" t="n"/>
    </row>
    <row r="420" ht="16.5" customHeight="1">
      <c r="A420" s="64" t="inlineStr">
        <is>
          <t>SU002035</t>
        </is>
      </c>
      <c r="B420" s="64" t="inlineStr">
        <is>
          <t>P003146</t>
        </is>
      </c>
      <c r="C420" s="37" t="n">
        <v>4301020222</v>
      </c>
      <c r="D420" s="377" t="n">
        <v>4607091388930</v>
      </c>
      <c r="E420" s="644" t="n"/>
      <c r="F420" s="676" t="n">
        <v>0.88</v>
      </c>
      <c r="G420" s="38" t="n">
        <v>6</v>
      </c>
      <c r="H420" s="676" t="n">
        <v>5.28</v>
      </c>
      <c r="I420" s="676" t="n">
        <v>5.64</v>
      </c>
      <c r="J420" s="38" t="n">
        <v>104</v>
      </c>
      <c r="K420" s="39" t="inlineStr">
        <is>
          <t>СК1</t>
        </is>
      </c>
      <c r="L420" s="38" t="n">
        <v>55</v>
      </c>
      <c r="M420" s="906">
        <f>HYPERLINK("https://abi.ru/products/Охлажденные/Дугушка/Дугушка/Ветчины/P003146/","Ветчины Дугушка Дугушка Вес б/о Дугушка")</f>
        <v/>
      </c>
      <c r="N420" s="678" t="n"/>
      <c r="O420" s="678" t="n"/>
      <c r="P420" s="678" t="n"/>
      <c r="Q420" s="644" t="n"/>
      <c r="R420" s="40" t="inlineStr"/>
      <c r="S420" s="40" t="inlineStr"/>
      <c r="T420" s="41" t="inlineStr">
        <is>
          <t>кг</t>
        </is>
      </c>
      <c r="U420" s="679" t="n">
        <v>650</v>
      </c>
      <c r="V420" s="68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16.5" customHeight="1">
      <c r="A421" s="64" t="inlineStr">
        <is>
          <t>SU002643</t>
        </is>
      </c>
      <c r="B421" s="64" t="inlineStr">
        <is>
          <t>P002993</t>
        </is>
      </c>
      <c r="C421" s="37" t="n">
        <v>4301020206</v>
      </c>
      <c r="D421" s="377" t="n">
        <v>4680115880054</v>
      </c>
      <c r="E421" s="644" t="n"/>
      <c r="F421" s="676" t="n">
        <v>0.6</v>
      </c>
      <c r="G421" s="38" t="n">
        <v>6</v>
      </c>
      <c r="H421" s="676" t="n">
        <v>3.6</v>
      </c>
      <c r="I421" s="676" t="n">
        <v>3.84</v>
      </c>
      <c r="J421" s="38" t="n">
        <v>120</v>
      </c>
      <c r="K421" s="39" t="inlineStr">
        <is>
          <t>СК1</t>
        </is>
      </c>
      <c r="L421" s="38" t="n">
        <v>55</v>
      </c>
      <c r="M421" s="907">
        <f>HYPERLINK("https://abi.ru/products/Охлажденные/Дугушка/Дугушка/Ветчины/P002993/","Ветчины «Дугушка» Фикс.вес 0,6 П/а ТМ «Дугушка»")</f>
        <v/>
      </c>
      <c r="N421" s="678" t="n"/>
      <c r="O421" s="678" t="n"/>
      <c r="P421" s="678" t="n"/>
      <c r="Q421" s="644" t="n"/>
      <c r="R421" s="40" t="inlineStr"/>
      <c r="S421" s="40" t="inlineStr"/>
      <c r="T421" s="41" t="inlineStr">
        <is>
          <t>кг</t>
        </is>
      </c>
      <c r="U421" s="679" t="n">
        <v>0</v>
      </c>
      <c r="V421" s="680">
        <f>IFERROR(IF(U421="",0,CEILING((U421/$H421),1)*$H421),"")</f>
        <v/>
      </c>
      <c r="W421" s="42">
        <f>IFERROR(IF(V421=0,"",ROUNDUP(V421/H421,0)*0.00937),"")</f>
        <v/>
      </c>
      <c r="X421" s="69" t="inlineStr"/>
      <c r="Y421" s="70" t="inlineStr"/>
      <c r="AC421" s="71" t="n"/>
      <c r="AZ421" s="296" t="inlineStr">
        <is>
          <t>КИ</t>
        </is>
      </c>
    </row>
    <row r="422">
      <c r="A422" s="385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81" t="n"/>
      <c r="M422" s="682" t="inlineStr">
        <is>
          <t>Итого</t>
        </is>
      </c>
      <c r="N422" s="652" t="n"/>
      <c r="O422" s="652" t="n"/>
      <c r="P422" s="652" t="n"/>
      <c r="Q422" s="652" t="n"/>
      <c r="R422" s="652" t="n"/>
      <c r="S422" s="653" t="n"/>
      <c r="T422" s="43" t="inlineStr">
        <is>
          <t>кор</t>
        </is>
      </c>
      <c r="U422" s="683">
        <f>IFERROR(U420/H420,"0")+IFERROR(U421/H421,"0")</f>
        <v/>
      </c>
      <c r="V422" s="683">
        <f>IFERROR(V420/H420,"0")+IFERROR(V421/H421,"0")</f>
        <v/>
      </c>
      <c r="W422" s="683">
        <f>IFERROR(IF(W420="",0,W420),"0")+IFERROR(IF(W421="",0,W421),"0")</f>
        <v/>
      </c>
      <c r="X422" s="684" t="n"/>
      <c r="Y422" s="684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81" t="n"/>
      <c r="M423" s="682" t="inlineStr">
        <is>
          <t>Итого</t>
        </is>
      </c>
      <c r="N423" s="652" t="n"/>
      <c r="O423" s="652" t="n"/>
      <c r="P423" s="652" t="n"/>
      <c r="Q423" s="652" t="n"/>
      <c r="R423" s="652" t="n"/>
      <c r="S423" s="653" t="n"/>
      <c r="T423" s="43" t="inlineStr">
        <is>
          <t>кг</t>
        </is>
      </c>
      <c r="U423" s="683">
        <f>IFERROR(SUM(U420:U421),"0")</f>
        <v/>
      </c>
      <c r="V423" s="683">
        <f>IFERROR(SUM(V420:V421),"0")</f>
        <v/>
      </c>
      <c r="W423" s="43" t="n"/>
      <c r="X423" s="684" t="n"/>
      <c r="Y423" s="684" t="n"/>
    </row>
    <row r="424" ht="14.25" customHeight="1">
      <c r="A424" s="376" t="inlineStr">
        <is>
          <t>Копченые колбасы</t>
        </is>
      </c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376" t="n"/>
      <c r="Y424" s="376" t="n"/>
    </row>
    <row r="425" ht="27" customHeight="1">
      <c r="A425" s="64" t="inlineStr">
        <is>
          <t>SU002150</t>
        </is>
      </c>
      <c r="B425" s="64" t="inlineStr">
        <is>
          <t>P003636</t>
        </is>
      </c>
      <c r="C425" s="37" t="n">
        <v>4301031252</v>
      </c>
      <c r="D425" s="377" t="n">
        <v>4680115883116</v>
      </c>
      <c r="E425" s="644" t="n"/>
      <c r="F425" s="676" t="n">
        <v>0.88</v>
      </c>
      <c r="G425" s="38" t="n">
        <v>6</v>
      </c>
      <c r="H425" s="676" t="n">
        <v>5.28</v>
      </c>
      <c r="I425" s="676" t="n">
        <v>5.64</v>
      </c>
      <c r="J425" s="38" t="n">
        <v>104</v>
      </c>
      <c r="K425" s="39" t="inlineStr">
        <is>
          <t>СК1</t>
        </is>
      </c>
      <c r="L425" s="38" t="n">
        <v>60</v>
      </c>
      <c r="M425" s="90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5" s="678" t="n"/>
      <c r="O425" s="678" t="n"/>
      <c r="P425" s="678" t="n"/>
      <c r="Q425" s="644" t="n"/>
      <c r="R425" s="40" t="inlineStr"/>
      <c r="S425" s="40" t="inlineStr"/>
      <c r="T425" s="41" t="inlineStr">
        <is>
          <t>кг</t>
        </is>
      </c>
      <c r="U425" s="679" t="n">
        <v>100</v>
      </c>
      <c r="V425" s="680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SU002158</t>
        </is>
      </c>
      <c r="B426" s="64" t="inlineStr">
        <is>
          <t>P003632</t>
        </is>
      </c>
      <c r="C426" s="37" t="n">
        <v>4301031248</v>
      </c>
      <c r="D426" s="377" t="n">
        <v>4680115883093</v>
      </c>
      <c r="E426" s="644" t="n"/>
      <c r="F426" s="676" t="n">
        <v>0.88</v>
      </c>
      <c r="G426" s="38" t="n">
        <v>6</v>
      </c>
      <c r="H426" s="676" t="n">
        <v>5.28</v>
      </c>
      <c r="I426" s="676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6" s="678" t="n"/>
      <c r="O426" s="678" t="n"/>
      <c r="P426" s="678" t="n"/>
      <c r="Q426" s="644" t="n"/>
      <c r="R426" s="40" t="inlineStr"/>
      <c r="S426" s="40" t="inlineStr"/>
      <c r="T426" s="41" t="inlineStr">
        <is>
          <t>кг</t>
        </is>
      </c>
      <c r="U426" s="679" t="n">
        <v>60</v>
      </c>
      <c r="V426" s="680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SU002151</t>
        </is>
      </c>
      <c r="B427" s="64" t="inlineStr">
        <is>
          <t>P003634</t>
        </is>
      </c>
      <c r="C427" s="37" t="n">
        <v>4301031250</v>
      </c>
      <c r="D427" s="377" t="n">
        <v>4680115883109</v>
      </c>
      <c r="E427" s="644" t="n"/>
      <c r="F427" s="676" t="n">
        <v>0.88</v>
      </c>
      <c r="G427" s="38" t="n">
        <v>6</v>
      </c>
      <c r="H427" s="676" t="n">
        <v>5.28</v>
      </c>
      <c r="I427" s="676" t="n">
        <v>5.64</v>
      </c>
      <c r="J427" s="38" t="n">
        <v>104</v>
      </c>
      <c r="K427" s="39" t="inlineStr">
        <is>
          <t>СК2</t>
        </is>
      </c>
      <c r="L427" s="38" t="n">
        <v>60</v>
      </c>
      <c r="M427" s="91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7" s="678" t="n"/>
      <c r="O427" s="678" t="n"/>
      <c r="P427" s="678" t="n"/>
      <c r="Q427" s="644" t="n"/>
      <c r="R427" s="40" t="inlineStr"/>
      <c r="S427" s="40" t="inlineStr"/>
      <c r="T427" s="41" t="inlineStr">
        <is>
          <t>кг</t>
        </is>
      </c>
      <c r="U427" s="679" t="n">
        <v>20</v>
      </c>
      <c r="V427" s="680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P003633</t>
        </is>
      </c>
      <c r="C428" s="37" t="n">
        <v>4301031249</v>
      </c>
      <c r="D428" s="377" t="n">
        <v>4680115882072</v>
      </c>
      <c r="E428" s="644" t="n"/>
      <c r="F428" s="676" t="n">
        <v>0.6</v>
      </c>
      <c r="G428" s="38" t="n">
        <v>6</v>
      </c>
      <c r="H428" s="676" t="n">
        <v>3.6</v>
      </c>
      <c r="I428" s="676" t="n">
        <v>3.84</v>
      </c>
      <c r="J428" s="38" t="n">
        <v>120</v>
      </c>
      <c r="K428" s="39" t="inlineStr">
        <is>
          <t>СК1</t>
        </is>
      </c>
      <c r="L428" s="38" t="n">
        <v>60</v>
      </c>
      <c r="M428" s="911" t="inlineStr">
        <is>
          <t>В/к колбасы «Рубленая Запеченная» Фикс.вес 0,6 Вектор ТМ «Дугушка»</t>
        </is>
      </c>
      <c r="N428" s="678" t="n"/>
      <c r="O428" s="678" t="n"/>
      <c r="P428" s="678" t="n"/>
      <c r="Q428" s="644" t="n"/>
      <c r="R428" s="40" t="inlineStr"/>
      <c r="S428" s="40" t="inlineStr"/>
      <c r="T428" s="41" t="inlineStr">
        <is>
          <t>кг</t>
        </is>
      </c>
      <c r="U428" s="679" t="n">
        <v>0</v>
      </c>
      <c r="V428" s="680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77" t="n">
        <v>4680115882102</v>
      </c>
      <c r="E429" s="644" t="n"/>
      <c r="F429" s="676" t="n">
        <v>0.6</v>
      </c>
      <c r="G429" s="38" t="n">
        <v>6</v>
      </c>
      <c r="H429" s="676" t="n">
        <v>3.6</v>
      </c>
      <c r="I429" s="676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2" t="inlineStr">
        <is>
          <t>В/к колбасы «Салями Запеченая» Фикс.вес 0,6 Вектор ТМ «Дугушка»</t>
        </is>
      </c>
      <c r="N429" s="678" t="n"/>
      <c r="O429" s="678" t="n"/>
      <c r="P429" s="678" t="n"/>
      <c r="Q429" s="644" t="n"/>
      <c r="R429" s="40" t="inlineStr"/>
      <c r="S429" s="40" t="inlineStr"/>
      <c r="T429" s="41" t="inlineStr">
        <is>
          <t>кг</t>
        </is>
      </c>
      <c r="U429" s="679" t="n">
        <v>0</v>
      </c>
      <c r="V429" s="680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SU002918</t>
        </is>
      </c>
      <c r="B430" s="64" t="inlineStr">
        <is>
          <t>P003637</t>
        </is>
      </c>
      <c r="C430" s="37" t="n">
        <v>4301031253</v>
      </c>
      <c r="D430" s="377" t="n">
        <v>4680115882096</v>
      </c>
      <c r="E430" s="644" t="n"/>
      <c r="F430" s="676" t="n">
        <v>0.6</v>
      </c>
      <c r="G430" s="38" t="n">
        <v>6</v>
      </c>
      <c r="H430" s="676" t="n">
        <v>3.6</v>
      </c>
      <c r="I430" s="676" t="n">
        <v>3.81</v>
      </c>
      <c r="J430" s="38" t="n">
        <v>120</v>
      </c>
      <c r="K430" s="39" t="inlineStr">
        <is>
          <t>СК2</t>
        </is>
      </c>
      <c r="L430" s="38" t="n">
        <v>60</v>
      </c>
      <c r="M430" s="913" t="inlineStr">
        <is>
          <t>В/к колбасы «Сервелат Запеченный» Фикс.вес 0,6 Вектор ТМ «Дугушка»</t>
        </is>
      </c>
      <c r="N430" s="678" t="n"/>
      <c r="O430" s="678" t="n"/>
      <c r="P430" s="678" t="n"/>
      <c r="Q430" s="644" t="n"/>
      <c r="R430" s="40" t="inlineStr"/>
      <c r="S430" s="40" t="inlineStr"/>
      <c r="T430" s="41" t="inlineStr">
        <is>
          <t>кг</t>
        </is>
      </c>
      <c r="U430" s="679" t="n">
        <v>0</v>
      </c>
      <c r="V430" s="680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85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81" t="n"/>
      <c r="M431" s="682" t="inlineStr">
        <is>
          <t>Итого</t>
        </is>
      </c>
      <c r="N431" s="652" t="n"/>
      <c r="O431" s="652" t="n"/>
      <c r="P431" s="652" t="n"/>
      <c r="Q431" s="652" t="n"/>
      <c r="R431" s="652" t="n"/>
      <c r="S431" s="653" t="n"/>
      <c r="T431" s="43" t="inlineStr">
        <is>
          <t>кор</t>
        </is>
      </c>
      <c r="U431" s="683">
        <f>IFERROR(U425/H425,"0")+IFERROR(U426/H426,"0")+IFERROR(U427/H427,"0")+IFERROR(U428/H428,"0")+IFERROR(U429/H429,"0")+IFERROR(U430/H430,"0")</f>
        <v/>
      </c>
      <c r="V431" s="683">
        <f>IFERROR(V425/H425,"0")+IFERROR(V426/H426,"0")+IFERROR(V427/H427,"0")+IFERROR(V428/H428,"0")+IFERROR(V429/H429,"0")+IFERROR(V430/H430,"0")</f>
        <v/>
      </c>
      <c r="W431" s="683">
        <f>IFERROR(IF(W425="",0,W425),"0")+IFERROR(IF(W426="",0,W426),"0")+IFERROR(IF(W427="",0,W427),"0")+IFERROR(IF(W428="",0,W428),"0")+IFERROR(IF(W429="",0,W429),"0")+IFERROR(IF(W430="",0,W430),"0")</f>
        <v/>
      </c>
      <c r="X431" s="684" t="n"/>
      <c r="Y431" s="684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81" t="n"/>
      <c r="M432" s="682" t="inlineStr">
        <is>
          <t>Итого</t>
        </is>
      </c>
      <c r="N432" s="652" t="n"/>
      <c r="O432" s="652" t="n"/>
      <c r="P432" s="652" t="n"/>
      <c r="Q432" s="652" t="n"/>
      <c r="R432" s="652" t="n"/>
      <c r="S432" s="653" t="n"/>
      <c r="T432" s="43" t="inlineStr">
        <is>
          <t>кг</t>
        </is>
      </c>
      <c r="U432" s="683">
        <f>IFERROR(SUM(U425:U430),"0")</f>
        <v/>
      </c>
      <c r="V432" s="683">
        <f>IFERROR(SUM(V425:V430),"0")</f>
        <v/>
      </c>
      <c r="W432" s="43" t="n"/>
      <c r="X432" s="684" t="n"/>
      <c r="Y432" s="684" t="n"/>
    </row>
    <row r="433" ht="14.25" customHeight="1">
      <c r="A433" s="376" t="inlineStr">
        <is>
          <t>Сосиски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76" t="n"/>
      <c r="Y433" s="376" t="n"/>
    </row>
    <row r="434" ht="16.5" customHeight="1">
      <c r="A434" s="64" t="inlineStr">
        <is>
          <t>SU002218</t>
        </is>
      </c>
      <c r="B434" s="64" t="inlineStr">
        <is>
          <t>P002854</t>
        </is>
      </c>
      <c r="C434" s="37" t="n">
        <v>4301051230</v>
      </c>
      <c r="D434" s="377" t="n">
        <v>4607091383409</v>
      </c>
      <c r="E434" s="644" t="n"/>
      <c r="F434" s="676" t="n">
        <v>1.3</v>
      </c>
      <c r="G434" s="38" t="n">
        <v>6</v>
      </c>
      <c r="H434" s="676" t="n">
        <v>7.8</v>
      </c>
      <c r="I434" s="676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4">
        <f>HYPERLINK("https://abi.ru/products/Охлажденные/Дугушка/Дугушка/Сосиски/P002854/","Сосиски Молочные Дугушки Дугушка Весовые П/а мгс Дугушка")</f>
        <v/>
      </c>
      <c r="N434" s="678" t="n"/>
      <c r="O434" s="678" t="n"/>
      <c r="P434" s="678" t="n"/>
      <c r="Q434" s="644" t="n"/>
      <c r="R434" s="40" t="inlineStr"/>
      <c r="S434" s="40" t="inlineStr"/>
      <c r="T434" s="41" t="inlineStr">
        <is>
          <t>кг</t>
        </is>
      </c>
      <c r="U434" s="679" t="n">
        <v>0</v>
      </c>
      <c r="V434" s="680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 ht="16.5" customHeight="1">
      <c r="A435" s="64" t="inlineStr">
        <is>
          <t>SU002219</t>
        </is>
      </c>
      <c r="B435" s="64" t="inlineStr">
        <is>
          <t>P002855</t>
        </is>
      </c>
      <c r="C435" s="37" t="n">
        <v>4301051231</v>
      </c>
      <c r="D435" s="377" t="n">
        <v>4607091383416</v>
      </c>
      <c r="E435" s="644" t="n"/>
      <c r="F435" s="676" t="n">
        <v>1.3</v>
      </c>
      <c r="G435" s="38" t="n">
        <v>6</v>
      </c>
      <c r="H435" s="676" t="n">
        <v>7.8</v>
      </c>
      <c r="I435" s="676" t="n">
        <v>8.346</v>
      </c>
      <c r="J435" s="38" t="n">
        <v>56</v>
      </c>
      <c r="K435" s="39" t="inlineStr">
        <is>
          <t>СК2</t>
        </is>
      </c>
      <c r="L435" s="38" t="n">
        <v>45</v>
      </c>
      <c r="M435" s="91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5" s="678" t="n"/>
      <c r="O435" s="678" t="n"/>
      <c r="P435" s="678" t="n"/>
      <c r="Q435" s="644" t="n"/>
      <c r="R435" s="40" t="inlineStr"/>
      <c r="S435" s="40" t="inlineStr"/>
      <c r="T435" s="41" t="inlineStr">
        <is>
          <t>кг</t>
        </is>
      </c>
      <c r="U435" s="679" t="n">
        <v>0</v>
      </c>
      <c r="V435" s="68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4" t="inlineStr">
        <is>
          <t>КИ</t>
        </is>
      </c>
    </row>
    <row r="436">
      <c r="A436" s="385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81" t="n"/>
      <c r="M436" s="682" t="inlineStr">
        <is>
          <t>Итого</t>
        </is>
      </c>
      <c r="N436" s="652" t="n"/>
      <c r="O436" s="652" t="n"/>
      <c r="P436" s="652" t="n"/>
      <c r="Q436" s="652" t="n"/>
      <c r="R436" s="652" t="n"/>
      <c r="S436" s="653" t="n"/>
      <c r="T436" s="43" t="inlineStr">
        <is>
          <t>кор</t>
        </is>
      </c>
      <c r="U436" s="683">
        <f>IFERROR(U434/H434,"0")+IFERROR(U435/H435,"0")</f>
        <v/>
      </c>
      <c r="V436" s="683">
        <f>IFERROR(V434/H434,"0")+IFERROR(V435/H435,"0")</f>
        <v/>
      </c>
      <c r="W436" s="683">
        <f>IFERROR(IF(W434="",0,W434),"0")+IFERROR(IF(W435="",0,W435),"0")</f>
        <v/>
      </c>
      <c r="X436" s="684" t="n"/>
      <c r="Y436" s="684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81" t="n"/>
      <c r="M437" s="682" t="inlineStr">
        <is>
          <t>Итого</t>
        </is>
      </c>
      <c r="N437" s="652" t="n"/>
      <c r="O437" s="652" t="n"/>
      <c r="P437" s="652" t="n"/>
      <c r="Q437" s="652" t="n"/>
      <c r="R437" s="652" t="n"/>
      <c r="S437" s="653" t="n"/>
      <c r="T437" s="43" t="inlineStr">
        <is>
          <t>кг</t>
        </is>
      </c>
      <c r="U437" s="683">
        <f>IFERROR(SUM(U434:U435),"0")</f>
        <v/>
      </c>
      <c r="V437" s="683">
        <f>IFERROR(SUM(V434:V435),"0")</f>
        <v/>
      </c>
      <c r="W437" s="43" t="n"/>
      <c r="X437" s="684" t="n"/>
      <c r="Y437" s="684" t="n"/>
    </row>
    <row r="438" ht="27.75" customHeight="1">
      <c r="A438" s="374" t="inlineStr">
        <is>
          <t>Зареченские</t>
        </is>
      </c>
      <c r="B438" s="675" t="n"/>
      <c r="C438" s="675" t="n"/>
      <c r="D438" s="675" t="n"/>
      <c r="E438" s="675" t="n"/>
      <c r="F438" s="675" t="n"/>
      <c r="G438" s="675" t="n"/>
      <c r="H438" s="675" t="n"/>
      <c r="I438" s="675" t="n"/>
      <c r="J438" s="675" t="n"/>
      <c r="K438" s="675" t="n"/>
      <c r="L438" s="675" t="n"/>
      <c r="M438" s="675" t="n"/>
      <c r="N438" s="675" t="n"/>
      <c r="O438" s="675" t="n"/>
      <c r="P438" s="675" t="n"/>
      <c r="Q438" s="675" t="n"/>
      <c r="R438" s="675" t="n"/>
      <c r="S438" s="675" t="n"/>
      <c r="T438" s="675" t="n"/>
      <c r="U438" s="675" t="n"/>
      <c r="V438" s="675" t="n"/>
      <c r="W438" s="675" t="n"/>
      <c r="X438" s="55" t="n"/>
      <c r="Y438" s="55" t="n"/>
    </row>
    <row r="439" ht="16.5" customHeight="1">
      <c r="A439" s="375" t="inlineStr">
        <is>
          <t>Зареченские продукты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75" t="n"/>
      <c r="Y439" s="375" t="n"/>
    </row>
    <row r="440" ht="14.25" customHeight="1">
      <c r="A440" s="376" t="inlineStr">
        <is>
          <t>Вареные колбасы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76" t="n"/>
      <c r="Y440" s="376" t="n"/>
    </row>
    <row r="441" ht="27" customHeight="1">
      <c r="A441" s="64" t="inlineStr">
        <is>
          <t>SU002807</t>
        </is>
      </c>
      <c r="B441" s="64" t="inlineStr">
        <is>
          <t>P003210</t>
        </is>
      </c>
      <c r="C441" s="37" t="n">
        <v>4301011434</v>
      </c>
      <c r="D441" s="377" t="n">
        <v>4680115881099</v>
      </c>
      <c r="E441" s="644" t="n"/>
      <c r="F441" s="676" t="n">
        <v>1.5</v>
      </c>
      <c r="G441" s="38" t="n">
        <v>8</v>
      </c>
      <c r="H441" s="676" t="n">
        <v>12</v>
      </c>
      <c r="I441" s="676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1" s="678" t="n"/>
      <c r="O441" s="678" t="n"/>
      <c r="P441" s="678" t="n"/>
      <c r="Q441" s="644" t="n"/>
      <c r="R441" s="40" t="inlineStr"/>
      <c r="S441" s="40" t="inlineStr"/>
      <c r="T441" s="41" t="inlineStr">
        <is>
          <t>кг</t>
        </is>
      </c>
      <c r="U441" s="679" t="n">
        <v>0</v>
      </c>
      <c r="V441" s="68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SU002808</t>
        </is>
      </c>
      <c r="B442" s="64" t="inlineStr">
        <is>
          <t>P003214</t>
        </is>
      </c>
      <c r="C442" s="37" t="n">
        <v>4301011435</v>
      </c>
      <c r="D442" s="377" t="n">
        <v>4680115881150</v>
      </c>
      <c r="E442" s="644" t="n"/>
      <c r="F442" s="676" t="n">
        <v>1.5</v>
      </c>
      <c r="G442" s="38" t="n">
        <v>8</v>
      </c>
      <c r="H442" s="676" t="n">
        <v>12</v>
      </c>
      <c r="I442" s="676" t="n">
        <v>12.48</v>
      </c>
      <c r="J442" s="38" t="n">
        <v>56</v>
      </c>
      <c r="K442" s="39" t="inlineStr">
        <is>
          <t>СК1</t>
        </is>
      </c>
      <c r="L442" s="38" t="n">
        <v>50</v>
      </c>
      <c r="M442" s="91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2" s="678" t="n"/>
      <c r="O442" s="678" t="n"/>
      <c r="P442" s="678" t="n"/>
      <c r="Q442" s="644" t="n"/>
      <c r="R442" s="40" t="inlineStr"/>
      <c r="S442" s="40" t="inlineStr"/>
      <c r="T442" s="41" t="inlineStr">
        <is>
          <t>кг</t>
        </is>
      </c>
      <c r="U442" s="679" t="n">
        <v>0</v>
      </c>
      <c r="V442" s="680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85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81" t="n"/>
      <c r="M443" s="682" t="inlineStr">
        <is>
          <t>Итого</t>
        </is>
      </c>
      <c r="N443" s="652" t="n"/>
      <c r="O443" s="652" t="n"/>
      <c r="P443" s="652" t="n"/>
      <c r="Q443" s="652" t="n"/>
      <c r="R443" s="652" t="n"/>
      <c r="S443" s="653" t="n"/>
      <c r="T443" s="43" t="inlineStr">
        <is>
          <t>кор</t>
        </is>
      </c>
      <c r="U443" s="683">
        <f>IFERROR(U441/H441,"0")+IFERROR(U442/H442,"0")</f>
        <v/>
      </c>
      <c r="V443" s="683">
        <f>IFERROR(V441/H441,"0")+IFERROR(V442/H442,"0")</f>
        <v/>
      </c>
      <c r="W443" s="683">
        <f>IFERROR(IF(W441="",0,W441),"0")+IFERROR(IF(W442="",0,W442),"0")</f>
        <v/>
      </c>
      <c r="X443" s="684" t="n"/>
      <c r="Y443" s="684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81" t="n"/>
      <c r="M444" s="682" t="inlineStr">
        <is>
          <t>Итого</t>
        </is>
      </c>
      <c r="N444" s="652" t="n"/>
      <c r="O444" s="652" t="n"/>
      <c r="P444" s="652" t="n"/>
      <c r="Q444" s="652" t="n"/>
      <c r="R444" s="652" t="n"/>
      <c r="S444" s="653" t="n"/>
      <c r="T444" s="43" t="inlineStr">
        <is>
          <t>кг</t>
        </is>
      </c>
      <c r="U444" s="683">
        <f>IFERROR(SUM(U441:U442),"0")</f>
        <v/>
      </c>
      <c r="V444" s="683">
        <f>IFERROR(SUM(V441:V442),"0")</f>
        <v/>
      </c>
      <c r="W444" s="43" t="n"/>
      <c r="X444" s="684" t="n"/>
      <c r="Y444" s="684" t="n"/>
    </row>
    <row r="445" ht="14.25" customHeight="1">
      <c r="A445" s="376" t="inlineStr">
        <is>
          <t>Ветчины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76" t="n"/>
      <c r="Y445" s="376" t="n"/>
    </row>
    <row r="446" ht="27" customHeight="1">
      <c r="A446" s="64" t="inlineStr">
        <is>
          <t>SU002811</t>
        </is>
      </c>
      <c r="B446" s="64" t="inlineStr">
        <is>
          <t>P003588</t>
        </is>
      </c>
      <c r="C446" s="37" t="n">
        <v>4301020260</v>
      </c>
      <c r="D446" s="377" t="n">
        <v>4640242180526</v>
      </c>
      <c r="E446" s="644" t="n"/>
      <c r="F446" s="676" t="n">
        <v>1.8</v>
      </c>
      <c r="G446" s="38" t="n">
        <v>6</v>
      </c>
      <c r="H446" s="676" t="n">
        <v>10.8</v>
      </c>
      <c r="I446" s="676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8" t="inlineStr">
        <is>
          <t>Ветчины «Нежная» Весовой п/а ТМ «Зареченские» большой батон</t>
        </is>
      </c>
      <c r="N446" s="678" t="n"/>
      <c r="O446" s="678" t="n"/>
      <c r="P446" s="678" t="n"/>
      <c r="Q446" s="644" t="n"/>
      <c r="R446" s="40" t="inlineStr"/>
      <c r="S446" s="40" t="inlineStr"/>
      <c r="T446" s="41" t="inlineStr">
        <is>
          <t>кг</t>
        </is>
      </c>
      <c r="U446" s="679" t="n">
        <v>0</v>
      </c>
      <c r="V446" s="680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P003591</t>
        </is>
      </c>
      <c r="C447" s="37" t="n">
        <v>4301020269</v>
      </c>
      <c r="D447" s="377" t="n">
        <v>4640242180519</v>
      </c>
      <c r="E447" s="644" t="n"/>
      <c r="F447" s="676" t="n">
        <v>1.35</v>
      </c>
      <c r="G447" s="38" t="n">
        <v>8</v>
      </c>
      <c r="H447" s="676" t="n">
        <v>10.8</v>
      </c>
      <c r="I447" s="676" t="n">
        <v>11.28</v>
      </c>
      <c r="J447" s="38" t="n">
        <v>56</v>
      </c>
      <c r="K447" s="39" t="inlineStr">
        <is>
          <t>СК3</t>
        </is>
      </c>
      <c r="L447" s="38" t="n">
        <v>50</v>
      </c>
      <c r="M447" s="919" t="inlineStr">
        <is>
          <t>Ветчины «Нежная» Весовой п/а ТМ «Зареченские»</t>
        </is>
      </c>
      <c r="N447" s="678" t="n"/>
      <c r="O447" s="678" t="n"/>
      <c r="P447" s="678" t="n"/>
      <c r="Q447" s="644" t="n"/>
      <c r="R447" s="40" t="inlineStr"/>
      <c r="S447" s="40" t="inlineStr"/>
      <c r="T447" s="41" t="inlineStr">
        <is>
          <t>кг</t>
        </is>
      </c>
      <c r="U447" s="679" t="n">
        <v>0</v>
      </c>
      <c r="V447" s="680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77" t="n">
        <v>4680115881112</v>
      </c>
      <c r="E448" s="644" t="n"/>
      <c r="F448" s="676" t="n">
        <v>1.35</v>
      </c>
      <c r="G448" s="38" t="n">
        <v>8</v>
      </c>
      <c r="H448" s="676" t="n">
        <v>10.8</v>
      </c>
      <c r="I448" s="676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0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8" t="n"/>
      <c r="O448" s="678" t="n"/>
      <c r="P448" s="678" t="n"/>
      <c r="Q448" s="644" t="n"/>
      <c r="R448" s="40" t="inlineStr"/>
      <c r="S448" s="40" t="inlineStr"/>
      <c r="T448" s="41" t="inlineStr">
        <is>
          <t>кг</t>
        </is>
      </c>
      <c r="U448" s="679" t="n">
        <v>0</v>
      </c>
      <c r="V448" s="680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>
      <c r="A449" s="385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81" t="n"/>
      <c r="M449" s="682" t="inlineStr">
        <is>
          <t>Итого</t>
        </is>
      </c>
      <c r="N449" s="652" t="n"/>
      <c r="O449" s="652" t="n"/>
      <c r="P449" s="652" t="n"/>
      <c r="Q449" s="652" t="n"/>
      <c r="R449" s="652" t="n"/>
      <c r="S449" s="653" t="n"/>
      <c r="T449" s="43" t="inlineStr">
        <is>
          <t>кор</t>
        </is>
      </c>
      <c r="U449" s="683">
        <f>IFERROR(U446/H446,"0")+IFERROR(U447/H447,"0")+IFERROR(U448/H448,"0")</f>
        <v/>
      </c>
      <c r="V449" s="683">
        <f>IFERROR(V446/H446,"0")+IFERROR(V447/H447,"0")+IFERROR(V448/H448,"0")</f>
        <v/>
      </c>
      <c r="W449" s="683">
        <f>IFERROR(IF(W446="",0,W446),"0")+IFERROR(IF(W447="",0,W447),"0")+IFERROR(IF(W448="",0,W448),"0")</f>
        <v/>
      </c>
      <c r="X449" s="684" t="n"/>
      <c r="Y449" s="684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81" t="n"/>
      <c r="M450" s="682" t="inlineStr">
        <is>
          <t>Итого</t>
        </is>
      </c>
      <c r="N450" s="652" t="n"/>
      <c r="O450" s="652" t="n"/>
      <c r="P450" s="652" t="n"/>
      <c r="Q450" s="652" t="n"/>
      <c r="R450" s="652" t="n"/>
      <c r="S450" s="653" t="n"/>
      <c r="T450" s="43" t="inlineStr">
        <is>
          <t>кг</t>
        </is>
      </c>
      <c r="U450" s="683">
        <f>IFERROR(SUM(U446:U448),"0")</f>
        <v/>
      </c>
      <c r="V450" s="683">
        <f>IFERROR(SUM(V446:V448),"0")</f>
        <v/>
      </c>
      <c r="W450" s="43" t="n"/>
      <c r="X450" s="684" t="n"/>
      <c r="Y450" s="684" t="n"/>
    </row>
    <row r="451" ht="14.25" customHeight="1">
      <c r="A451" s="376" t="inlineStr">
        <is>
          <t>Копченые колбасы</t>
        </is>
      </c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376" t="n"/>
      <c r="Y451" s="376" t="n"/>
    </row>
    <row r="452" ht="27" customHeight="1">
      <c r="A452" s="64" t="inlineStr">
        <is>
          <t>SU002805</t>
        </is>
      </c>
      <c r="B452" s="64" t="inlineStr">
        <is>
          <t>P003206</t>
        </is>
      </c>
      <c r="C452" s="37" t="n">
        <v>4301031192</v>
      </c>
      <c r="D452" s="377" t="n">
        <v>4680115881167</v>
      </c>
      <c r="E452" s="644" t="n"/>
      <c r="F452" s="676" t="n">
        <v>0.73</v>
      </c>
      <c r="G452" s="38" t="n">
        <v>6</v>
      </c>
      <c r="H452" s="676" t="n">
        <v>4.38</v>
      </c>
      <c r="I452" s="676" t="n">
        <v>4.64</v>
      </c>
      <c r="J452" s="38" t="n">
        <v>156</v>
      </c>
      <c r="K452" s="39" t="inlineStr">
        <is>
          <t>СК2</t>
        </is>
      </c>
      <c r="L452" s="38" t="n">
        <v>40</v>
      </c>
      <c r="M452" s="921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2" s="678" t="n"/>
      <c r="O452" s="678" t="n"/>
      <c r="P452" s="678" t="n"/>
      <c r="Q452" s="644" t="n"/>
      <c r="R452" s="40" t="inlineStr"/>
      <c r="S452" s="40" t="inlineStr"/>
      <c r="T452" s="41" t="inlineStr">
        <is>
          <t>кг</t>
        </is>
      </c>
      <c r="U452" s="679" t="n">
        <v>0</v>
      </c>
      <c r="V452" s="680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 ht="27" customHeight="1">
      <c r="A453" s="64" t="inlineStr">
        <is>
          <t>SU002809</t>
        </is>
      </c>
      <c r="B453" s="64" t="inlineStr">
        <is>
          <t>P003586</t>
        </is>
      </c>
      <c r="C453" s="37" t="n">
        <v>4301031244</v>
      </c>
      <c r="D453" s="377" t="n">
        <v>4640242180595</v>
      </c>
      <c r="E453" s="644" t="n"/>
      <c r="F453" s="676" t="n">
        <v>0.7</v>
      </c>
      <c r="G453" s="38" t="n">
        <v>6</v>
      </c>
      <c r="H453" s="676" t="n">
        <v>4.2</v>
      </c>
      <c r="I453" s="676" t="n">
        <v>4.46</v>
      </c>
      <c r="J453" s="38" t="n">
        <v>156</v>
      </c>
      <c r="K453" s="39" t="inlineStr">
        <is>
          <t>СК2</t>
        </is>
      </c>
      <c r="L453" s="38" t="n">
        <v>40</v>
      </c>
      <c r="M453" s="922" t="inlineStr">
        <is>
          <t>В/к колбасы «Сервелат Рижский» НТУ Весовые Фиброуз в/у ТМ «Зареченские»</t>
        </is>
      </c>
      <c r="N453" s="678" t="n"/>
      <c r="O453" s="678" t="n"/>
      <c r="P453" s="678" t="n"/>
      <c r="Q453" s="644" t="n"/>
      <c r="R453" s="40" t="inlineStr"/>
      <c r="S453" s="40" t="inlineStr"/>
      <c r="T453" s="41" t="inlineStr">
        <is>
          <t>кг</t>
        </is>
      </c>
      <c r="U453" s="679" t="n">
        <v>0</v>
      </c>
      <c r="V453" s="680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11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77" t="n">
        <v>4680115881136</v>
      </c>
      <c r="E454" s="644" t="n"/>
      <c r="F454" s="676" t="n">
        <v>0.73</v>
      </c>
      <c r="G454" s="38" t="n">
        <v>6</v>
      </c>
      <c r="H454" s="676" t="n">
        <v>4.38</v>
      </c>
      <c r="I454" s="676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3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8" t="n"/>
      <c r="O454" s="678" t="n"/>
      <c r="P454" s="678" t="n"/>
      <c r="Q454" s="644" t="n"/>
      <c r="R454" s="40" t="inlineStr"/>
      <c r="S454" s="40" t="inlineStr"/>
      <c r="T454" s="41" t="inlineStr">
        <is>
          <t>кг</t>
        </is>
      </c>
      <c r="U454" s="679" t="n">
        <v>30</v>
      </c>
      <c r="V454" s="680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>
      <c r="A455" s="385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81" t="n"/>
      <c r="M455" s="682" t="inlineStr">
        <is>
          <t>Итого</t>
        </is>
      </c>
      <c r="N455" s="652" t="n"/>
      <c r="O455" s="652" t="n"/>
      <c r="P455" s="652" t="n"/>
      <c r="Q455" s="652" t="n"/>
      <c r="R455" s="652" t="n"/>
      <c r="S455" s="653" t="n"/>
      <c r="T455" s="43" t="inlineStr">
        <is>
          <t>кор</t>
        </is>
      </c>
      <c r="U455" s="683">
        <f>IFERROR(U452/H452,"0")+IFERROR(U453/H453,"0")+IFERROR(U454/H454,"0")</f>
        <v/>
      </c>
      <c r="V455" s="683">
        <f>IFERROR(V452/H452,"0")+IFERROR(V453/H453,"0")+IFERROR(V454/H454,"0")</f>
        <v/>
      </c>
      <c r="W455" s="683">
        <f>IFERROR(IF(W452="",0,W452),"0")+IFERROR(IF(W453="",0,W453),"0")+IFERROR(IF(W454="",0,W454),"0")</f>
        <v/>
      </c>
      <c r="X455" s="684" t="n"/>
      <c r="Y455" s="684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81" t="n"/>
      <c r="M456" s="682" t="inlineStr">
        <is>
          <t>Итого</t>
        </is>
      </c>
      <c r="N456" s="652" t="n"/>
      <c r="O456" s="652" t="n"/>
      <c r="P456" s="652" t="n"/>
      <c r="Q456" s="652" t="n"/>
      <c r="R456" s="652" t="n"/>
      <c r="S456" s="653" t="n"/>
      <c r="T456" s="43" t="inlineStr">
        <is>
          <t>кг</t>
        </is>
      </c>
      <c r="U456" s="683">
        <f>IFERROR(SUM(U452:U454),"0")</f>
        <v/>
      </c>
      <c r="V456" s="683">
        <f>IFERROR(SUM(V452:V454),"0")</f>
        <v/>
      </c>
      <c r="W456" s="43" t="n"/>
      <c r="X456" s="684" t="n"/>
      <c r="Y456" s="684" t="n"/>
    </row>
    <row r="457" ht="14.25" customHeight="1">
      <c r="A457" s="376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76" t="n"/>
      <c r="Y457" s="376" t="n"/>
    </row>
    <row r="458" ht="27" customHeight="1">
      <c r="A458" s="64" t="inlineStr">
        <is>
          <t>SU002803</t>
        </is>
      </c>
      <c r="B458" s="64" t="inlineStr">
        <is>
          <t>P003204</t>
        </is>
      </c>
      <c r="C458" s="37" t="n">
        <v>4301051381</v>
      </c>
      <c r="D458" s="377" t="n">
        <v>4680115881068</v>
      </c>
      <c r="E458" s="644" t="n"/>
      <c r="F458" s="676" t="n">
        <v>1.3</v>
      </c>
      <c r="G458" s="38" t="n">
        <v>6</v>
      </c>
      <c r="H458" s="676" t="n">
        <v>7.8</v>
      </c>
      <c r="I458" s="676" t="n">
        <v>8.279999999999999</v>
      </c>
      <c r="J458" s="38" t="n">
        <v>56</v>
      </c>
      <c r="K458" s="39" t="inlineStr">
        <is>
          <t>СК2</t>
        </is>
      </c>
      <c r="L458" s="38" t="n">
        <v>30</v>
      </c>
      <c r="M458" s="924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8" s="678" t="n"/>
      <c r="O458" s="678" t="n"/>
      <c r="P458" s="678" t="n"/>
      <c r="Q458" s="644" t="n"/>
      <c r="R458" s="40" t="inlineStr"/>
      <c r="S458" s="40" t="inlineStr"/>
      <c r="T458" s="41" t="inlineStr">
        <is>
          <t>кг</t>
        </is>
      </c>
      <c r="U458" s="679" t="n">
        <v>0</v>
      </c>
      <c r="V458" s="680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3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P003205</t>
        </is>
      </c>
      <c r="C459" s="37" t="n">
        <v>4301051382</v>
      </c>
      <c r="D459" s="377" t="n">
        <v>4680115881075</v>
      </c>
      <c r="E459" s="644" t="n"/>
      <c r="F459" s="676" t="n">
        <v>0.5</v>
      </c>
      <c r="G459" s="38" t="n">
        <v>6</v>
      </c>
      <c r="H459" s="676" t="n">
        <v>3</v>
      </c>
      <c r="I459" s="676" t="n">
        <v>3.2</v>
      </c>
      <c r="J459" s="38" t="n">
        <v>156</v>
      </c>
      <c r="K459" s="39" t="inlineStr">
        <is>
          <t>СК2</t>
        </is>
      </c>
      <c r="L459" s="38" t="n">
        <v>30</v>
      </c>
      <c r="M459" s="925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9" s="678" t="n"/>
      <c r="O459" s="678" t="n"/>
      <c r="P459" s="678" t="n"/>
      <c r="Q459" s="644" t="n"/>
      <c r="R459" s="40" t="inlineStr"/>
      <c r="S459" s="40" t="inlineStr"/>
      <c r="T459" s="41" t="inlineStr">
        <is>
          <t>кг</t>
        </is>
      </c>
      <c r="U459" s="679" t="n">
        <v>0</v>
      </c>
      <c r="V459" s="680">
        <f>IFERROR(IF(U459="",0,CEILING((U459/$H459),1)*$H459),"")</f>
        <v/>
      </c>
      <c r="W459" s="42">
        <f>IFERROR(IF(V459=0,"",ROUNDUP(V459/H459,0)*0.00753),"")</f>
        <v/>
      </c>
      <c r="X459" s="69" t="inlineStr"/>
      <c r="Y459" s="70" t="inlineStr"/>
      <c r="AC459" s="71" t="n"/>
      <c r="AZ459" s="314" t="inlineStr">
        <is>
          <t>КИ</t>
        </is>
      </c>
    </row>
    <row r="460">
      <c r="A460" s="385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81" t="n"/>
      <c r="M460" s="682" t="inlineStr">
        <is>
          <t>Итого</t>
        </is>
      </c>
      <c r="N460" s="652" t="n"/>
      <c r="O460" s="652" t="n"/>
      <c r="P460" s="652" t="n"/>
      <c r="Q460" s="652" t="n"/>
      <c r="R460" s="652" t="n"/>
      <c r="S460" s="653" t="n"/>
      <c r="T460" s="43" t="inlineStr">
        <is>
          <t>кор</t>
        </is>
      </c>
      <c r="U460" s="683">
        <f>IFERROR(U458/H458,"0")+IFERROR(U459/H459,"0")</f>
        <v/>
      </c>
      <c r="V460" s="683">
        <f>IFERROR(V458/H458,"0")+IFERROR(V459/H459,"0")</f>
        <v/>
      </c>
      <c r="W460" s="683">
        <f>IFERROR(IF(W458="",0,W458),"0")+IFERROR(IF(W459="",0,W459),"0")</f>
        <v/>
      </c>
      <c r="X460" s="684" t="n"/>
      <c r="Y460" s="68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81" t="n"/>
      <c r="M461" s="682" t="inlineStr">
        <is>
          <t>Итого</t>
        </is>
      </c>
      <c r="N461" s="652" t="n"/>
      <c r="O461" s="652" t="n"/>
      <c r="P461" s="652" t="n"/>
      <c r="Q461" s="652" t="n"/>
      <c r="R461" s="652" t="n"/>
      <c r="S461" s="653" t="n"/>
      <c r="T461" s="43" t="inlineStr">
        <is>
          <t>кг</t>
        </is>
      </c>
      <c r="U461" s="683">
        <f>IFERROR(SUM(U458:U459),"0")</f>
        <v/>
      </c>
      <c r="V461" s="683">
        <f>IFERROR(SUM(V458:V459),"0")</f>
        <v/>
      </c>
      <c r="W461" s="43" t="n"/>
      <c r="X461" s="684" t="n"/>
      <c r="Y461" s="684" t="n"/>
    </row>
    <row r="462" ht="16.5" customHeight="1">
      <c r="A462" s="375" t="inlineStr">
        <is>
          <t>Выгодная цена</t>
        </is>
      </c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375" t="n"/>
      <c r="Y462" s="375" t="n"/>
    </row>
    <row r="463" ht="14.25" customHeight="1">
      <c r="A463" s="376" t="inlineStr">
        <is>
          <t>Сосиски</t>
        </is>
      </c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376" t="n"/>
      <c r="Y463" s="376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77" t="n">
        <v>4680115880870</v>
      </c>
      <c r="E464" s="644" t="n"/>
      <c r="F464" s="676" t="n">
        <v>1.3</v>
      </c>
      <c r="G464" s="38" t="n">
        <v>6</v>
      </c>
      <c r="H464" s="676" t="n">
        <v>7.8</v>
      </c>
      <c r="I464" s="676" t="n">
        <v>8.364000000000001</v>
      </c>
      <c r="J464" s="38" t="n">
        <v>56</v>
      </c>
      <c r="K464" s="39" t="inlineStr">
        <is>
          <t>СК3</t>
        </is>
      </c>
      <c r="L464" s="38" t="n">
        <v>40</v>
      </c>
      <c r="M464" s="92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4" s="678" t="n"/>
      <c r="O464" s="678" t="n"/>
      <c r="P464" s="678" t="n"/>
      <c r="Q464" s="644" t="n"/>
      <c r="R464" s="40" t="inlineStr"/>
      <c r="S464" s="40" t="inlineStr"/>
      <c r="T464" s="41" t="inlineStr">
        <is>
          <t>кг</t>
        </is>
      </c>
      <c r="U464" s="679" t="n">
        <v>0</v>
      </c>
      <c r="V464" s="680">
        <f>IFERROR(IF(U464="",0,CEILING((U464/$H464),1)*$H464),"")</f>
        <v/>
      </c>
      <c r="W464" s="42">
        <f>IFERROR(IF(V464=0,"",ROUNDUP(V464/H464,0)*0.02175),"")</f>
        <v/>
      </c>
      <c r="X464" s="69" t="inlineStr"/>
      <c r="Y464" s="70" t="inlineStr"/>
      <c r="AC464" s="71" t="n"/>
      <c r="AZ464" s="315" t="inlineStr">
        <is>
          <t>КИ</t>
        </is>
      </c>
    </row>
    <row r="465">
      <c r="A465" s="385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81" t="n"/>
      <c r="M465" s="682" t="inlineStr">
        <is>
          <t>Итого</t>
        </is>
      </c>
      <c r="N465" s="652" t="n"/>
      <c r="O465" s="652" t="n"/>
      <c r="P465" s="652" t="n"/>
      <c r="Q465" s="652" t="n"/>
      <c r="R465" s="652" t="n"/>
      <c r="S465" s="653" t="n"/>
      <c r="T465" s="43" t="inlineStr">
        <is>
          <t>кор</t>
        </is>
      </c>
      <c r="U465" s="683">
        <f>IFERROR(U464/H464,"0")</f>
        <v/>
      </c>
      <c r="V465" s="683">
        <f>IFERROR(V464/H464,"0")</f>
        <v/>
      </c>
      <c r="W465" s="683">
        <f>IFERROR(IF(W464="",0,W464),"0")</f>
        <v/>
      </c>
      <c r="X465" s="684" t="n"/>
      <c r="Y465" s="684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81" t="n"/>
      <c r="M466" s="682" t="inlineStr">
        <is>
          <t>Итого</t>
        </is>
      </c>
      <c r="N466" s="652" t="n"/>
      <c r="O466" s="652" t="n"/>
      <c r="P466" s="652" t="n"/>
      <c r="Q466" s="652" t="n"/>
      <c r="R466" s="652" t="n"/>
      <c r="S466" s="653" t="n"/>
      <c r="T466" s="43" t="inlineStr">
        <is>
          <t>кг</t>
        </is>
      </c>
      <c r="U466" s="683">
        <f>IFERROR(SUM(U464:U464),"0")</f>
        <v/>
      </c>
      <c r="V466" s="683">
        <f>IFERROR(SUM(V464:V464),"0")</f>
        <v/>
      </c>
      <c r="W466" s="43" t="n"/>
      <c r="X466" s="684" t="n"/>
      <c r="Y466" s="684" t="n"/>
    </row>
    <row r="467" ht="15" customHeight="1">
      <c r="A467" s="6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41" t="n"/>
      <c r="M467" s="927" t="inlineStr">
        <is>
          <t>ИТОГО НЕТТО</t>
        </is>
      </c>
      <c r="N467" s="635" t="n"/>
      <c r="O467" s="635" t="n"/>
      <c r="P467" s="635" t="n"/>
      <c r="Q467" s="635" t="n"/>
      <c r="R467" s="635" t="n"/>
      <c r="S467" s="636" t="n"/>
      <c r="T467" s="43" t="inlineStr">
        <is>
          <t>кг</t>
        </is>
      </c>
      <c r="U467" s="683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/>
      </c>
      <c r="V467" s="683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/>
      </c>
      <c r="W467" s="43" t="n"/>
      <c r="X467" s="684" t="n"/>
      <c r="Y467" s="684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41" t="n"/>
      <c r="M468" s="927" t="inlineStr">
        <is>
          <t>ИТОГО БРУТТО</t>
        </is>
      </c>
      <c r="N468" s="635" t="n"/>
      <c r="O468" s="635" t="n"/>
      <c r="P468" s="635" t="n"/>
      <c r="Q468" s="635" t="n"/>
      <c r="R468" s="635" t="n"/>
      <c r="S468" s="636" t="n"/>
      <c r="T468" s="43" t="inlineStr">
        <is>
          <t>кг</t>
        </is>
      </c>
      <c r="U468" s="68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/>
      </c>
      <c r="V468" s="68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/>
      </c>
      <c r="W468" s="43" t="n"/>
      <c r="X468" s="684" t="n"/>
      <c r="Y468" s="684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1" t="n"/>
      <c r="M469" s="927" t="inlineStr">
        <is>
          <t>Кол-во паллет</t>
        </is>
      </c>
      <c r="N469" s="635" t="n"/>
      <c r="O469" s="635" t="n"/>
      <c r="P469" s="635" t="n"/>
      <c r="Q469" s="635" t="n"/>
      <c r="R469" s="635" t="n"/>
      <c r="S469" s="636" t="n"/>
      <c r="T469" s="43" t="inlineStr">
        <is>
          <t>шт</t>
        </is>
      </c>
      <c r="U469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/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/>
      </c>
      <c r="W469" s="43" t="n"/>
      <c r="X469" s="684" t="n"/>
      <c r="Y469" s="684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1" t="n"/>
      <c r="M470" s="927" t="inlineStr">
        <is>
          <t>Вес брутто  с паллетами</t>
        </is>
      </c>
      <c r="N470" s="635" t="n"/>
      <c r="O470" s="635" t="n"/>
      <c r="P470" s="635" t="n"/>
      <c r="Q470" s="635" t="n"/>
      <c r="R470" s="635" t="n"/>
      <c r="S470" s="636" t="n"/>
      <c r="T470" s="43" t="inlineStr">
        <is>
          <t>кг</t>
        </is>
      </c>
      <c r="U470" s="683">
        <f>GrossWeightTotal+PalletQtyTotal*25</f>
        <v/>
      </c>
      <c r="V470" s="683">
        <f>GrossWeightTotalR+PalletQtyTotalR*25</f>
        <v/>
      </c>
      <c r="W470" s="43" t="n"/>
      <c r="X470" s="684" t="n"/>
      <c r="Y470" s="684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1" t="n"/>
      <c r="M471" s="927" t="inlineStr">
        <is>
          <t>Кол-во коробок</t>
        </is>
      </c>
      <c r="N471" s="635" t="n"/>
      <c r="O471" s="635" t="n"/>
      <c r="P471" s="635" t="n"/>
      <c r="Q471" s="635" t="n"/>
      <c r="R471" s="635" t="n"/>
      <c r="S471" s="636" t="n"/>
      <c r="T471" s="43" t="inlineStr">
        <is>
          <t>шт</t>
        </is>
      </c>
      <c r="U471" s="683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/>
      </c>
      <c r="V471" s="683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/>
      </c>
      <c r="W471" s="43" t="n"/>
      <c r="X471" s="684" t="n"/>
      <c r="Y471" s="684" t="n"/>
    </row>
    <row r="472" ht="14.25" customHeight="1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1" t="n"/>
      <c r="M472" s="927" t="inlineStr">
        <is>
          <t>Объем заказа</t>
        </is>
      </c>
      <c r="N472" s="635" t="n"/>
      <c r="O472" s="635" t="n"/>
      <c r="P472" s="635" t="n"/>
      <c r="Q472" s="635" t="n"/>
      <c r="R472" s="635" t="n"/>
      <c r="S472" s="636" t="n"/>
      <c r="T472" s="46" t="inlineStr">
        <is>
          <t>м3</t>
        </is>
      </c>
      <c r="U472" s="43" t="n"/>
      <c r="V472" s="43" t="n"/>
      <c r="W472" s="43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/>
      </c>
      <c r="X472" s="684" t="n"/>
      <c r="Y472" s="684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632" t="inlineStr">
        <is>
          <t>Ядрена копоть</t>
        </is>
      </c>
      <c r="C474" s="632" t="inlineStr">
        <is>
          <t>Вязанка</t>
        </is>
      </c>
      <c r="D474" s="928" t="n"/>
      <c r="E474" s="928" t="n"/>
      <c r="F474" s="929" t="n"/>
      <c r="G474" s="632" t="inlineStr">
        <is>
          <t>Стародворье</t>
        </is>
      </c>
      <c r="H474" s="928" t="n"/>
      <c r="I474" s="928" t="n"/>
      <c r="J474" s="928" t="n"/>
      <c r="K474" s="928" t="n"/>
      <c r="L474" s="929" t="n"/>
      <c r="M474" s="632" t="inlineStr">
        <is>
          <t>Особый рецепт</t>
        </is>
      </c>
      <c r="N474" s="929" t="n"/>
      <c r="O474" s="632" t="inlineStr">
        <is>
          <t>Баварушка</t>
        </is>
      </c>
      <c r="P474" s="929" t="n"/>
      <c r="Q474" s="632" t="inlineStr">
        <is>
          <t>Дугушка</t>
        </is>
      </c>
      <c r="R474" s="632" t="inlineStr">
        <is>
          <t>Зареченские</t>
        </is>
      </c>
      <c r="S474" s="929" t="n"/>
      <c r="T474" s="1" t="n"/>
      <c r="Y474" s="61" t="n"/>
      <c r="AB474" s="1" t="n"/>
    </row>
    <row r="475" ht="14.25" customHeight="1" thickTop="1">
      <c r="A475" s="633" t="inlineStr">
        <is>
          <t>СЕРИЯ</t>
        </is>
      </c>
      <c r="B475" s="632" t="inlineStr">
        <is>
          <t>Ядрена копоть</t>
        </is>
      </c>
      <c r="C475" s="632" t="inlineStr">
        <is>
          <t>Столичная</t>
        </is>
      </c>
      <c r="D475" s="632" t="inlineStr">
        <is>
          <t>Классическая</t>
        </is>
      </c>
      <c r="E475" s="632" t="inlineStr">
        <is>
          <t>Вязанка</t>
        </is>
      </c>
      <c r="F475" s="632" t="inlineStr">
        <is>
          <t>Сливушки</t>
        </is>
      </c>
      <c r="G475" s="632" t="inlineStr">
        <is>
          <t>Золоченная в печи</t>
        </is>
      </c>
      <c r="H475" s="632" t="inlineStr">
        <is>
          <t>Мясорубская</t>
        </is>
      </c>
      <c r="I475" s="632" t="inlineStr">
        <is>
          <t>Сочинка</t>
        </is>
      </c>
      <c r="J475" s="632" t="inlineStr">
        <is>
          <t>Бордо</t>
        </is>
      </c>
      <c r="K475" s="632" t="inlineStr">
        <is>
          <t>Фирменная</t>
        </is>
      </c>
      <c r="L475" s="632" t="inlineStr">
        <is>
          <t>Бавария</t>
        </is>
      </c>
      <c r="M475" s="632" t="inlineStr">
        <is>
          <t>Особая</t>
        </is>
      </c>
      <c r="N475" s="632" t="inlineStr">
        <is>
          <t>Особая Без свинины</t>
        </is>
      </c>
      <c r="O475" s="632" t="inlineStr">
        <is>
          <t>Филейбургская</t>
        </is>
      </c>
      <c r="P475" s="632" t="inlineStr">
        <is>
          <t>Балыкбургская</t>
        </is>
      </c>
      <c r="Q475" s="632" t="inlineStr">
        <is>
          <t>Дугушка</t>
        </is>
      </c>
      <c r="R475" s="632" t="inlineStr">
        <is>
          <t>Зареченские продукты</t>
        </is>
      </c>
      <c r="S475" s="632" t="inlineStr">
        <is>
          <t>Выгодная цена</t>
        </is>
      </c>
      <c r="T475" s="1" t="n"/>
      <c r="Y475" s="61" t="n"/>
      <c r="AB475" s="1" t="n"/>
    </row>
    <row r="476" ht="13.5" customHeight="1" thickBot="1">
      <c r="A476" s="930" t="n"/>
      <c r="B476" s="931" t="n"/>
      <c r="C476" s="931" t="n"/>
      <c r="D476" s="931" t="n"/>
      <c r="E476" s="931" t="n"/>
      <c r="F476" s="931" t="n"/>
      <c r="G476" s="931" t="n"/>
      <c r="H476" s="931" t="n"/>
      <c r="I476" s="931" t="n"/>
      <c r="J476" s="931" t="n"/>
      <c r="K476" s="931" t="n"/>
      <c r="L476" s="931" t="n"/>
      <c r="M476" s="931" t="n"/>
      <c r="N476" s="931" t="n"/>
      <c r="O476" s="931" t="n"/>
      <c r="P476" s="931" t="n"/>
      <c r="Q476" s="931" t="n"/>
      <c r="R476" s="931" t="n"/>
      <c r="S476" s="931" t="n"/>
      <c r="T476" s="1" t="n"/>
      <c r="Y476" s="61" t="n"/>
      <c r="AB476" s="1" t="n"/>
    </row>
    <row r="477" ht="18" customHeight="1" thickBot="1" thickTop="1">
      <c r="A477" s="47" t="inlineStr">
        <is>
          <t>ИТОГО, кг</t>
        </is>
      </c>
      <c r="B477" s="53">
        <f>IFERROR(V22*1,"0")+IFERROR(V26*1,"0")+IFERROR(V27*1,"0")+IFERROR(V28*1,"0")+IFERROR(V29*1,"0")+IFERROR(V30*1,"0")+IFERROR(V31*1,"0")+IFERROR(V35*1,"0")+IFERROR(V39*1,"0")+IFERROR(V43*1,"0")</f>
        <v/>
      </c>
      <c r="C477" s="53">
        <f>IFERROR(V49*1,"0")+IFERROR(V50*1,"0")</f>
        <v/>
      </c>
      <c r="D477" s="53">
        <f>IFERROR(V55*1,"0")+IFERROR(V56*1,"0")+IFERROR(V57*1,"0")+IFERROR(V58*1,"0")</f>
        <v/>
      </c>
      <c r="E477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7" s="53">
        <f>IFERROR(V125*1,"0")+IFERROR(V126*1,"0")+IFERROR(V127*1,"0")+IFERROR(V128*1,"0")</f>
        <v/>
      </c>
      <c r="G477" s="53">
        <f>IFERROR(V134*1,"0")+IFERROR(V135*1,"0")+IFERROR(V136*1,"0")</f>
        <v/>
      </c>
      <c r="H477" s="53">
        <f>IFERROR(V141*1,"0")+IFERROR(V142*1,"0")+IFERROR(V143*1,"0")+IFERROR(V144*1,"0")+IFERROR(V145*1,"0")+IFERROR(V146*1,"0")+IFERROR(V147*1,"0")+IFERROR(V148*1,"0")</f>
        <v/>
      </c>
      <c r="I477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/>
      </c>
      <c r="J477" s="53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/>
      </c>
      <c r="K477" s="53">
        <f>IFERROR(V254*1,"0")+IFERROR(V255*1,"0")+IFERROR(V256*1,"0")+IFERROR(V257*1,"0")+IFERROR(V258*1,"0")+IFERROR(V259*1,"0")+IFERROR(V260*1,"0")+IFERROR(V264*1,"0")+IFERROR(V265*1,"0")</f>
        <v/>
      </c>
      <c r="L477" s="53">
        <f>IFERROR(V270*1,"0")+IFERROR(V274*1,"0")+IFERROR(V275*1,"0")+IFERROR(V276*1,"0")+IFERROR(V280*1,"0")+IFERROR(V284*1,"0")</f>
        <v/>
      </c>
      <c r="M477" s="53">
        <f>IFERROR(V290*1,"0")+IFERROR(V291*1,"0")+IFERROR(V292*1,"0")+IFERROR(V293*1,"0")+IFERROR(V294*1,"0")+IFERROR(V295*1,"0")+IFERROR(V296*1,"0")+IFERROR(V297*1,"0")+IFERROR(V301*1,"0")+IFERROR(V302*1,"0")+IFERROR(V306*1,"0")+IFERROR(V310*1,"0")</f>
        <v/>
      </c>
      <c r="N477" s="53">
        <f>IFERROR(V315*1,"0")+IFERROR(V316*1,"0")+IFERROR(V317*1,"0")+IFERROR(V318*1,"0")+IFERROR(V322*1,"0")+IFERROR(V323*1,"0")+IFERROR(V327*1,"0")+IFERROR(V328*1,"0")+IFERROR(V329*1,"0")+IFERROR(V330*1,"0")+IFERROR(V334*1,"0")</f>
        <v/>
      </c>
      <c r="O477" s="53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/>
      </c>
      <c r="P477" s="53">
        <f>IFERROR(V383*1,"0")+IFERROR(V384*1,"0")+IFERROR(V388*1,"0")+IFERROR(V389*1,"0")+IFERROR(V390*1,"0")+IFERROR(V391*1,"0")+IFERROR(V392*1,"0")+IFERROR(V393*1,"0")+IFERROR(V394*1,"0")+IFERROR(V398*1,"0")+IFERROR(V402*1,"0")</f>
        <v/>
      </c>
      <c r="Q477" s="53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/>
      </c>
      <c r="R477" s="53">
        <f>IFERROR(V441*1,"0")+IFERROR(V442*1,"0")+IFERROR(V446*1,"0")+IFERROR(V447*1,"0")+IFERROR(V448*1,"0")+IFERROR(V452*1,"0")+IFERROR(V453*1,"0")+IFERROR(V454*1,"0")+IFERROR(V458*1,"0")+IFERROR(V459*1,"0")</f>
        <v/>
      </c>
      <c r="S477" s="53">
        <f>IFERROR(V464*1,"0")</f>
        <v/>
      </c>
      <c r="T477" s="1" t="n"/>
      <c r="Y477" s="61" t="n"/>
      <c r="AB477" s="1" t="n"/>
    </row>
    <row r="47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DZ8kw/bszBFeI4yTLex9Q==" formatRows="1" sort="0" spinCount="100000" hashValue="4xwo/Hd/hA/pGcEXUwzVVGkIhWdECu7AlOzojQwPj7qpt/t5lmlj/s4DD7OFiYbvAB5Iubu+zdx3WCP/BHTJLw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C474:F474"/>
    <mergeCell ref="G474:L474"/>
    <mergeCell ref="M474:N474"/>
    <mergeCell ref="O474:P474"/>
    <mergeCell ref="R474:S474"/>
    <mergeCell ref="A475:A476"/>
    <mergeCell ref="B475:B476"/>
    <mergeCell ref="C475:C476"/>
    <mergeCell ref="D475:D476"/>
    <mergeCell ref="E475:E476"/>
    <mergeCell ref="F475:F476"/>
    <mergeCell ref="G475:G476"/>
    <mergeCell ref="H475:H476"/>
    <mergeCell ref="I475:I476"/>
    <mergeCell ref="J475:J476"/>
    <mergeCell ref="K475:K476"/>
    <mergeCell ref="L475:L476"/>
    <mergeCell ref="M475:M476"/>
    <mergeCell ref="N475:N476"/>
    <mergeCell ref="O475:O476"/>
    <mergeCell ref="P475:P476"/>
    <mergeCell ref="Q475:Q476"/>
    <mergeCell ref="R475:R476"/>
    <mergeCell ref="S475:S476"/>
    <mergeCell ref="A462:W462"/>
    <mergeCell ref="A463:W463"/>
    <mergeCell ref="D464:E464"/>
    <mergeCell ref="M464:Q464"/>
    <mergeCell ref="M465:S465"/>
    <mergeCell ref="A465:L466"/>
    <mergeCell ref="M466:S466"/>
    <mergeCell ref="M467:S467"/>
    <mergeCell ref="A467:L472"/>
    <mergeCell ref="M468:S468"/>
    <mergeCell ref="M469:S469"/>
    <mergeCell ref="M470:S470"/>
    <mergeCell ref="M471:S471"/>
    <mergeCell ref="M472:S472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M460:S460"/>
    <mergeCell ref="A460:L461"/>
    <mergeCell ref="M461:S461"/>
    <mergeCell ref="M449:S449"/>
    <mergeCell ref="A449:L450"/>
    <mergeCell ref="M450:S450"/>
    <mergeCell ref="A451:W451"/>
    <mergeCell ref="D452:E452"/>
    <mergeCell ref="M452:Q452"/>
    <mergeCell ref="D453:E453"/>
    <mergeCell ref="M453:Q453"/>
    <mergeCell ref="D454:E454"/>
    <mergeCell ref="M454:Q454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D448:E448"/>
    <mergeCell ref="M448:Q448"/>
    <mergeCell ref="M436:S436"/>
    <mergeCell ref="A436:L437"/>
    <mergeCell ref="M437:S437"/>
    <mergeCell ref="A438:W438"/>
    <mergeCell ref="A439:W439"/>
    <mergeCell ref="A440:W440"/>
    <mergeCell ref="D441:E441"/>
    <mergeCell ref="M441:Q441"/>
    <mergeCell ref="D442:E442"/>
    <mergeCell ref="M442:Q442"/>
    <mergeCell ref="D430:E430"/>
    <mergeCell ref="M430:Q430"/>
    <mergeCell ref="M431:S431"/>
    <mergeCell ref="A431:L432"/>
    <mergeCell ref="M432:S432"/>
    <mergeCell ref="A433:W433"/>
    <mergeCell ref="D434:E434"/>
    <mergeCell ref="M434:Q434"/>
    <mergeCell ref="D435:E435"/>
    <mergeCell ref="M435:Q435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A419:W419"/>
    <mergeCell ref="D420:E420"/>
    <mergeCell ref="M420:Q420"/>
    <mergeCell ref="D421:E421"/>
    <mergeCell ref="M421:Q421"/>
    <mergeCell ref="M422:S422"/>
    <mergeCell ref="A422:L423"/>
    <mergeCell ref="M423:S423"/>
    <mergeCell ref="A424:W424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A401:W401"/>
    <mergeCell ref="D402:E402"/>
    <mergeCell ref="M402:Q402"/>
    <mergeCell ref="M403:S403"/>
    <mergeCell ref="A403:L404"/>
    <mergeCell ref="M404:S404"/>
    <mergeCell ref="A405:W405"/>
    <mergeCell ref="A406:W406"/>
    <mergeCell ref="A407:W407"/>
    <mergeCell ref="M395:S395"/>
    <mergeCell ref="A395:L396"/>
    <mergeCell ref="M396:S396"/>
    <mergeCell ref="A397:W397"/>
    <mergeCell ref="D398:E398"/>
    <mergeCell ref="M398:Q398"/>
    <mergeCell ref="M399:S399"/>
    <mergeCell ref="A399:L400"/>
    <mergeCell ref="M400:S400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84:E384"/>
    <mergeCell ref="M384:Q384"/>
    <mergeCell ref="M385:S385"/>
    <mergeCell ref="A385:L386"/>
    <mergeCell ref="M386:S386"/>
    <mergeCell ref="A387:W387"/>
    <mergeCell ref="D388:E388"/>
    <mergeCell ref="M388:Q388"/>
    <mergeCell ref="D389:E389"/>
    <mergeCell ref="M389:Q389"/>
    <mergeCell ref="A377:W377"/>
    <mergeCell ref="D378:E378"/>
    <mergeCell ref="M378:Q378"/>
    <mergeCell ref="M379:S379"/>
    <mergeCell ref="A379:L380"/>
    <mergeCell ref="M380:S380"/>
    <mergeCell ref="A381:W381"/>
    <mergeCell ref="A382:W382"/>
    <mergeCell ref="D383:E383"/>
    <mergeCell ref="M383:Q383"/>
    <mergeCell ref="A371:W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M365:S365"/>
    <mergeCell ref="A365:L366"/>
    <mergeCell ref="M366:S366"/>
    <mergeCell ref="A367:W367"/>
    <mergeCell ref="D368:E368"/>
    <mergeCell ref="M368:Q368"/>
    <mergeCell ref="M369:S369"/>
    <mergeCell ref="A369:L370"/>
    <mergeCell ref="M370:S370"/>
    <mergeCell ref="A360:W360"/>
    <mergeCell ref="D361:E361"/>
    <mergeCell ref="M361:Q361"/>
    <mergeCell ref="D362:E362"/>
    <mergeCell ref="M362:Q362"/>
    <mergeCell ref="D363:E363"/>
    <mergeCell ref="M363:Q363"/>
    <mergeCell ref="D364:E364"/>
    <mergeCell ref="M364:Q364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A344:W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A337:W337"/>
    <mergeCell ref="A338:W338"/>
    <mergeCell ref="A339:W339"/>
    <mergeCell ref="D340:E340"/>
    <mergeCell ref="M340:Q340"/>
    <mergeCell ref="D341:E341"/>
    <mergeCell ref="M341:Q341"/>
    <mergeCell ref="M342:S342"/>
    <mergeCell ref="A342:L343"/>
    <mergeCell ref="M343:S343"/>
    <mergeCell ref="M331:S331"/>
    <mergeCell ref="A331:L332"/>
    <mergeCell ref="M332:S332"/>
    <mergeCell ref="A333:W333"/>
    <mergeCell ref="D334:E334"/>
    <mergeCell ref="M334:Q334"/>
    <mergeCell ref="M335:S335"/>
    <mergeCell ref="A335:L336"/>
    <mergeCell ref="M336:S336"/>
    <mergeCell ref="A326:W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M324:S324"/>
    <mergeCell ref="A324:L325"/>
    <mergeCell ref="M325:S325"/>
    <mergeCell ref="A313:W313"/>
    <mergeCell ref="A314:W314"/>
    <mergeCell ref="D315:E315"/>
    <mergeCell ref="M315:Q315"/>
    <mergeCell ref="D316:E316"/>
    <mergeCell ref="M316:Q316"/>
    <mergeCell ref="D317:E317"/>
    <mergeCell ref="M317:Q317"/>
    <mergeCell ref="D318:E318"/>
    <mergeCell ref="M318:Q318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M311:S311"/>
    <mergeCell ref="A311:L312"/>
    <mergeCell ref="M312:S312"/>
    <mergeCell ref="A300:W300"/>
    <mergeCell ref="D301:E301"/>
    <mergeCell ref="M301:Q301"/>
    <mergeCell ref="D302:E302"/>
    <mergeCell ref="M302:Q302"/>
    <mergeCell ref="M303:S303"/>
    <mergeCell ref="A303:L304"/>
    <mergeCell ref="M304:S304"/>
    <mergeCell ref="A305:W305"/>
    <mergeCell ref="D295:E295"/>
    <mergeCell ref="M295:Q295"/>
    <mergeCell ref="D296:E296"/>
    <mergeCell ref="M296:Q296"/>
    <mergeCell ref="D297:E297"/>
    <mergeCell ref="M297:Q297"/>
    <mergeCell ref="M298:S298"/>
    <mergeCell ref="A298:L299"/>
    <mergeCell ref="M299:S29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A283:W283"/>
    <mergeCell ref="D284:E284"/>
    <mergeCell ref="M284:Q284"/>
    <mergeCell ref="M285:S285"/>
    <mergeCell ref="A285:L286"/>
    <mergeCell ref="M286:S286"/>
    <mergeCell ref="A287:W287"/>
    <mergeCell ref="A288:W288"/>
    <mergeCell ref="A289:W289"/>
    <mergeCell ref="M277:S277"/>
    <mergeCell ref="A277:L278"/>
    <mergeCell ref="M278:S278"/>
    <mergeCell ref="A279:W279"/>
    <mergeCell ref="D280:E280"/>
    <mergeCell ref="M280:Q280"/>
    <mergeCell ref="M281:S281"/>
    <mergeCell ref="A281:L282"/>
    <mergeCell ref="M282:S282"/>
    <mergeCell ref="M271:S271"/>
    <mergeCell ref="A271:L272"/>
    <mergeCell ref="M272:S272"/>
    <mergeCell ref="A273:W273"/>
    <mergeCell ref="D274:E274"/>
    <mergeCell ref="M274:Q274"/>
    <mergeCell ref="D275:E275"/>
    <mergeCell ref="M275:Q275"/>
    <mergeCell ref="D276:E276"/>
    <mergeCell ref="M276:Q276"/>
    <mergeCell ref="D265:E265"/>
    <mergeCell ref="M265:Q265"/>
    <mergeCell ref="M266:S266"/>
    <mergeCell ref="A266:L267"/>
    <mergeCell ref="M267:S267"/>
    <mergeCell ref="A268:W268"/>
    <mergeCell ref="A269:W269"/>
    <mergeCell ref="D270:E270"/>
    <mergeCell ref="M270:Q270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64:E264"/>
    <mergeCell ref="M264:Q264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A253:W253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D247:E247"/>
    <mergeCell ref="M247:Q247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A225:W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D220:E220"/>
    <mergeCell ref="M220:Q220"/>
    <mergeCell ref="D221:E221"/>
    <mergeCell ref="M221:Q221"/>
    <mergeCell ref="D222:E222"/>
    <mergeCell ref="M222:Q222"/>
    <mergeCell ref="M223:S223"/>
    <mergeCell ref="A223:L224"/>
    <mergeCell ref="M224:S224"/>
    <mergeCell ref="A214:W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193:S193"/>
    <mergeCell ref="A193:L194"/>
    <mergeCell ref="M194:S194"/>
    <mergeCell ref="A195:W195"/>
    <mergeCell ref="A196:W196"/>
    <mergeCell ref="D197:E197"/>
    <mergeCell ref="M197:Q197"/>
    <mergeCell ref="D198:E198"/>
    <mergeCell ref="M198:Q198"/>
    <mergeCell ref="D187:E187"/>
    <mergeCell ref="M187:Q187"/>
    <mergeCell ref="M188:S188"/>
    <mergeCell ref="A188:L189"/>
    <mergeCell ref="M189:S189"/>
    <mergeCell ref="A190:W190"/>
    <mergeCell ref="D191:E191"/>
    <mergeCell ref="M191:Q191"/>
    <mergeCell ref="D192:E192"/>
    <mergeCell ref="M192:Q192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A89:W89"/>
    <mergeCell ref="D90:E90"/>
    <mergeCell ref="M90:Q90"/>
    <mergeCell ref="D91:E91"/>
    <mergeCell ref="M91:Q91"/>
    <mergeCell ref="D92:E92"/>
    <mergeCell ref="M92:Q92"/>
    <mergeCell ref="D93:E93"/>
    <mergeCell ref="M93:Q93"/>
    <mergeCell ref="D84:E84"/>
    <mergeCell ref="M84:Q84"/>
    <mergeCell ref="D85:E85"/>
    <mergeCell ref="M85:Q85"/>
    <mergeCell ref="D86:E86"/>
    <mergeCell ref="M86:Q86"/>
    <mergeCell ref="M87:S87"/>
    <mergeCell ref="A87:L88"/>
    <mergeCell ref="M88:S88"/>
    <mergeCell ref="M78:S78"/>
    <mergeCell ref="A78:L79"/>
    <mergeCell ref="M79:S79"/>
    <mergeCell ref="A80:W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mUDQdi7asiFD5DFeqmehw==" formatRows="1" sort="0" spinCount="100000" hashValue="C4IT06rxNSwaClFSE7j00w4ERH9lO1cF/EFU5Lptv9/XsygvAhTFOgnSf6M6mNtujL6P02STIxC8CVVzIIiVy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2023-10-13T08:38:05Z</dcterms:modified>
  <cp:lastModifiedBy>Admin</cp:lastModifiedBy>
</cp:coreProperties>
</file>