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B52F1E6-AAED-434E-8BE6-8B1D03A288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0" i="1" s="1"/>
  <c r="Y557" i="1"/>
  <c r="Y561" i="1" s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Y510" i="1"/>
  <c r="X510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69" i="1" s="1"/>
  <c r="BO22" i="1"/>
  <c r="X667" i="1" s="1"/>
  <c r="BM22" i="1"/>
  <c r="X666" i="1" s="1"/>
  <c r="Y22" i="1"/>
  <c r="B675" i="1" s="1"/>
  <c r="P22" i="1"/>
  <c r="H10" i="1"/>
  <c r="A9" i="1"/>
  <c r="F10" i="1" s="1"/>
  <c r="D7" i="1"/>
  <c r="Q6" i="1"/>
  <c r="P2" i="1"/>
  <c r="Y24" i="1" l="1"/>
  <c r="Y33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7" i="1"/>
  <c r="BN227" i="1"/>
  <c r="Z227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Z293" i="1"/>
  <c r="BP291" i="1"/>
  <c r="BN291" i="1"/>
  <c r="Z291" i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4" i="1"/>
  <c r="BN384" i="1"/>
  <c r="Z384" i="1"/>
  <c r="Z399" i="1"/>
  <c r="BP397" i="1"/>
  <c r="BN397" i="1"/>
  <c r="Z397" i="1"/>
  <c r="Y399" i="1"/>
  <c r="BP434" i="1"/>
  <c r="BN434" i="1"/>
  <c r="Z434" i="1"/>
  <c r="Y436" i="1"/>
  <c r="BP444" i="1"/>
  <c r="BN444" i="1"/>
  <c r="Z444" i="1"/>
  <c r="Z451" i="1" s="1"/>
  <c r="Y452" i="1"/>
  <c r="BP448" i="1"/>
  <c r="BN448" i="1"/>
  <c r="Z448" i="1"/>
  <c r="Y465" i="1"/>
  <c r="BP459" i="1"/>
  <c r="BN459" i="1"/>
  <c r="Z459" i="1"/>
  <c r="Y464" i="1"/>
  <c r="BP462" i="1"/>
  <c r="BN462" i="1"/>
  <c r="Z462" i="1"/>
  <c r="K675" i="1"/>
  <c r="H9" i="1"/>
  <c r="A10" i="1"/>
  <c r="X668" i="1"/>
  <c r="Y49" i="1"/>
  <c r="Y53" i="1"/>
  <c r="Y64" i="1"/>
  <c r="Y72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Z48" i="1" s="1"/>
  <c r="BN43" i="1"/>
  <c r="Z45" i="1"/>
  <c r="BN45" i="1"/>
  <c r="Z47" i="1"/>
  <c r="BN47" i="1"/>
  <c r="Y48" i="1"/>
  <c r="Z51" i="1"/>
  <c r="Z53" i="1" s="1"/>
  <c r="BN51" i="1"/>
  <c r="BP51" i="1"/>
  <c r="D675" i="1"/>
  <c r="Z58" i="1"/>
  <c r="Z64" i="1" s="1"/>
  <c r="BN58" i="1"/>
  <c r="Z60" i="1"/>
  <c r="BN60" i="1"/>
  <c r="Z62" i="1"/>
  <c r="BN62" i="1"/>
  <c r="Y65" i="1"/>
  <c r="Z68" i="1"/>
  <c r="Z71" i="1" s="1"/>
  <c r="BN68" i="1"/>
  <c r="Z70" i="1"/>
  <c r="BN70" i="1"/>
  <c r="Z74" i="1"/>
  <c r="BN74" i="1"/>
  <c r="BP74" i="1"/>
  <c r="Z76" i="1"/>
  <c r="BN76" i="1"/>
  <c r="Z78" i="1"/>
  <c r="BN78" i="1"/>
  <c r="Z84" i="1"/>
  <c r="Z89" i="1" s="1"/>
  <c r="BN84" i="1"/>
  <c r="Z86" i="1"/>
  <c r="BN86" i="1"/>
  <c r="Z88" i="1"/>
  <c r="BN88" i="1"/>
  <c r="Z92" i="1"/>
  <c r="Z95" i="1" s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Z153" i="1" s="1"/>
  <c r="BN152" i="1"/>
  <c r="Z157" i="1"/>
  <c r="Z159" i="1" s="1"/>
  <c r="BN157" i="1"/>
  <c r="H675" i="1"/>
  <c r="Y165" i="1"/>
  <c r="Z168" i="1"/>
  <c r="Z172" i="1" s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Z264" i="1" s="1"/>
  <c r="BP262" i="1"/>
  <c r="BN262" i="1"/>
  <c r="Z262" i="1"/>
  <c r="BP275" i="1"/>
  <c r="BN275" i="1"/>
  <c r="Z275" i="1"/>
  <c r="Z281" i="1" s="1"/>
  <c r="BP279" i="1"/>
  <c r="BN279" i="1"/>
  <c r="Z279" i="1"/>
  <c r="Y293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Z363" i="1" s="1"/>
  <c r="BP359" i="1"/>
  <c r="BN359" i="1"/>
  <c r="Z359" i="1"/>
  <c r="BP368" i="1"/>
  <c r="BN368" i="1"/>
  <c r="Z368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496" i="1"/>
  <c r="Y501" i="1"/>
  <c r="BP498" i="1"/>
  <c r="BN498" i="1"/>
  <c r="Z498" i="1"/>
  <c r="Z500" i="1" s="1"/>
  <c r="Y500" i="1"/>
  <c r="BP542" i="1"/>
  <c r="BN542" i="1"/>
  <c r="Z542" i="1"/>
  <c r="BP546" i="1"/>
  <c r="BN546" i="1"/>
  <c r="Z546" i="1"/>
  <c r="Y554" i="1"/>
  <c r="Y578" i="1"/>
  <c r="BP563" i="1"/>
  <c r="BN563" i="1"/>
  <c r="Z563" i="1"/>
  <c r="Y577" i="1"/>
  <c r="BP567" i="1"/>
  <c r="BN567" i="1"/>
  <c r="Z567" i="1"/>
  <c r="BP574" i="1"/>
  <c r="BN574" i="1"/>
  <c r="Z574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Z393" i="1"/>
  <c r="BP391" i="1"/>
  <c r="BN391" i="1"/>
  <c r="Z391" i="1"/>
  <c r="Y400" i="1"/>
  <c r="BP408" i="1"/>
  <c r="BN408" i="1"/>
  <c r="Z408" i="1"/>
  <c r="Z410" i="1" s="1"/>
  <c r="X675" i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3" i="1"/>
  <c r="BN493" i="1"/>
  <c r="Z493" i="1"/>
  <c r="BP513" i="1"/>
  <c r="BN513" i="1"/>
  <c r="Z513" i="1"/>
  <c r="Z517" i="1" s="1"/>
  <c r="BP516" i="1"/>
  <c r="BN516" i="1"/>
  <c r="Z516" i="1"/>
  <c r="Y518" i="1"/>
  <c r="Y526" i="1"/>
  <c r="BP521" i="1"/>
  <c r="BN521" i="1"/>
  <c r="Z521" i="1"/>
  <c r="Z525" i="1" s="1"/>
  <c r="Y525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09" i="1"/>
  <c r="Y517" i="1"/>
  <c r="BP514" i="1"/>
  <c r="BN514" i="1"/>
  <c r="Z514" i="1"/>
  <c r="BP540" i="1"/>
  <c r="BN540" i="1"/>
  <c r="Z540" i="1"/>
  <c r="Z554" i="1" s="1"/>
  <c r="BP544" i="1"/>
  <c r="BN544" i="1"/>
  <c r="Z544" i="1"/>
  <c r="BP549" i="1"/>
  <c r="BN549" i="1"/>
  <c r="Z549" i="1"/>
  <c r="BP566" i="1"/>
  <c r="BN566" i="1"/>
  <c r="Z566" i="1"/>
  <c r="BP571" i="1"/>
  <c r="BN571" i="1"/>
  <c r="Z571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386" i="1"/>
  <c r="Z577" i="1"/>
  <c r="Z239" i="1"/>
  <c r="Z230" i="1"/>
  <c r="Z194" i="1"/>
  <c r="Z136" i="1"/>
  <c r="Z111" i="1"/>
  <c r="Z102" i="1"/>
  <c r="Z80" i="1"/>
  <c r="Z33" i="1"/>
  <c r="Y669" i="1"/>
  <c r="Y666" i="1"/>
  <c r="Z251" i="1"/>
  <c r="Y665" i="1"/>
  <c r="Z495" i="1"/>
  <c r="Y667" i="1"/>
  <c r="Z464" i="1"/>
  <c r="Z670" i="1" s="1"/>
  <c r="Y668" i="1" l="1"/>
</calcChain>
</file>

<file path=xl/sharedStrings.xml><?xml version="1.0" encoding="utf-8"?>
<sst xmlns="http://schemas.openxmlformats.org/spreadsheetml/2006/main" count="3134" uniqueCount="1086">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</sst>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8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45702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Пятница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0.375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6">
        <v>4607091385670</v>
      </c>
      <c r="E42" s="777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4"/>
      <c r="R42" s="774"/>
      <c r="S42" s="774"/>
      <c r="T42" s="775"/>
      <c r="U42" s="34"/>
      <c r="V42" s="34"/>
      <c r="W42" s="35" t="s">
        <v>69</v>
      </c>
      <c r="X42" s="769">
        <v>250</v>
      </c>
      <c r="Y42" s="770">
        <f t="shared" ref="Y42:Y47" si="6">IFERROR(IF(X42="",0,CEILING((X42/$H42),1)*$H42),"")</f>
        <v>259.20000000000005</v>
      </c>
      <c r="Z42" s="36">
        <f>IFERROR(IF(Y42=0,"",ROUNDUP(Y42/H42,0)*0.01898),"")</f>
        <v>0.45552000000000004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260.0694444444444</v>
      </c>
      <c r="BN42" s="64">
        <f t="shared" ref="BN42:BN47" si="8">IFERROR(Y42*I42/H42,"0")</f>
        <v>269.64000000000004</v>
      </c>
      <c r="BO42" s="64">
        <f t="shared" ref="BO42:BO47" si="9">IFERROR(1/J42*(X42/H42),"0")</f>
        <v>0.36168981481481477</v>
      </c>
      <c r="BP42" s="64">
        <f t="shared" ref="BP42:BP47" si="10">IFERROR(1/J42*(Y42/H42),"0")</f>
        <v>0.37500000000000006</v>
      </c>
    </row>
    <row r="43" spans="1:68" ht="16.5" customHeight="1" x14ac:dyDescent="0.25">
      <c r="A43" s="54" t="s">
        <v>108</v>
      </c>
      <c r="B43" s="54" t="s">
        <v>113</v>
      </c>
      <c r="C43" s="31">
        <v>4301011540</v>
      </c>
      <c r="D43" s="776">
        <v>4607091385670</v>
      </c>
      <c r="E43" s="777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6">
        <v>4607091385687</v>
      </c>
      <c r="E45" s="777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4"/>
      <c r="R45" s="774"/>
      <c r="S45" s="774"/>
      <c r="T45" s="775"/>
      <c r="U45" s="34"/>
      <c r="V45" s="34"/>
      <c r="W45" s="35" t="s">
        <v>69</v>
      </c>
      <c r="X45" s="769">
        <v>240</v>
      </c>
      <c r="Y45" s="770">
        <f t="shared" si="6"/>
        <v>240</v>
      </c>
      <c r="Z45" s="36">
        <f>IFERROR(IF(Y45=0,"",ROUNDUP(Y45/H45,0)*0.00902),"")</f>
        <v>0.54120000000000001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252.6</v>
      </c>
      <c r="BN45" s="64">
        <f t="shared" si="8"/>
        <v>252.6</v>
      </c>
      <c r="BO45" s="64">
        <f t="shared" si="9"/>
        <v>0.45454545454545459</v>
      </c>
      <c r="BP45" s="64">
        <f t="shared" si="10"/>
        <v>0.45454545454545459</v>
      </c>
    </row>
    <row r="46" spans="1:68" ht="27" customHeight="1" x14ac:dyDescent="0.25">
      <c r="A46" s="54" t="s">
        <v>124</v>
      </c>
      <c r="B46" s="54" t="s">
        <v>125</v>
      </c>
      <c r="C46" s="31">
        <v>4301011565</v>
      </c>
      <c r="D46" s="776">
        <v>4680115882539</v>
      </c>
      <c r="E46" s="777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83.148148148148152</v>
      </c>
      <c r="Y48" s="771">
        <f>IFERROR(Y42/H42,"0")+IFERROR(Y43/H43,"0")+IFERROR(Y44/H44,"0")+IFERROR(Y45/H45,"0")+IFERROR(Y46/H46,"0")+IFERROR(Y47/H47,"0")</f>
        <v>84</v>
      </c>
      <c r="Z48" s="771">
        <f>IFERROR(IF(Z42="",0,Z42),"0")+IFERROR(IF(Z43="",0,Z43),"0")+IFERROR(IF(Z44="",0,Z44),"0")+IFERROR(IF(Z45="",0,Z45),"0")+IFERROR(IF(Z46="",0,Z46),"0")+IFERROR(IF(Z47="",0,Z47),"0")</f>
        <v>0.99672000000000005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490</v>
      </c>
      <c r="Y49" s="771">
        <f>IFERROR(SUM(Y42:Y47),"0")</f>
        <v>499.20000000000005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400</v>
      </c>
      <c r="Y58" s="770">
        <f t="shared" si="11"/>
        <v>410.40000000000003</v>
      </c>
      <c r="Z58" s="36">
        <f>IFERROR(IF(Y58=0,"",ROUNDUP(Y58/H58,0)*0.01898),"")</f>
        <v>0.72123999999999999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416.11111111111109</v>
      </c>
      <c r="BN58" s="64">
        <f t="shared" si="13"/>
        <v>426.92999999999995</v>
      </c>
      <c r="BO58" s="64">
        <f t="shared" si="14"/>
        <v>0.57870370370370372</v>
      </c>
      <c r="BP58" s="64">
        <f t="shared" si="15"/>
        <v>0.59375</v>
      </c>
    </row>
    <row r="59" spans="1:68" ht="27" customHeight="1" x14ac:dyDescent="0.25">
      <c r="A59" s="54" t="s">
        <v>141</v>
      </c>
      <c r="B59" s="54" t="s">
        <v>142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144</v>
      </c>
      <c r="B60" s="54" t="s">
        <v>145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149</v>
      </c>
      <c r="B62" s="54" t="s">
        <v>150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495</v>
      </c>
      <c r="Y63" s="770">
        <f t="shared" si="11"/>
        <v>495</v>
      </c>
      <c r="Z63" s="36">
        <f>IFERROR(IF(Y63=0,"",ROUNDUP(Y63/H63,0)*0.00902),"")</f>
        <v>0.99219999999999997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518.09999999999991</v>
      </c>
      <c r="BN63" s="64">
        <f t="shared" si="13"/>
        <v>518.09999999999991</v>
      </c>
      <c r="BO63" s="64">
        <f t="shared" si="14"/>
        <v>0.83333333333333337</v>
      </c>
      <c r="BP63" s="64">
        <f t="shared" si="15"/>
        <v>0.83333333333333337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147.03703703703704</v>
      </c>
      <c r="Y64" s="771">
        <f>IFERROR(Y57/H57,"0")+IFERROR(Y58/H58,"0")+IFERROR(Y59/H59,"0")+IFERROR(Y60/H60,"0")+IFERROR(Y61/H61,"0")+IFERROR(Y62/H62,"0")+IFERROR(Y63/H63,"0")</f>
        <v>148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1.7134399999999999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895</v>
      </c>
      <c r="Y65" s="771">
        <f>IFERROR(SUM(Y57:Y63),"0")</f>
        <v>905.40000000000009</v>
      </c>
      <c r="Z65" s="37"/>
      <c r="AA65" s="772"/>
      <c r="AB65" s="772"/>
      <c r="AC65" s="772"/>
    </row>
    <row r="66" spans="1:68" ht="14.25" customHeight="1" x14ac:dyDescent="0.25">
      <c r="A66" s="795" t="s">
        <v>155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225</v>
      </c>
      <c r="Y70" s="770">
        <f>IFERROR(IF(X70="",0,CEILING((X70/$H70),1)*$H70),"")</f>
        <v>226.8</v>
      </c>
      <c r="Z70" s="36">
        <f>IFERROR(IF(Y70=0,"",ROUNDUP(Y70/H70,0)*0.00651),"")</f>
        <v>0.54683999999999999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239.99999999999997</v>
      </c>
      <c r="BN70" s="64">
        <f>IFERROR(Y70*I70/H70,"0")</f>
        <v>241.91999999999996</v>
      </c>
      <c r="BO70" s="64">
        <f>IFERROR(1/J70*(X70/H70),"0")</f>
        <v>0.45787545787545786</v>
      </c>
      <c r="BP70" s="64">
        <f>IFERROR(1/J70*(Y70/H70),"0")</f>
        <v>0.46153846153846156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83.333333333333329</v>
      </c>
      <c r="Y71" s="771">
        <f>IFERROR(Y67/H67,"0")+IFERROR(Y68/H68,"0")+IFERROR(Y69/H69,"0")+IFERROR(Y70/H70,"0")</f>
        <v>84</v>
      </c>
      <c r="Z71" s="771">
        <f>IFERROR(IF(Z67="",0,Z67),"0")+IFERROR(IF(Z68="",0,Z68),"0")+IFERROR(IF(Z69="",0,Z69),"0")+IFERROR(IF(Z70="",0,Z70),"0")</f>
        <v>0.54683999999999999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225</v>
      </c>
      <c r="Y72" s="771">
        <f>IFERROR(SUM(Y67:Y70),"0")</f>
        <v>226.8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166</v>
      </c>
      <c r="B74" s="54" t="s">
        <v>167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179</v>
      </c>
      <c r="B79" s="54" t="s">
        <v>180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181</v>
      </c>
      <c r="B83" s="54" t="s">
        <v>182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190</v>
      </c>
      <c r="B86" s="54" t="s">
        <v>191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194</v>
      </c>
      <c r="B88" s="54" t="s">
        <v>195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196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197</v>
      </c>
      <c r="B92" s="54" t="s">
        <v>198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201</v>
      </c>
      <c r="B94" s="54" t="s">
        <v>202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204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250</v>
      </c>
      <c r="Y99" s="770">
        <f>IFERROR(IF(X99="",0,CEILING((X99/$H99),1)*$H99),"")</f>
        <v>259.20000000000005</v>
      </c>
      <c r="Z99" s="36">
        <f>IFERROR(IF(Y99=0,"",ROUNDUP(Y99/H99,0)*0.01898),"")</f>
        <v>0.45552000000000004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260.0694444444444</v>
      </c>
      <c r="BN99" s="64">
        <f>IFERROR(Y99*I99/H99,"0")</f>
        <v>269.64000000000004</v>
      </c>
      <c r="BO99" s="64">
        <f>IFERROR(1/J99*(X99/H99),"0")</f>
        <v>0.36168981481481477</v>
      </c>
      <c r="BP99" s="64">
        <f>IFERROR(1/J99*(Y99/H99),"0")</f>
        <v>0.37500000000000006</v>
      </c>
    </row>
    <row r="100" spans="1:68" ht="16.5" customHeight="1" x14ac:dyDescent="0.25">
      <c r="A100" s="54" t="s">
        <v>208</v>
      </c>
      <c r="B100" s="54" t="s">
        <v>209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360</v>
      </c>
      <c r="Y101" s="770">
        <f>IFERROR(IF(X101="",0,CEILING((X101/$H101),1)*$H101),"")</f>
        <v>360</v>
      </c>
      <c r="Z101" s="36">
        <f>IFERROR(IF(Y101=0,"",ROUNDUP(Y101/H101,0)*0.00902),"")</f>
        <v>0.72160000000000002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376.79999999999995</v>
      </c>
      <c r="BN101" s="64">
        <f>IFERROR(Y101*I101/H101,"0")</f>
        <v>376.79999999999995</v>
      </c>
      <c r="BO101" s="64">
        <f>IFERROR(1/J101*(X101/H101),"0")</f>
        <v>0.60606060606060608</v>
      </c>
      <c r="BP101" s="64">
        <f>IFERROR(1/J101*(Y101/H101),"0")</f>
        <v>0.60606060606060608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103.14814814814815</v>
      </c>
      <c r="Y102" s="771">
        <f>IFERROR(Y99/H99,"0")+IFERROR(Y100/H100,"0")+IFERROR(Y101/H101,"0")</f>
        <v>104</v>
      </c>
      <c r="Z102" s="771">
        <f>IFERROR(IF(Z99="",0,Z99),"0")+IFERROR(IF(Z100="",0,Z100),"0")+IFERROR(IF(Z101="",0,Z101),"0")</f>
        <v>1.1771199999999999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610</v>
      </c>
      <c r="Y103" s="771">
        <f>IFERROR(SUM(Y99:Y101),"0")</f>
        <v>619.20000000000005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213</v>
      </c>
      <c r="B106" s="54" t="s">
        <v>216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720</v>
      </c>
      <c r="Y107" s="770">
        <f t="shared" si="26"/>
        <v>720.90000000000009</v>
      </c>
      <c r="Z107" s="36">
        <f>IFERROR(IF(Y107=0,"",ROUNDUP(Y107/H107,0)*0.00651),"")</f>
        <v>1.73817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787.19999999999993</v>
      </c>
      <c r="BN107" s="64">
        <f t="shared" si="28"/>
        <v>788.18400000000008</v>
      </c>
      <c r="BO107" s="64">
        <f t="shared" si="29"/>
        <v>1.4652014652014651</v>
      </c>
      <c r="BP107" s="64">
        <f t="shared" si="30"/>
        <v>1.4670329670329672</v>
      </c>
    </row>
    <row r="108" spans="1:68" ht="16.5" customHeight="1" x14ac:dyDescent="0.25">
      <c r="A108" s="54" t="s">
        <v>219</v>
      </c>
      <c r="B108" s="54" t="s">
        <v>220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222</v>
      </c>
      <c r="B109" s="54" t="s">
        <v>223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222</v>
      </c>
      <c r="B110" s="54" t="s">
        <v>224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67" t="s">
        <v>225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266.66666666666663</v>
      </c>
      <c r="Y111" s="771">
        <f>IFERROR(Y105/H105,"0")+IFERROR(Y106/H106,"0")+IFERROR(Y107/H107,"0")+IFERROR(Y108/H108,"0")+IFERROR(Y109/H109,"0")+IFERROR(Y110/H110,"0")</f>
        <v>267</v>
      </c>
      <c r="Z111" s="771">
        <f>IFERROR(IF(Z105="",0,Z105),"0")+IFERROR(IF(Z106="",0,Z106),"0")+IFERROR(IF(Z107="",0,Z107),"0")+IFERROR(IF(Z108="",0,Z108),"0")+IFERROR(IF(Z109="",0,Z109),"0")+IFERROR(IF(Z110="",0,Z110),"0")</f>
        <v>1.73817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720</v>
      </c>
      <c r="Y112" s="771">
        <f>IFERROR(SUM(Y105:Y110),"0")</f>
        <v>720.90000000000009</v>
      </c>
      <c r="Z112" s="37"/>
      <c r="AA112" s="772"/>
      <c r="AB112" s="772"/>
      <c r="AC112" s="772"/>
    </row>
    <row r="113" spans="1:68" ht="16.5" customHeight="1" x14ac:dyDescent="0.25">
      <c r="A113" s="785" t="s">
        <v>226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90</v>
      </c>
      <c r="Y115" s="770">
        <f>IFERROR(IF(X115="",0,CEILING((X115/$H115),1)*$H115),"")</f>
        <v>100.8</v>
      </c>
      <c r="Z115" s="36">
        <f>IFERROR(IF(Y115=0,"",ROUNDUP(Y115/H115,0)*0.01898),"")</f>
        <v>0.17082</v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93.495535714285722</v>
      </c>
      <c r="BN115" s="64">
        <f>IFERROR(Y115*I115/H115,"0")</f>
        <v>104.715</v>
      </c>
      <c r="BO115" s="64">
        <f>IFERROR(1/J115*(X115/H115),"0")</f>
        <v>0.12555803571428573</v>
      </c>
      <c r="BP115" s="64">
        <f>IFERROR(1/J115*(Y115/H115),"0")</f>
        <v>0.140625</v>
      </c>
    </row>
    <row r="116" spans="1:68" ht="16.5" customHeight="1" x14ac:dyDescent="0.25">
      <c r="A116" s="54" t="s">
        <v>227</v>
      </c>
      <c r="B116" s="54" t="s">
        <v>230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231</v>
      </c>
      <c r="B117" s="54" t="s">
        <v>232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1170</v>
      </c>
      <c r="Y118" s="770">
        <f>IFERROR(IF(X118="",0,CEILING((X118/$H118),1)*$H118),"")</f>
        <v>1170</v>
      </c>
      <c r="Z118" s="36">
        <f>IFERROR(IF(Y118=0,"",ROUNDUP(Y118/H118,0)*0.00902),"")</f>
        <v>2.3452000000000002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1224.5999999999999</v>
      </c>
      <c r="BN118" s="64">
        <f>IFERROR(Y118*I118/H118,"0")</f>
        <v>1224.5999999999999</v>
      </c>
      <c r="BO118" s="64">
        <f>IFERROR(1/J118*(X118/H118),"0")</f>
        <v>1.9696969696969697</v>
      </c>
      <c r="BP118" s="64">
        <f>IFERROR(1/J118*(Y118/H118),"0")</f>
        <v>1.9696969696969697</v>
      </c>
    </row>
    <row r="119" spans="1:68" ht="16.5" customHeight="1" x14ac:dyDescent="0.25">
      <c r="A119" s="54" t="s">
        <v>235</v>
      </c>
      <c r="B119" s="54" t="s">
        <v>236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268.03571428571428</v>
      </c>
      <c r="Y120" s="771">
        <f>IFERROR(Y115/H115,"0")+IFERROR(Y116/H116,"0")+IFERROR(Y117/H117,"0")+IFERROR(Y118/H118,"0")+IFERROR(Y119/H119,"0")</f>
        <v>269</v>
      </c>
      <c r="Z120" s="771">
        <f>IFERROR(IF(Z115="",0,Z115),"0")+IFERROR(IF(Z116="",0,Z116),"0")+IFERROR(IF(Z117="",0,Z117),"0")+IFERROR(IF(Z118="",0,Z118),"0")+IFERROR(IF(Z119="",0,Z119),"0")</f>
        <v>2.5160200000000001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1260</v>
      </c>
      <c r="Y121" s="771">
        <f>IFERROR(SUM(Y115:Y119),"0")</f>
        <v>1270.8</v>
      </c>
      <c r="Z121" s="37"/>
      <c r="AA121" s="772"/>
      <c r="AB121" s="772"/>
      <c r="AC121" s="772"/>
    </row>
    <row r="122" spans="1:68" ht="14.25" customHeight="1" x14ac:dyDescent="0.25">
      <c r="A122" s="795" t="s">
        <v>155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237</v>
      </c>
      <c r="B123" s="54" t="s">
        <v>238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240</v>
      </c>
      <c r="B124" s="54" t="s">
        <v>241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242</v>
      </c>
      <c r="B125" s="54" t="s">
        <v>243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37.5" customHeight="1" x14ac:dyDescent="0.25">
      <c r="A129" s="54" t="s">
        <v>244</v>
      </c>
      <c r="B129" s="54" t="s">
        <v>245</v>
      </c>
      <c r="C129" s="31">
        <v>4301051360</v>
      </c>
      <c r="D129" s="776">
        <v>4607091385168</v>
      </c>
      <c r="E129" s="777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6">
        <v>4607091385168</v>
      </c>
      <c r="E130" s="777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800</v>
      </c>
      <c r="Y130" s="770">
        <f t="shared" si="31"/>
        <v>806.40000000000009</v>
      </c>
      <c r="Z130" s="36">
        <f>IFERROR(IF(Y130=0,"",ROUNDUP(Y130/H130,0)*0.01898),"")</f>
        <v>1.8220800000000001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848.85714285714289</v>
      </c>
      <c r="BN130" s="64">
        <f t="shared" si="33"/>
        <v>855.64800000000002</v>
      </c>
      <c r="BO130" s="64">
        <f t="shared" si="34"/>
        <v>1.4880952380952381</v>
      </c>
      <c r="BP130" s="64">
        <f t="shared" si="35"/>
        <v>1.5</v>
      </c>
    </row>
    <row r="131" spans="1:68" ht="27" customHeight="1" x14ac:dyDescent="0.25">
      <c r="A131" s="54" t="s">
        <v>249</v>
      </c>
      <c r="B131" s="54" t="s">
        <v>250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252</v>
      </c>
      <c r="B132" s="54" t="s">
        <v>253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720</v>
      </c>
      <c r="Y133" s="770">
        <f t="shared" si="31"/>
        <v>720.90000000000009</v>
      </c>
      <c r="Z133" s="36">
        <f>IFERROR(IF(Y133=0,"",ROUNDUP(Y133/H133,0)*0.00651),"")</f>
        <v>1.73817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787.19999999999993</v>
      </c>
      <c r="BN133" s="64">
        <f t="shared" si="33"/>
        <v>788.18400000000008</v>
      </c>
      <c r="BO133" s="64">
        <f t="shared" si="34"/>
        <v>1.4652014652014651</v>
      </c>
      <c r="BP133" s="64">
        <f t="shared" si="35"/>
        <v>1.4670329670329672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99</v>
      </c>
      <c r="Y134" s="770">
        <f t="shared" si="31"/>
        <v>99</v>
      </c>
      <c r="Z134" s="36">
        <f>IFERROR(IF(Y134=0,"",ROUNDUP(Y134/H134,0)*0.00651),"")</f>
        <v>0.35805000000000003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108.9</v>
      </c>
      <c r="BN134" s="64">
        <f t="shared" si="33"/>
        <v>108.9</v>
      </c>
      <c r="BO134" s="64">
        <f t="shared" si="34"/>
        <v>0.30219780219780223</v>
      </c>
      <c r="BP134" s="64">
        <f t="shared" si="35"/>
        <v>0.30219780219780223</v>
      </c>
    </row>
    <row r="135" spans="1:68" ht="37.5" customHeight="1" x14ac:dyDescent="0.25">
      <c r="A135" s="54" t="s">
        <v>258</v>
      </c>
      <c r="B135" s="54" t="s">
        <v>259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416.90476190476187</v>
      </c>
      <c r="Y136" s="771">
        <f>IFERROR(Y129/H129,"0")+IFERROR(Y130/H130,"0")+IFERROR(Y131/H131,"0")+IFERROR(Y132/H132,"0")+IFERROR(Y133/H133,"0")+IFERROR(Y134/H134,"0")+IFERROR(Y135/H135,"0")</f>
        <v>418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3.9182999999999999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1619</v>
      </c>
      <c r="Y137" s="771">
        <f>IFERROR(SUM(Y129:Y135),"0")</f>
        <v>1626.3000000000002</v>
      </c>
      <c r="Z137" s="37"/>
      <c r="AA137" s="772"/>
      <c r="AB137" s="772"/>
      <c r="AC137" s="772"/>
    </row>
    <row r="138" spans="1:68" ht="14.25" customHeight="1" x14ac:dyDescent="0.25">
      <c r="A138" s="795" t="s">
        <v>196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261</v>
      </c>
      <c r="B139" s="54" t="s">
        <v>262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19.8</v>
      </c>
      <c r="Y140" s="770">
        <f>IFERROR(IF(X140="",0,CEILING((X140/$H140),1)*$H140),"")</f>
        <v>19.8</v>
      </c>
      <c r="Z140" s="36">
        <f>IFERROR(IF(Y140=0,"",ROUNDUP(Y140/H140,0)*0.00651),"")</f>
        <v>6.5100000000000005E-2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22.380000000000003</v>
      </c>
      <c r="BN140" s="64">
        <f>IFERROR(Y140*I140/H140,"0")</f>
        <v>22.380000000000003</v>
      </c>
      <c r="BO140" s="64">
        <f>IFERROR(1/J140*(X140/H140),"0")</f>
        <v>5.4945054945054951E-2</v>
      </c>
      <c r="BP140" s="64">
        <f>IFERROR(1/J140*(Y140/H140),"0")</f>
        <v>5.4945054945054951E-2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10</v>
      </c>
      <c r="Y141" s="771">
        <f>IFERROR(Y139/H139,"0")+IFERROR(Y140/H140,"0")</f>
        <v>10</v>
      </c>
      <c r="Z141" s="771">
        <f>IFERROR(IF(Z139="",0,Z139),"0")+IFERROR(IF(Z140="",0,Z140),"0")</f>
        <v>6.5100000000000005E-2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19.8</v>
      </c>
      <c r="Y142" s="771">
        <f>IFERROR(SUM(Y139:Y140),"0")</f>
        <v>19.8</v>
      </c>
      <c r="Z142" s="37"/>
      <c r="AA142" s="772"/>
      <c r="AB142" s="772"/>
      <c r="AC142" s="772"/>
    </row>
    <row r="143" spans="1:68" ht="16.5" customHeight="1" x14ac:dyDescent="0.25">
      <c r="A143" s="785" t="s">
        <v>267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268</v>
      </c>
      <c r="B145" s="54" t="s">
        <v>269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40</v>
      </c>
      <c r="Y146" s="770">
        <f>IFERROR(IF(X146="",0,CEILING((X146/$H146),1)*$H146),"")</f>
        <v>41.6</v>
      </c>
      <c r="Z146" s="36">
        <f>IFERROR(IF(Y146=0,"",ROUNDUP(Y146/H146,0)*0.00651),"")</f>
        <v>8.4629999999999997E-2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42.249999999999993</v>
      </c>
      <c r="BN146" s="64">
        <f>IFERROR(Y146*I146/H146,"0")</f>
        <v>43.94</v>
      </c>
      <c r="BO146" s="64">
        <f>IFERROR(1/J146*(X146/H146),"0")</f>
        <v>6.8681318681318687E-2</v>
      </c>
      <c r="BP146" s="64">
        <f>IFERROR(1/J146*(Y146/H146),"0")</f>
        <v>7.1428571428571438E-2</v>
      </c>
    </row>
    <row r="147" spans="1:68" ht="27" customHeight="1" x14ac:dyDescent="0.25">
      <c r="A147" s="54" t="s">
        <v>272</v>
      </c>
      <c r="B147" s="54" t="s">
        <v>275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12.5</v>
      </c>
      <c r="Y148" s="771">
        <f>IFERROR(Y145/H145,"0")+IFERROR(Y146/H146,"0")+IFERROR(Y147/H147,"0")</f>
        <v>13</v>
      </c>
      <c r="Z148" s="771">
        <f>IFERROR(IF(Z145="",0,Z145),"0")+IFERROR(IF(Z146="",0,Z146),"0")+IFERROR(IF(Z147="",0,Z147),"0")</f>
        <v>8.4629999999999997E-2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40</v>
      </c>
      <c r="Y149" s="771">
        <f>IFERROR(SUM(Y145:Y147),"0")</f>
        <v>41.6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276</v>
      </c>
      <c r="B151" s="54" t="s">
        <v>277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45" t="s">
        <v>282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283</v>
      </c>
      <c r="B157" s="54" t="s">
        <v>284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286</v>
      </c>
      <c r="B163" s="54" t="s">
        <v>287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289</v>
      </c>
      <c r="B167" s="54" t="s">
        <v>290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292</v>
      </c>
      <c r="B168" s="54" t="s">
        <v>293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295</v>
      </c>
      <c r="B169" s="54" t="s">
        <v>296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298</v>
      </c>
      <c r="B170" s="54" t="s">
        <v>299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300</v>
      </c>
      <c r="B171" s="54" t="s">
        <v>301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302</v>
      </c>
      <c r="B175" s="54" t="s">
        <v>303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305</v>
      </c>
      <c r="B176" s="54" t="s">
        <v>306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308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309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155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310</v>
      </c>
      <c r="B182" s="54" t="s">
        <v>311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50</v>
      </c>
      <c r="Y186" s="770">
        <f t="shared" ref="Y186:Y193" si="36">IFERROR(IF(X186="",0,CEILING((X186/$H186),1)*$H186),"")</f>
        <v>50.400000000000006</v>
      </c>
      <c r="Z186" s="36">
        <f>IFERROR(IF(Y186=0,"",ROUNDUP(Y186/H186,0)*0.00902),"")</f>
        <v>0.10824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53.214285714285715</v>
      </c>
      <c r="BN186" s="64">
        <f t="shared" ref="BN186:BN193" si="38">IFERROR(Y186*I186/H186,"0")</f>
        <v>53.64</v>
      </c>
      <c r="BO186" s="64">
        <f t="shared" ref="BO186:BO193" si="39">IFERROR(1/J186*(X186/H186),"0")</f>
        <v>9.0187590187590191E-2</v>
      </c>
      <c r="BP186" s="64">
        <f t="shared" ref="BP186:BP193" si="40">IFERROR(1/J186*(Y186/H186),"0")</f>
        <v>9.0909090909090912E-2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30</v>
      </c>
      <c r="Y187" s="770">
        <f t="shared" si="36"/>
        <v>33.6</v>
      </c>
      <c r="Z187" s="36">
        <f>IFERROR(IF(Y187=0,"",ROUNDUP(Y187/H187,0)*0.00902),"")</f>
        <v>7.2160000000000002E-2</v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31.928571428571427</v>
      </c>
      <c r="BN187" s="64">
        <f t="shared" si="38"/>
        <v>35.76</v>
      </c>
      <c r="BO187" s="64">
        <f t="shared" si="39"/>
        <v>5.4112554112554112E-2</v>
      </c>
      <c r="BP187" s="64">
        <f t="shared" si="40"/>
        <v>6.0606060606060608E-2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328</v>
      </c>
      <c r="B192" s="54" t="s">
        <v>329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19.047619047619047</v>
      </c>
      <c r="Y194" s="771">
        <f>IFERROR(Y186/H186,"0")+IFERROR(Y187/H187,"0")+IFERROR(Y188/H188,"0")+IFERROR(Y189/H189,"0")+IFERROR(Y190/H190,"0")+IFERROR(Y191/H191,"0")+IFERROR(Y192/H192,"0")+IFERROR(Y193/H193,"0")</f>
        <v>20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0.1804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80</v>
      </c>
      <c r="Y195" s="771">
        <f>IFERROR(SUM(Y186:Y193),"0")</f>
        <v>84</v>
      </c>
      <c r="Z195" s="37"/>
      <c r="AA195" s="772"/>
      <c r="AB195" s="772"/>
      <c r="AC195" s="772"/>
    </row>
    <row r="196" spans="1:68" ht="16.5" customHeight="1" x14ac:dyDescent="0.25">
      <c r="A196" s="785" t="s">
        <v>333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334</v>
      </c>
      <c r="B198" s="54" t="s">
        <v>335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337</v>
      </c>
      <c r="B199" s="54" t="s">
        <v>338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155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339</v>
      </c>
      <c r="B203" s="54" t="s">
        <v>340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342</v>
      </c>
      <c r="B204" s="54" t="s">
        <v>343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50</v>
      </c>
      <c r="Y208" s="770">
        <f t="shared" ref="Y208:Y215" si="41">IFERROR(IF(X208="",0,CEILING((X208/$H208),1)*$H208),"")</f>
        <v>54</v>
      </c>
      <c r="Z208" s="36">
        <f>IFERROR(IF(Y208=0,"",ROUNDUP(Y208/H208,0)*0.00902),"")</f>
        <v>9.0200000000000002E-2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51.944444444444443</v>
      </c>
      <c r="BN208" s="64">
        <f t="shared" ref="BN208:BN215" si="43">IFERROR(Y208*I208/H208,"0")</f>
        <v>56.099999999999994</v>
      </c>
      <c r="BO208" s="64">
        <f t="shared" ref="BO208:BO215" si="44">IFERROR(1/J208*(X208/H208),"0")</f>
        <v>7.0145903479236812E-2</v>
      </c>
      <c r="BP208" s="64">
        <f t="shared" ref="BP208:BP215" si="45">IFERROR(1/J208*(Y208/H208),"0")</f>
        <v>7.575757575757576E-2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60</v>
      </c>
      <c r="Y212" s="770">
        <f t="shared" si="41"/>
        <v>61.2</v>
      </c>
      <c r="Z212" s="36">
        <f>IFERROR(IF(Y212=0,"",ROUNDUP(Y212/H212,0)*0.00502),"")</f>
        <v>0.17068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64.333333333333329</v>
      </c>
      <c r="BN212" s="64">
        <f t="shared" si="43"/>
        <v>65.62</v>
      </c>
      <c r="BO212" s="64">
        <f t="shared" si="44"/>
        <v>0.14245014245014248</v>
      </c>
      <c r="BP212" s="64">
        <f t="shared" si="45"/>
        <v>0.14529914529914531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45</v>
      </c>
      <c r="Y213" s="770">
        <f t="shared" si="41"/>
        <v>45</v>
      </c>
      <c r="Z213" s="36">
        <f>IFERROR(IF(Y213=0,"",ROUNDUP(Y213/H213,0)*0.00502),"")</f>
        <v>0.1255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47.5</v>
      </c>
      <c r="BN213" s="64">
        <f t="shared" si="43"/>
        <v>47.5</v>
      </c>
      <c r="BO213" s="64">
        <f t="shared" si="44"/>
        <v>0.10683760683760685</v>
      </c>
      <c r="BP213" s="64">
        <f t="shared" si="45"/>
        <v>0.10683760683760685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75</v>
      </c>
      <c r="Y214" s="770">
        <f t="shared" si="41"/>
        <v>75.600000000000009</v>
      </c>
      <c r="Z214" s="36">
        <f>IFERROR(IF(Y214=0,"",ROUNDUP(Y214/H214,0)*0.00502),"")</f>
        <v>0.21084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79.166666666666671</v>
      </c>
      <c r="BN214" s="64">
        <f t="shared" si="43"/>
        <v>79.800000000000011</v>
      </c>
      <c r="BO214" s="64">
        <f t="shared" si="44"/>
        <v>0.17806267806267806</v>
      </c>
      <c r="BP214" s="64">
        <f t="shared" si="45"/>
        <v>0.17948717948717954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30</v>
      </c>
      <c r="Y215" s="770">
        <f t="shared" si="41"/>
        <v>30.6</v>
      </c>
      <c r="Z215" s="36">
        <f>IFERROR(IF(Y215=0,"",ROUNDUP(Y215/H215,0)*0.00502),"")</f>
        <v>8.5339999999999999E-2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31.666666666666664</v>
      </c>
      <c r="BN215" s="64">
        <f t="shared" si="43"/>
        <v>32.299999999999997</v>
      </c>
      <c r="BO215" s="64">
        <f t="shared" si="44"/>
        <v>7.122507122507124E-2</v>
      </c>
      <c r="BP215" s="64">
        <f t="shared" si="45"/>
        <v>7.2649572649572655E-2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125.92592592592594</v>
      </c>
      <c r="Y216" s="771">
        <f>IFERROR(Y208/H208,"0")+IFERROR(Y209/H209,"0")+IFERROR(Y210/H210,"0")+IFERROR(Y211/H211,"0")+IFERROR(Y212/H212,"0")+IFERROR(Y213/H213,"0")+IFERROR(Y214/H214,"0")+IFERROR(Y215/H215,"0")</f>
        <v>128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0.68255999999999994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260</v>
      </c>
      <c r="Y217" s="771">
        <f>IFERROR(SUM(Y208:Y215),"0")</f>
        <v>266.40000000000003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364</v>
      </c>
      <c r="B219" s="54" t="s">
        <v>365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370</v>
      </c>
      <c r="B221" s="54" t="s">
        <v>371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120.0799999999999</v>
      </c>
      <c r="Y223" s="770">
        <f t="shared" si="46"/>
        <v>122.39999999999999</v>
      </c>
      <c r="Z223" s="36">
        <f t="shared" ref="Z223:Z229" si="51">IFERROR(IF(Y223=0,"",ROUNDUP(Y223/H223,0)*0.00651),"")</f>
        <v>0.33201000000000003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133.58899999999988</v>
      </c>
      <c r="BN223" s="64">
        <f t="shared" si="48"/>
        <v>136.17000000000002</v>
      </c>
      <c r="BO223" s="64">
        <f t="shared" si="49"/>
        <v>0.27490842490842471</v>
      </c>
      <c r="BP223" s="64">
        <f t="shared" si="50"/>
        <v>0.28021978021978022</v>
      </c>
    </row>
    <row r="224" spans="1:68" ht="37.5" customHeight="1" x14ac:dyDescent="0.25">
      <c r="A224" s="54" t="s">
        <v>378</v>
      </c>
      <c r="B224" s="54" t="s">
        <v>379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384</v>
      </c>
      <c r="B226" s="54" t="s">
        <v>385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386</v>
      </c>
      <c r="B227" s="54" t="s">
        <v>387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40</v>
      </c>
      <c r="Y228" s="770">
        <f t="shared" si="46"/>
        <v>40.799999999999997</v>
      </c>
      <c r="Z228" s="36">
        <f t="shared" si="51"/>
        <v>0.11067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44.20000000000001</v>
      </c>
      <c r="BN228" s="64">
        <f t="shared" si="48"/>
        <v>45.084000000000003</v>
      </c>
      <c r="BO228" s="64">
        <f t="shared" si="49"/>
        <v>9.1575091575091583E-2</v>
      </c>
      <c r="BP228" s="64">
        <f t="shared" si="50"/>
        <v>9.3406593406593408E-2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160</v>
      </c>
      <c r="Y229" s="770">
        <f t="shared" si="46"/>
        <v>160.79999999999998</v>
      </c>
      <c r="Z229" s="36">
        <f t="shared" si="51"/>
        <v>0.43617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177.2</v>
      </c>
      <c r="BN229" s="64">
        <f t="shared" si="48"/>
        <v>178.08599999999998</v>
      </c>
      <c r="BO229" s="64">
        <f t="shared" si="49"/>
        <v>0.36630036630036633</v>
      </c>
      <c r="BP229" s="64">
        <f t="shared" si="50"/>
        <v>0.36813186813186816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133.36666666666662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135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0.87885000000000002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320.07999999999993</v>
      </c>
      <c r="Y231" s="771">
        <f>IFERROR(SUM(Y219:Y229),"0")</f>
        <v>324</v>
      </c>
      <c r="Z231" s="37"/>
      <c r="AA231" s="772"/>
      <c r="AB231" s="772"/>
      <c r="AC231" s="772"/>
    </row>
    <row r="232" spans="1:68" ht="14.25" customHeight="1" x14ac:dyDescent="0.25">
      <c r="A232" s="795" t="s">
        <v>196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393</v>
      </c>
      <c r="B233" s="54" t="s">
        <v>394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393</v>
      </c>
      <c r="B234" s="54" t="s">
        <v>396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36" t="s">
        <v>397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393</v>
      </c>
      <c r="B235" s="54" t="s">
        <v>399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401</v>
      </c>
      <c r="B236" s="54" t="s">
        <v>402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410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411</v>
      </c>
      <c r="B243" s="54" t="s">
        <v>412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411</v>
      </c>
      <c r="B244" s="54" t="s">
        <v>414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417</v>
      </c>
      <c r="B245" s="54" t="s">
        <v>418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420</v>
      </c>
      <c r="B246" s="54" t="s">
        <v>421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420</v>
      </c>
      <c r="B247" s="54" t="s">
        <v>423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424</v>
      </c>
      <c r="B248" s="54" t="s">
        <v>425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428</v>
      </c>
      <c r="B250" s="54" t="s">
        <v>429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430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431</v>
      </c>
      <c r="B256" s="54" t="s">
        <v>434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436</v>
      </c>
      <c r="B257" s="54" t="s">
        <v>437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439</v>
      </c>
      <c r="B258" s="54" t="s">
        <v>440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439</v>
      </c>
      <c r="B259" s="54" t="s">
        <v>442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28</v>
      </c>
      <c r="Y260" s="770">
        <f t="shared" si="62"/>
        <v>28</v>
      </c>
      <c r="Z260" s="36">
        <f>IFERROR(IF(Y260=0,"",ROUNDUP(Y260/H260,0)*0.00902),"")</f>
        <v>6.3140000000000002E-2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29.47</v>
      </c>
      <c r="BN260" s="64">
        <f t="shared" si="64"/>
        <v>29.47</v>
      </c>
      <c r="BO260" s="64">
        <f t="shared" si="65"/>
        <v>5.3030303030303032E-2</v>
      </c>
      <c r="BP260" s="64">
        <f t="shared" si="66"/>
        <v>5.3030303030303032E-2</v>
      </c>
    </row>
    <row r="261" spans="1:68" ht="27" customHeight="1" x14ac:dyDescent="0.25">
      <c r="A261" s="54" t="s">
        <v>445</v>
      </c>
      <c r="B261" s="54" t="s">
        <v>446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448</v>
      </c>
      <c r="B262" s="54" t="s">
        <v>449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7</v>
      </c>
      <c r="Y264" s="771">
        <f>IFERROR(Y255/H255,"0")+IFERROR(Y256/H256,"0")+IFERROR(Y257/H257,"0")+IFERROR(Y258/H258,"0")+IFERROR(Y259/H259,"0")+IFERROR(Y260/H260,"0")+IFERROR(Y261/H261,"0")+IFERROR(Y262/H262,"0")+IFERROR(Y263/H263,"0")</f>
        <v>7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6.3140000000000002E-2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28</v>
      </c>
      <c r="Y265" s="771">
        <f>IFERROR(SUM(Y255:Y263),"0")</f>
        <v>28</v>
      </c>
      <c r="Z265" s="37"/>
      <c r="AA265" s="772"/>
      <c r="AB265" s="772"/>
      <c r="AC265" s="772"/>
    </row>
    <row r="266" spans="1:68" ht="14.25" customHeight="1" x14ac:dyDescent="0.25">
      <c r="A266" s="795" t="s">
        <v>155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452</v>
      </c>
      <c r="B267" s="54" t="s">
        <v>453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455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456</v>
      </c>
      <c r="B272" s="54" t="s">
        <v>457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459</v>
      </c>
      <c r="B273" s="54" t="s">
        <v>460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459</v>
      </c>
      <c r="B274" s="54" t="s">
        <v>462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464</v>
      </c>
      <c r="B275" s="54" t="s">
        <v>465</v>
      </c>
      <c r="C275" s="31">
        <v>4301011313</v>
      </c>
      <c r="D275" s="776">
        <v>4607091385984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467</v>
      </c>
      <c r="B276" s="54" t="s">
        <v>468</v>
      </c>
      <c r="C276" s="31">
        <v>4301011853</v>
      </c>
      <c r="D276" s="776">
        <v>4680115885851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470</v>
      </c>
      <c r="B277" s="54" t="s">
        <v>471</v>
      </c>
      <c r="C277" s="31">
        <v>4301011319</v>
      </c>
      <c r="D277" s="776">
        <v>4607091387469</v>
      </c>
      <c r="E277" s="777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473</v>
      </c>
      <c r="B278" s="54" t="s">
        <v>474</v>
      </c>
      <c r="C278" s="31">
        <v>4301011852</v>
      </c>
      <c r="D278" s="776">
        <v>4680115885844</v>
      </c>
      <c r="E278" s="777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4301011316</v>
      </c>
      <c r="D279" s="776">
        <v>4607091387438</v>
      </c>
      <c r="E279" s="777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76">
        <v>4680115885820</v>
      </c>
      <c r="E280" s="777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482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483</v>
      </c>
      <c r="B285" s="54" t="s">
        <v>484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485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486</v>
      </c>
      <c r="B290" s="54" t="s">
        <v>487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491</v>
      </c>
      <c r="B292" s="54" t="s">
        <v>492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495</v>
      </c>
      <c r="B297" s="54" t="s">
        <v>496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498</v>
      </c>
      <c r="B298" s="54" t="s">
        <v>499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501</v>
      </c>
      <c r="B299" s="54" t="s">
        <v>502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280</v>
      </c>
      <c r="Y300" s="770">
        <f t="shared" si="72"/>
        <v>280.8</v>
      </c>
      <c r="Z300" s="36">
        <f>IFERROR(IF(Y300=0,"",ROUNDUP(Y300/H300,0)*0.00651),"")</f>
        <v>0.76167000000000007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309.40000000000003</v>
      </c>
      <c r="BN300" s="64">
        <f t="shared" si="74"/>
        <v>310.28400000000005</v>
      </c>
      <c r="BO300" s="64">
        <f t="shared" si="75"/>
        <v>0.64102564102564108</v>
      </c>
      <c r="BP300" s="64">
        <f t="shared" si="76"/>
        <v>0.64285714285714302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320</v>
      </c>
      <c r="Y301" s="770">
        <f t="shared" si="72"/>
        <v>321.59999999999997</v>
      </c>
      <c r="Z301" s="36">
        <f>IFERROR(IF(Y301=0,"",ROUNDUP(Y301/H301,0)*0.00651),"")</f>
        <v>0.87234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344</v>
      </c>
      <c r="BN301" s="64">
        <f t="shared" si="74"/>
        <v>345.71999999999997</v>
      </c>
      <c r="BO301" s="64">
        <f t="shared" si="75"/>
        <v>0.73260073260073266</v>
      </c>
      <c r="BP301" s="64">
        <f t="shared" si="76"/>
        <v>0.73626373626373631</v>
      </c>
    </row>
    <row r="302" spans="1:68" ht="37.5" customHeight="1" x14ac:dyDescent="0.25">
      <c r="A302" s="54" t="s">
        <v>507</v>
      </c>
      <c r="B302" s="54" t="s">
        <v>508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250</v>
      </c>
      <c r="Y303" s="771">
        <f>IFERROR(Y297/H297,"0")+IFERROR(Y298/H298,"0")+IFERROR(Y299/H299,"0")+IFERROR(Y300/H300,"0")+IFERROR(Y301/H301,"0")+IFERROR(Y302/H302,"0")</f>
        <v>251</v>
      </c>
      <c r="Z303" s="771">
        <f>IFERROR(IF(Z297="",0,Z297),"0")+IFERROR(IF(Z298="",0,Z298),"0")+IFERROR(IF(Z299="",0,Z299),"0")+IFERROR(IF(Z300="",0,Z300),"0")+IFERROR(IF(Z301="",0,Z301),"0")+IFERROR(IF(Z302="",0,Z302),"0")</f>
        <v>1.63401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600</v>
      </c>
      <c r="Y304" s="771">
        <f>IFERROR(SUM(Y297:Y302),"0")</f>
        <v>602.4</v>
      </c>
      <c r="Z304" s="37"/>
      <c r="AA304" s="772"/>
      <c r="AB304" s="772"/>
      <c r="AC304" s="772"/>
    </row>
    <row r="305" spans="1:68" ht="16.5" customHeight="1" x14ac:dyDescent="0.25">
      <c r="A305" s="785" t="s">
        <v>510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511</v>
      </c>
      <c r="B307" s="54" t="s">
        <v>512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514</v>
      </c>
      <c r="B311" s="54" t="s">
        <v>515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517</v>
      </c>
      <c r="B315" s="54" t="s">
        <v>518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520</v>
      </c>
      <c r="B316" s="54" t="s">
        <v>521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523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524</v>
      </c>
      <c r="B321" s="54" t="s">
        <v>525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527</v>
      </c>
      <c r="B325" s="54" t="s">
        <v>528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530</v>
      </c>
      <c r="B329" s="54" t="s">
        <v>531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536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537</v>
      </c>
      <c r="B335" s="54" t="s">
        <v>538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539</v>
      </c>
      <c r="B336" s="54" t="s">
        <v>540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541</v>
      </c>
      <c r="B340" s="54" t="s">
        <v>542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544</v>
      </c>
      <c r="B341" s="54" t="s">
        <v>545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546</v>
      </c>
      <c r="B345" s="54" t="s">
        <v>547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549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550</v>
      </c>
      <c r="B350" s="54" t="s">
        <v>551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554</v>
      </c>
      <c r="B355" s="54" t="s">
        <v>555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557</v>
      </c>
      <c r="B356" s="54" t="s">
        <v>558</v>
      </c>
      <c r="C356" s="31">
        <v>4301012016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557</v>
      </c>
      <c r="B357" s="54" t="s">
        <v>562</v>
      </c>
      <c r="C357" s="31">
        <v>4301011911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4301011337</v>
      </c>
      <c r="D361" s="776">
        <v>4607091386011</v>
      </c>
      <c r="E361" s="777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4301011859</v>
      </c>
      <c r="D362" s="776">
        <v>4680115885608</v>
      </c>
      <c r="E362" s="777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140</v>
      </c>
      <c r="Y369" s="770">
        <f>IFERROR(IF(X369="",0,CEILING((X369/$H369),1)*$H369),"")</f>
        <v>140.70000000000002</v>
      </c>
      <c r="Z369" s="36">
        <f>IFERROR(IF(Y369=0,"",ROUNDUP(Y369/H369,0)*0.00502),"")</f>
        <v>0.33634000000000003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148.66666666666666</v>
      </c>
      <c r="BN369" s="64">
        <f>IFERROR(Y369*I369/H369,"0")</f>
        <v>149.41</v>
      </c>
      <c r="BO369" s="64">
        <f>IFERROR(1/J369*(X369/H369),"0")</f>
        <v>0.28490028490028491</v>
      </c>
      <c r="BP369" s="64">
        <f>IFERROR(1/J369*(Y369/H369),"0")</f>
        <v>0.28632478632478636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66.666666666666657</v>
      </c>
      <c r="Y370" s="771">
        <f>IFERROR(Y366/H366,"0")+IFERROR(Y367/H367,"0")+IFERROR(Y368/H368,"0")+IFERROR(Y369/H369,"0")</f>
        <v>67</v>
      </c>
      <c r="Z370" s="771">
        <f>IFERROR(IF(Z366="",0,Z366),"0")+IFERROR(IF(Z367="",0,Z367),"0")+IFERROR(IF(Z368="",0,Z368),"0")+IFERROR(IF(Z369="",0,Z369),"0")</f>
        <v>0.33634000000000003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140</v>
      </c>
      <c r="Y371" s="771">
        <f>IFERROR(SUM(Y366:Y369),"0")</f>
        <v>140.70000000000002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196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40</v>
      </c>
      <c r="Y382" s="770">
        <f>IFERROR(IF(X382="",0,CEILING((X382/$H382),1)*$H382),"")</f>
        <v>42</v>
      </c>
      <c r="Z382" s="36">
        <f>IFERROR(IF(Y382=0,"",ROUNDUP(Y382/H382,0)*0.01898),"")</f>
        <v>9.4899999999999998E-2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42.471428571428568</v>
      </c>
      <c r="BN382" s="64">
        <f>IFERROR(Y382*I382/H382,"0")</f>
        <v>44.594999999999999</v>
      </c>
      <c r="BO382" s="64">
        <f>IFERROR(1/J382*(X382/H382),"0")</f>
        <v>7.4404761904761904E-2</v>
      </c>
      <c r="BP382" s="64">
        <f>IFERROR(1/J382*(Y382/H382),"0")</f>
        <v>7.8125E-2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100</v>
      </c>
      <c r="Y383" s="770">
        <f>IFERROR(IF(X383="",0,CEILING((X383/$H383),1)*$H383),"")</f>
        <v>101.39999999999999</v>
      </c>
      <c r="Z383" s="36">
        <f>IFERROR(IF(Y383=0,"",ROUNDUP(Y383/H383,0)*0.01898),"")</f>
        <v>0.24674000000000001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106.65384615384617</v>
      </c>
      <c r="BN383" s="64">
        <f>IFERROR(Y383*I383/H383,"0")</f>
        <v>108.14700000000001</v>
      </c>
      <c r="BO383" s="64">
        <f>IFERROR(1/J383*(X383/H383),"0")</f>
        <v>0.20032051282051283</v>
      </c>
      <c r="BP383" s="64">
        <f>IFERROR(1/J383*(Y383/H383),"0")</f>
        <v>0.203125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customHeight="1" x14ac:dyDescent="0.25">
      <c r="A385" s="54" t="s">
        <v>613</v>
      </c>
      <c r="B385" s="54" t="s">
        <v>616</v>
      </c>
      <c r="C385" s="31">
        <v>4301060484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200" t="s">
        <v>617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18.772893772893774</v>
      </c>
      <c r="Y386" s="771">
        <f>IFERROR(Y382/H382,"0")+IFERROR(Y383/H383,"0")+IFERROR(Y384/H384,"0")+IFERROR(Y385/H385,"0")</f>
        <v>20</v>
      </c>
      <c r="Z386" s="771">
        <f>IFERROR(IF(Z382="",0,Z382),"0")+IFERROR(IF(Z383="",0,Z383),"0")+IFERROR(IF(Z384="",0,Z384),"0")+IFERROR(IF(Z385="",0,Z385),"0")</f>
        <v>0.37959999999999999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150</v>
      </c>
      <c r="Y387" s="771">
        <f>IFERROR(SUM(Y382:Y385),"0")</f>
        <v>160.19999999999999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595</v>
      </c>
      <c r="Y409" s="770">
        <f>IFERROR(IF(X409="",0,CEILING((X409/$H409),1)*$H409),"")</f>
        <v>596.4</v>
      </c>
      <c r="Z409" s="36">
        <f>IFERROR(IF(Y409=0,"",ROUNDUP(Y409/H409,0)*0.00651),"")</f>
        <v>1.84884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663</v>
      </c>
      <c r="BN409" s="64">
        <f>IFERROR(Y409*I409/H409,"0")</f>
        <v>664.55999999999983</v>
      </c>
      <c r="BO409" s="64">
        <f>IFERROR(1/J409*(X409/H409),"0")</f>
        <v>1.5567765567765568</v>
      </c>
      <c r="BP409" s="64">
        <f>IFERROR(1/J409*(Y409/H409),"0")</f>
        <v>1.5604395604395607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283.33333333333331</v>
      </c>
      <c r="Y410" s="771">
        <f>IFERROR(Y407/H407,"0")+IFERROR(Y408/H408,"0")+IFERROR(Y409/H409,"0")</f>
        <v>284</v>
      </c>
      <c r="Z410" s="771">
        <f>IFERROR(IF(Z407="",0,Z407),"0")+IFERROR(IF(Z408="",0,Z408),"0")+IFERROR(IF(Z409="",0,Z409),"0")</f>
        <v>1.84884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595</v>
      </c>
      <c r="Y411" s="771">
        <f>IFERROR(SUM(Y407:Y409),"0")</f>
        <v>596.4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1800</v>
      </c>
      <c r="Y415" s="770">
        <f t="shared" ref="Y415:Y424" si="87">IFERROR(IF(X415="",0,CEILING((X415/$H415),1)*$H415),"")</f>
        <v>1800</v>
      </c>
      <c r="Z415" s="36">
        <f>IFERROR(IF(Y415=0,"",ROUNDUP(Y415/H415,0)*0.02175),"")</f>
        <v>2.61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1857.6</v>
      </c>
      <c r="BN415" s="64">
        <f t="shared" ref="BN415:BN424" si="89">IFERROR(Y415*I415/H415,"0")</f>
        <v>1857.6</v>
      </c>
      <c r="BO415" s="64">
        <f t="shared" ref="BO415:BO424" si="90">IFERROR(1/J415*(X415/H415),"0")</f>
        <v>2.5</v>
      </c>
      <c r="BP415" s="64">
        <f t="shared" ref="BP415:BP424" si="91">IFERROR(1/J415*(Y415/H415),"0")</f>
        <v>2.5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600</v>
      </c>
      <c r="Y417" s="770">
        <f t="shared" si="87"/>
        <v>600</v>
      </c>
      <c r="Z417" s="36">
        <f>IFERROR(IF(Y417=0,"",ROUNDUP(Y417/H417,0)*0.02175),"")</f>
        <v>0.86999999999999988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619.20000000000005</v>
      </c>
      <c r="BN417" s="64">
        <f t="shared" si="89"/>
        <v>619.20000000000005</v>
      </c>
      <c r="BO417" s="64">
        <f t="shared" si="90"/>
        <v>0.83333333333333326</v>
      </c>
      <c r="BP417" s="64">
        <f t="shared" si="91"/>
        <v>0.83333333333333326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6">
        <v>4607091383997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100</v>
      </c>
      <c r="Y419" s="770">
        <f t="shared" si="87"/>
        <v>105</v>
      </c>
      <c r="Z419" s="36">
        <f>IFERROR(IF(Y419=0,"",ROUNDUP(Y419/H419,0)*0.02175),"")</f>
        <v>0.15225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103.2</v>
      </c>
      <c r="BN419" s="64">
        <f t="shared" si="89"/>
        <v>108.36</v>
      </c>
      <c r="BO419" s="64">
        <f t="shared" si="90"/>
        <v>0.1388888888888889</v>
      </c>
      <c r="BP419" s="64">
        <f t="shared" si="91"/>
        <v>0.14583333333333331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1000</v>
      </c>
      <c r="Y420" s="770">
        <f t="shared" si="87"/>
        <v>1005</v>
      </c>
      <c r="Z420" s="36">
        <f>IFERROR(IF(Y420=0,"",ROUNDUP(Y420/H420,0)*0.02175),"")</f>
        <v>1.4572499999999999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1032</v>
      </c>
      <c r="BN420" s="64">
        <f t="shared" si="89"/>
        <v>1037.1600000000001</v>
      </c>
      <c r="BO420" s="64">
        <f t="shared" si="90"/>
        <v>1.3888888888888888</v>
      </c>
      <c r="BP420" s="64">
        <f t="shared" si="91"/>
        <v>1.3958333333333333</v>
      </c>
    </row>
    <row r="421" spans="1:68" ht="27" customHeight="1" x14ac:dyDescent="0.25">
      <c r="A421" s="54" t="s">
        <v>667</v>
      </c>
      <c r="B421" s="54" t="s">
        <v>670</v>
      </c>
      <c r="C421" s="31">
        <v>4301011943</v>
      </c>
      <c r="D421" s="776">
        <v>4680115884830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10</v>
      </c>
      <c r="Y424" s="770">
        <f t="shared" si="87"/>
        <v>10</v>
      </c>
      <c r="Z424" s="36">
        <f>IFERROR(IF(Y424=0,"",ROUNDUP(Y424/H424,0)*0.00902),"")</f>
        <v>1.804E-2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10.42</v>
      </c>
      <c r="BN424" s="64">
        <f t="shared" si="89"/>
        <v>10.42</v>
      </c>
      <c r="BO424" s="64">
        <f t="shared" si="90"/>
        <v>1.5151515151515152E-2</v>
      </c>
      <c r="BP424" s="64">
        <f t="shared" si="91"/>
        <v>1.5151515151515152E-2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235.33333333333331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236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5.1075399999999993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3510</v>
      </c>
      <c r="Y426" s="771">
        <f>IFERROR(SUM(Y415:Y424),"0")</f>
        <v>3520</v>
      </c>
      <c r="Z426" s="37"/>
      <c r="AA426" s="772"/>
      <c r="AB426" s="772"/>
      <c r="AC426" s="772"/>
    </row>
    <row r="427" spans="1:68" ht="14.25" customHeight="1" x14ac:dyDescent="0.25">
      <c r="A427" s="795" t="s">
        <v>155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1500</v>
      </c>
      <c r="Y428" s="770">
        <f>IFERROR(IF(X428="",0,CEILING((X428/$H428),1)*$H428),"")</f>
        <v>1500</v>
      </c>
      <c r="Z428" s="36">
        <f>IFERROR(IF(Y428=0,"",ROUNDUP(Y428/H428,0)*0.02175),"")</f>
        <v>2.1749999999999998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1548</v>
      </c>
      <c r="BN428" s="64">
        <f>IFERROR(Y428*I428/H428,"0")</f>
        <v>1548</v>
      </c>
      <c r="BO428" s="64">
        <f>IFERROR(1/J428*(X428/H428),"0")</f>
        <v>2.083333333333333</v>
      </c>
      <c r="BP428" s="64">
        <f>IFERROR(1/J428*(Y428/H428),"0")</f>
        <v>2.083333333333333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8</v>
      </c>
      <c r="Y429" s="770">
        <f>IFERROR(IF(X429="",0,CEILING((X429/$H429),1)*$H429),"")</f>
        <v>8</v>
      </c>
      <c r="Z429" s="36">
        <f>IFERROR(IF(Y429=0,"",ROUNDUP(Y429/H429,0)*0.00902),"")</f>
        <v>1.804E-2</v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8.42</v>
      </c>
      <c r="BN429" s="64">
        <f>IFERROR(Y429*I429/H429,"0")</f>
        <v>8.42</v>
      </c>
      <c r="BO429" s="64">
        <f>IFERROR(1/J429*(X429/H429),"0")</f>
        <v>1.5151515151515152E-2</v>
      </c>
      <c r="BP429" s="64">
        <f>IFERROR(1/J429*(Y429/H429),"0")</f>
        <v>1.5151515151515152E-2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102</v>
      </c>
      <c r="Y430" s="771">
        <f>IFERROR(Y428/H428,"0")+IFERROR(Y429/H429,"0")</f>
        <v>102</v>
      </c>
      <c r="Z430" s="771">
        <f>IFERROR(IF(Z428="",0,Z428),"0")+IFERROR(IF(Z429="",0,Z429),"0")</f>
        <v>2.1930399999999999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1508</v>
      </c>
      <c r="Y431" s="771">
        <f>IFERROR(SUM(Y428:Y429),"0")</f>
        <v>1508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196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20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21.153333333333332</v>
      </c>
      <c r="BN438" s="64">
        <f>IFERROR(Y438*I438/H438,"0")</f>
        <v>28.556999999999999</v>
      </c>
      <c r="BO438" s="64">
        <f>IFERROR(1/J438*(X438/H438),"0")</f>
        <v>3.4722222222222224E-2</v>
      </c>
      <c r="BP438" s="64">
        <f>IFERROR(1/J438*(Y438/H438),"0")</f>
        <v>4.6875E-2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2.2222222222222223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20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4301011312</v>
      </c>
      <c r="D447" s="776">
        <v>4607091384192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4301011874</v>
      </c>
      <c r="D448" s="776">
        <v>4680115884892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727</v>
      </c>
      <c r="B461" s="54" t="s">
        <v>728</v>
      </c>
      <c r="C461" s="31">
        <v>4301051297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727</v>
      </c>
      <c r="B462" s="54" t="s">
        <v>730</v>
      </c>
      <c r="C462" s="31">
        <v>4301051634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196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30</v>
      </c>
      <c r="Y477" s="770">
        <f t="shared" ref="Y477:Y494" si="97">IFERROR(IF(X477="",0,CEILING((X477/$H477),1)*$H477),"")</f>
        <v>32.400000000000006</v>
      </c>
      <c r="Z477" s="36">
        <f>IFERROR(IF(Y477=0,"",ROUNDUP(Y477/H477,0)*0.00902),"")</f>
        <v>5.4120000000000001E-2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31.166666666666668</v>
      </c>
      <c r="BN477" s="64">
        <f t="shared" ref="BN477:BN494" si="99">IFERROR(Y477*I477/H477,"0")</f>
        <v>33.660000000000004</v>
      </c>
      <c r="BO477" s="64">
        <f t="shared" ref="BO477:BO494" si="100">IFERROR(1/J477*(X477/H477),"0")</f>
        <v>4.208754208754209E-2</v>
      </c>
      <c r="BP477" s="64">
        <f t="shared" ref="BP477:BP494" si="101">IFERROR(1/J477*(Y477/H477),"0")</f>
        <v>4.5454545454545463E-2</v>
      </c>
    </row>
    <row r="478" spans="1:68" ht="27" customHeight="1" x14ac:dyDescent="0.25">
      <c r="A478" s="54" t="s">
        <v>748</v>
      </c>
      <c r="B478" s="54" t="s">
        <v>749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59.499999999999993</v>
      </c>
      <c r="Y487" s="770">
        <f t="shared" si="97"/>
        <v>60.900000000000006</v>
      </c>
      <c r="Z487" s="36">
        <f t="shared" si="102"/>
        <v>0.14558000000000001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63.183333333333316</v>
      </c>
      <c r="BN487" s="64">
        <f t="shared" si="99"/>
        <v>64.67</v>
      </c>
      <c r="BO487" s="64">
        <f t="shared" si="100"/>
        <v>0.12108262108262108</v>
      </c>
      <c r="BP487" s="64">
        <f t="shared" si="101"/>
        <v>0.12393162393162395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35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50.55555555555555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52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0.28504000000000002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124.5</v>
      </c>
      <c r="Y496" s="771">
        <f>IFERROR(SUM(Y477:Y494),"0")</f>
        <v>129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155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10</v>
      </c>
      <c r="Y521" s="770">
        <f>IFERROR(IF(X521="",0,CEILING((X521/$H521),1)*$H521),"")</f>
        <v>10.799999999999999</v>
      </c>
      <c r="Z521" s="36">
        <f>IFERROR(IF(Y521=0,"",ROUNDUP(Y521/H521,0)*0.00502),"")</f>
        <v>4.5179999999999998E-2</v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11.433333333333334</v>
      </c>
      <c r="BN521" s="64">
        <f>IFERROR(Y521*I521/H521,"0")</f>
        <v>12.348000000000001</v>
      </c>
      <c r="BO521" s="64">
        <f>IFERROR(1/J521*(X521/H521),"0")</f>
        <v>3.561253561253562E-2</v>
      </c>
      <c r="BP521" s="64">
        <f>IFERROR(1/J521*(Y521/H521),"0")</f>
        <v>3.8461538461538464E-2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8.3333333333333339</v>
      </c>
      <c r="Y525" s="771">
        <f>IFERROR(Y521/H521,"0")+IFERROR(Y522/H522,"0")+IFERROR(Y523/H523,"0")+IFERROR(Y524/H524,"0")</f>
        <v>9</v>
      </c>
      <c r="Z525" s="771">
        <f>IFERROR(IF(Z521="",0,Z521),"0")+IFERROR(IF(Z522="",0,Z522),"0")+IFERROR(IF(Z523="",0,Z523),"0")+IFERROR(IF(Z524="",0,Z524),"0")</f>
        <v>4.5179999999999998E-2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10</v>
      </c>
      <c r="Y526" s="771">
        <f>IFERROR(SUM(Y521:Y524),"0")</f>
        <v>10.799999999999999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196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150</v>
      </c>
      <c r="Y539" s="770">
        <f t="shared" ref="Y539:Y553" si="103">IFERROR(IF(X539="",0,CEILING((X539/$H539),1)*$H539),"")</f>
        <v>153.12</v>
      </c>
      <c r="Z539" s="36">
        <f t="shared" ref="Z539:Z544" si="104">IFERROR(IF(Y539=0,"",ROUNDUP(Y539/H539,0)*0.01196),"")</f>
        <v>0.34683999999999998</v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160.22727272727272</v>
      </c>
      <c r="BN539" s="64">
        <f t="shared" ref="BN539:BN553" si="106">IFERROR(Y539*I539/H539,"0")</f>
        <v>163.56</v>
      </c>
      <c r="BO539" s="64">
        <f t="shared" ref="BO539:BO553" si="107">IFERROR(1/J539*(X539/H539),"0")</f>
        <v>0.27316433566433568</v>
      </c>
      <c r="BP539" s="64">
        <f t="shared" ref="BP539:BP553" si="108">IFERROR(1/J539*(Y539/H539),"0")</f>
        <v>0.27884615384615385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150</v>
      </c>
      <c r="Y542" s="770">
        <f t="shared" si="103"/>
        <v>153.12</v>
      </c>
      <c r="Z542" s="36">
        <f t="shared" si="104"/>
        <v>0.34683999999999998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160.22727272727272</v>
      </c>
      <c r="BN542" s="64">
        <f t="shared" si="106"/>
        <v>163.56</v>
      </c>
      <c r="BO542" s="64">
        <f t="shared" si="107"/>
        <v>0.27316433566433568</v>
      </c>
      <c r="BP542" s="64">
        <f t="shared" si="108"/>
        <v>0.27884615384615385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50</v>
      </c>
      <c r="Y544" s="770">
        <f t="shared" si="103"/>
        <v>52.800000000000004</v>
      </c>
      <c r="Z544" s="36">
        <f t="shared" si="104"/>
        <v>0.1196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53.409090909090907</v>
      </c>
      <c r="BN544" s="64">
        <f t="shared" si="106"/>
        <v>56.400000000000006</v>
      </c>
      <c r="BO544" s="64">
        <f t="shared" si="107"/>
        <v>9.1054778554778545E-2</v>
      </c>
      <c r="BP544" s="64">
        <f t="shared" si="108"/>
        <v>9.6153846153846159E-2</v>
      </c>
    </row>
    <row r="545" spans="1:68" ht="27" customHeight="1" x14ac:dyDescent="0.25">
      <c r="A545" s="54" t="s">
        <v>854</v>
      </c>
      <c r="B545" s="54" t="s">
        <v>855</v>
      </c>
      <c r="C545" s="31">
        <v>4301012035</v>
      </c>
      <c r="D545" s="776">
        <v>4680115880603</v>
      </c>
      <c r="E545" s="777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6">
        <v>4680115880603</v>
      </c>
      <c r="E546" s="777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72</v>
      </c>
      <c r="Y546" s="770">
        <f t="shared" si="103"/>
        <v>72</v>
      </c>
      <c r="Z546" s="36">
        <f>IFERROR(IF(Y546=0,"",ROUNDUP(Y546/H546,0)*0.00902),"")</f>
        <v>0.1804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76.2</v>
      </c>
      <c r="BN546" s="64">
        <f t="shared" si="106"/>
        <v>76.2</v>
      </c>
      <c r="BO546" s="64">
        <f t="shared" si="107"/>
        <v>0.15151515151515152</v>
      </c>
      <c r="BP546" s="64">
        <f t="shared" si="108"/>
        <v>0.15151515151515152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4301012034</v>
      </c>
      <c r="D549" s="776">
        <v>4607091389982</v>
      </c>
      <c r="E549" s="777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6">
        <v>4607091389982</v>
      </c>
      <c r="E550" s="777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IFERROR(IF(Y550=0,"",ROUNDUP(Y550/H550,0)*0.00902),"")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86.287878787878782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88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0.99368000000000001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422</v>
      </c>
      <c r="Y555" s="771">
        <f>IFERROR(SUM(Y539:Y553),"0")</f>
        <v>431.04</v>
      </c>
      <c r="Z555" s="37"/>
      <c r="AA555" s="772"/>
      <c r="AB555" s="772"/>
      <c r="AC555" s="772"/>
    </row>
    <row r="556" spans="1:68" ht="14.25" customHeight="1" x14ac:dyDescent="0.25">
      <c r="A556" s="795" t="s">
        <v>155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100</v>
      </c>
      <c r="Y557" s="770">
        <f>IFERROR(IF(X557="",0,CEILING((X557/$H557),1)*$H557),"")</f>
        <v>100.32000000000001</v>
      </c>
      <c r="Z557" s="36">
        <f>IFERROR(IF(Y557=0,"",ROUNDUP(Y557/H557,0)*0.01196),"")</f>
        <v>0.22724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106.81818181818181</v>
      </c>
      <c r="BN557" s="64">
        <f>IFERROR(Y557*I557/H557,"0")</f>
        <v>107.16</v>
      </c>
      <c r="BO557" s="64">
        <f>IFERROR(1/J557*(X557/H557),"0")</f>
        <v>0.18210955710955709</v>
      </c>
      <c r="BP557" s="64">
        <f>IFERROR(1/J557*(Y557/H557),"0")</f>
        <v>0.18269230769230771</v>
      </c>
    </row>
    <row r="558" spans="1:68" ht="16.5" customHeight="1" x14ac:dyDescent="0.25">
      <c r="A558" s="54" t="s">
        <v>875</v>
      </c>
      <c r="B558" s="54" t="s">
        <v>878</v>
      </c>
      <c r="C558" s="31">
        <v>4301020334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05" t="s">
        <v>879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18.939393939393938</v>
      </c>
      <c r="Y560" s="771">
        <f>IFERROR(Y557/H557,"0")+IFERROR(Y558/H558,"0")+IFERROR(Y559/H559,"0")</f>
        <v>19</v>
      </c>
      <c r="Z560" s="771">
        <f>IFERROR(IF(Z557="",0,Z557),"0")+IFERROR(IF(Z558="",0,Z558),"0")+IFERROR(IF(Z559="",0,Z559),"0")</f>
        <v>0.22724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100</v>
      </c>
      <c r="Y561" s="771">
        <f>IFERROR(SUM(Y557:Y559),"0")</f>
        <v>100.32000000000001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4301031383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4301031419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86" t="s">
        <v>904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910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879" t="s">
        <v>911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36</v>
      </c>
      <c r="Y574" s="770">
        <f t="shared" si="109"/>
        <v>36</v>
      </c>
      <c r="Z574" s="36">
        <f>IFERROR(IF(Y574=0,"",ROUNDUP(Y574/H574,0)*0.00902),"")</f>
        <v>9.0200000000000002E-2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38.1</v>
      </c>
      <c r="BN574" s="64">
        <f t="shared" si="111"/>
        <v>38.1</v>
      </c>
      <c r="BO574" s="64">
        <f t="shared" si="112"/>
        <v>7.575757575757576E-2</v>
      </c>
      <c r="BP574" s="64">
        <f t="shared" si="113"/>
        <v>7.575757575757576E-2</v>
      </c>
    </row>
    <row r="575" spans="1:68" ht="27" customHeight="1" x14ac:dyDescent="0.25">
      <c r="A575" s="54" t="s">
        <v>912</v>
      </c>
      <c r="B575" s="54" t="s">
        <v>914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29" t="s">
        <v>916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9.0200000000000002E-2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36</v>
      </c>
      <c r="Y578" s="771">
        <f>IFERROR(SUM(Y563:Y576),"0")</f>
        <v>36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196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20</v>
      </c>
      <c r="Y605" s="770">
        <f t="shared" si="114"/>
        <v>24</v>
      </c>
      <c r="Z605" s="36">
        <f>IFERROR(IF(Y605=0,"",ROUNDUP(Y605/H605,0)*0.01898),"")</f>
        <v>3.7960000000000001E-2</v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20.725000000000001</v>
      </c>
      <c r="BN605" s="64">
        <f t="shared" si="116"/>
        <v>24.87</v>
      </c>
      <c r="BO605" s="64">
        <f t="shared" si="117"/>
        <v>2.6041666666666668E-2</v>
      </c>
      <c r="BP605" s="64">
        <f t="shared" si="118"/>
        <v>3.125E-2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1.6666666666666667</v>
      </c>
      <c r="Y610" s="771">
        <f>IFERROR(Y603/H603,"0")+IFERROR(Y604/H604,"0")+IFERROR(Y605/H605,"0")+IFERROR(Y606/H606,"0")+IFERROR(Y607/H607,"0")+IFERROR(Y608/H608,"0")+IFERROR(Y609/H609,"0")</f>
        <v>2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3.7960000000000001E-2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20</v>
      </c>
      <c r="Y611" s="771">
        <f>IFERROR(SUM(Y603:Y609),"0")</f>
        <v>24</v>
      </c>
      <c r="Z611" s="37"/>
      <c r="AA611" s="772"/>
      <c r="AB611" s="772"/>
      <c r="AC611" s="772"/>
    </row>
    <row r="612" spans="1:68" ht="14.25" customHeight="1" x14ac:dyDescent="0.25">
      <c r="A612" s="795" t="s">
        <v>155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2200</v>
      </c>
      <c r="Y631" s="770">
        <f t="shared" si="124"/>
        <v>2207.4</v>
      </c>
      <c r="Z631" s="36">
        <f>IFERROR(IF(Y631=0,"",ROUNDUP(Y631/H631,0)*0.01898),"")</f>
        <v>5.37134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2346.3846153846157</v>
      </c>
      <c r="BN631" s="64">
        <f t="shared" si="126"/>
        <v>2354.2770000000005</v>
      </c>
      <c r="BO631" s="64">
        <f t="shared" si="127"/>
        <v>4.4070512820512819</v>
      </c>
      <c r="BP631" s="64">
        <f t="shared" si="128"/>
        <v>4.421875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282.05128205128204</v>
      </c>
      <c r="Y638" s="771">
        <f>IFERROR(Y630/H630,"0")+IFERROR(Y631/H631,"0")+IFERROR(Y632/H632,"0")+IFERROR(Y633/H633,"0")+IFERROR(Y634/H634,"0")+IFERROR(Y635/H635,"0")+IFERROR(Y636/H636,"0")+IFERROR(Y637/H637,"0")</f>
        <v>283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5.37134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2200</v>
      </c>
      <c r="Y639" s="771">
        <f>IFERROR(SUM(Y630:Y637),"0")</f>
        <v>2207.4</v>
      </c>
      <c r="Z639" s="37"/>
      <c r="AA639" s="772"/>
      <c r="AB639" s="772"/>
      <c r="AC639" s="772"/>
    </row>
    <row r="640" spans="1:68" ht="14.25" customHeight="1" x14ac:dyDescent="0.25">
      <c r="A640" s="795" t="s">
        <v>196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155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16002.380000000001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16125.659999999998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16912.69021225996</v>
      </c>
      <c r="Y666" s="771">
        <f>IFERROR(SUM(BN22:BN662),"0")</f>
        <v>17042.697000000004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29</v>
      </c>
      <c r="Y667" s="38">
        <f>ROUNDUP(SUM(BP22:BP662),0)</f>
        <v>29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17637.69021225996</v>
      </c>
      <c r="Y668" s="771">
        <f>GrossWeightTotalR+PalletQtyTotalR*25</f>
        <v>17767.697000000004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3092.2765808265813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3113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33.168239999999997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308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204</v>
      </c>
      <c r="F673" s="789" t="s">
        <v>226</v>
      </c>
      <c r="G673" s="789" t="s">
        <v>267</v>
      </c>
      <c r="H673" s="789" t="s">
        <v>105</v>
      </c>
      <c r="I673" s="789" t="s">
        <v>309</v>
      </c>
      <c r="J673" s="789" t="s">
        <v>333</v>
      </c>
      <c r="K673" s="789" t="s">
        <v>410</v>
      </c>
      <c r="L673" s="789" t="s">
        <v>430</v>
      </c>
      <c r="M673" s="789" t="s">
        <v>455</v>
      </c>
      <c r="N673" s="767"/>
      <c r="O673" s="789" t="s">
        <v>482</v>
      </c>
      <c r="P673" s="789" t="s">
        <v>485</v>
      </c>
      <c r="Q673" s="789" t="s">
        <v>494</v>
      </c>
      <c r="R673" s="789" t="s">
        <v>510</v>
      </c>
      <c r="S673" s="789" t="s">
        <v>523</v>
      </c>
      <c r="T673" s="789" t="s">
        <v>536</v>
      </c>
      <c r="U673" s="789" t="s">
        <v>549</v>
      </c>
      <c r="V673" s="789" t="s">
        <v>553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499.20000000000005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1132.2</v>
      </c>
      <c r="E675" s="46">
        <f>IFERROR(Y99*1,"0")+IFERROR(Y100*1,"0")+IFERROR(Y101*1,"0")+IFERROR(Y105*1,"0")+IFERROR(Y106*1,"0")+IFERROR(Y107*1,"0")+IFERROR(Y108*1,"0")+IFERROR(Y109*1,"0")+IFERROR(Y110*1,"0")</f>
        <v>1340.1000000000001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2916.9</v>
      </c>
      <c r="G675" s="46">
        <f>IFERROR(Y145*1,"0")+IFERROR(Y146*1,"0")+IFERROR(Y147*1,"0")+IFERROR(Y151*1,"0")+IFERROR(Y152*1,"0")+IFERROR(Y156*1,"0")+IFERROR(Y157*1,"0")+IFERROR(Y158*1,"0")</f>
        <v>41.6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84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590.4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28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602.4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300.90000000000003</v>
      </c>
      <c r="W675" s="46">
        <f>IFERROR(Y403*1,"0")+IFERROR(Y407*1,"0")+IFERROR(Y408*1,"0")+IFERROR(Y409*1,"0")</f>
        <v>596.4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5055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129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10.799999999999999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567.36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2231.4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2025-02-12T08:42:36Z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