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61A07FE-445F-4466-A424-08B425F9B9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Y595" i="1"/>
  <c r="X595" i="1"/>
  <c r="X594" i="1"/>
  <c r="BP593" i="1"/>
  <c r="BO593" i="1"/>
  <c r="BN593" i="1"/>
  <c r="BM593" i="1"/>
  <c r="Z593" i="1"/>
  <c r="Z594" i="1" s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Y577" i="1" s="1"/>
  <c r="X561" i="1"/>
  <c r="X560" i="1"/>
  <c r="BO559" i="1"/>
  <c r="BM559" i="1"/>
  <c r="Y559" i="1"/>
  <c r="BO558" i="1"/>
  <c r="BM558" i="1"/>
  <c r="Y558" i="1"/>
  <c r="BO557" i="1"/>
  <c r="BM557" i="1"/>
  <c r="Y557" i="1"/>
  <c r="P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P521" i="1"/>
  <c r="BO521" i="1"/>
  <c r="BN521" i="1"/>
  <c r="BM521" i="1"/>
  <c r="Z521" i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Y436" i="1" s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Y410" i="1" s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V675" i="1" s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Y309" i="1" s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BO145" i="1"/>
  <c r="BM145" i="1"/>
  <c r="Y145" i="1"/>
  <c r="Y149" i="1" s="1"/>
  <c r="P145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BP132" i="1"/>
  <c r="BN132" i="1"/>
  <c r="BP134" i="1"/>
  <c r="BN134" i="1"/>
  <c r="Z134" i="1"/>
  <c r="Y141" i="1"/>
  <c r="BP147" i="1"/>
  <c r="BN147" i="1"/>
  <c r="Z147" i="1"/>
  <c r="Y154" i="1"/>
  <c r="BP151" i="1"/>
  <c r="BN151" i="1"/>
  <c r="Z151" i="1"/>
  <c r="Z153" i="1" s="1"/>
  <c r="BP158" i="1"/>
  <c r="BN158" i="1"/>
  <c r="Z158" i="1"/>
  <c r="H675" i="1"/>
  <c r="Y164" i="1"/>
  <c r="BP163" i="1"/>
  <c r="BN163" i="1"/>
  <c r="Z163" i="1"/>
  <c r="Z164" i="1" s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Z177" i="1" s="1"/>
  <c r="Y177" i="1"/>
  <c r="H9" i="1"/>
  <c r="Y24" i="1"/>
  <c r="Y103" i="1"/>
  <c r="Y121" i="1"/>
  <c r="Y136" i="1"/>
  <c r="BP140" i="1"/>
  <c r="BN140" i="1"/>
  <c r="Z140" i="1"/>
  <c r="Z141" i="1" s="1"/>
  <c r="Y142" i="1"/>
  <c r="G675" i="1"/>
  <c r="Y148" i="1"/>
  <c r="BP145" i="1"/>
  <c r="BN145" i="1"/>
  <c r="Z145" i="1"/>
  <c r="Z148" i="1" s="1"/>
  <c r="Y159" i="1"/>
  <c r="BP156" i="1"/>
  <c r="BN156" i="1"/>
  <c r="Z156" i="1"/>
  <c r="Z159" i="1" s="1"/>
  <c r="BP189" i="1"/>
  <c r="BN189" i="1"/>
  <c r="Z189" i="1"/>
  <c r="BP193" i="1"/>
  <c r="BN193" i="1"/>
  <c r="Z193" i="1"/>
  <c r="Y195" i="1"/>
  <c r="J675" i="1"/>
  <c r="Y201" i="1"/>
  <c r="BP198" i="1"/>
  <c r="BN198" i="1"/>
  <c r="Z198" i="1"/>
  <c r="Z200" i="1" s="1"/>
  <c r="Y200" i="1"/>
  <c r="BP169" i="1"/>
  <c r="BN169" i="1"/>
  <c r="Z169" i="1"/>
  <c r="BP187" i="1"/>
  <c r="BN187" i="1"/>
  <c r="Z187" i="1"/>
  <c r="Z194" i="1" s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BP228" i="1"/>
  <c r="BN228" i="1"/>
  <c r="Z228" i="1"/>
  <c r="Y240" i="1"/>
  <c r="BP237" i="1"/>
  <c r="BN237" i="1"/>
  <c r="Z237" i="1"/>
  <c r="BP246" i="1"/>
  <c r="BN246" i="1"/>
  <c r="Z246" i="1"/>
  <c r="BP250" i="1"/>
  <c r="BN250" i="1"/>
  <c r="Z250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BP299" i="1"/>
  <c r="BN299" i="1"/>
  <c r="Z299" i="1"/>
  <c r="BP316" i="1"/>
  <c r="BN316" i="1"/>
  <c r="Z316" i="1"/>
  <c r="Z317" i="1" s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Z331" i="1" s="1"/>
  <c r="BP356" i="1"/>
  <c r="BN356" i="1"/>
  <c r="Z356" i="1"/>
  <c r="BP360" i="1"/>
  <c r="BN360" i="1"/>
  <c r="Z360" i="1"/>
  <c r="BP368" i="1"/>
  <c r="BN368" i="1"/>
  <c r="Z368" i="1"/>
  <c r="Y379" i="1"/>
  <c r="BP376" i="1"/>
  <c r="BN376" i="1"/>
  <c r="Z376" i="1"/>
  <c r="BP384" i="1"/>
  <c r="BN384" i="1"/>
  <c r="Z384" i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I675" i="1"/>
  <c r="BP210" i="1"/>
  <c r="BN210" i="1"/>
  <c r="Z210" i="1"/>
  <c r="BP214" i="1"/>
  <c r="BN214" i="1"/>
  <c r="Z214" i="1"/>
  <c r="BP222" i="1"/>
  <c r="BN222" i="1"/>
  <c r="Z222" i="1"/>
  <c r="Z230" i="1" s="1"/>
  <c r="BP226" i="1"/>
  <c r="BN226" i="1"/>
  <c r="Z226" i="1"/>
  <c r="Y230" i="1"/>
  <c r="BP235" i="1"/>
  <c r="BN235" i="1"/>
  <c r="Z235" i="1"/>
  <c r="Z239" i="1" s="1"/>
  <c r="Y239" i="1"/>
  <c r="BP244" i="1"/>
  <c r="BN244" i="1"/>
  <c r="Z244" i="1"/>
  <c r="Z251" i="1" s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Z303" i="1" s="1"/>
  <c r="BP301" i="1"/>
  <c r="BN301" i="1"/>
  <c r="Z301" i="1"/>
  <c r="BP336" i="1"/>
  <c r="BN336" i="1"/>
  <c r="Z336" i="1"/>
  <c r="Z337" i="1" s="1"/>
  <c r="Y338" i="1"/>
  <c r="Y343" i="1"/>
  <c r="BP340" i="1"/>
  <c r="BN340" i="1"/>
  <c r="Z340" i="1"/>
  <c r="Z342" i="1" s="1"/>
  <c r="BP358" i="1"/>
  <c r="BN358" i="1"/>
  <c r="Z358" i="1"/>
  <c r="BP362" i="1"/>
  <c r="BN362" i="1"/>
  <c r="Z362" i="1"/>
  <c r="Y364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BP385" i="1"/>
  <c r="BN385" i="1"/>
  <c r="Z385" i="1"/>
  <c r="Y387" i="1"/>
  <c r="BP391" i="1"/>
  <c r="BN391" i="1"/>
  <c r="Z391" i="1"/>
  <c r="Z393" i="1" s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Y474" i="1"/>
  <c r="BP473" i="1"/>
  <c r="BN473" i="1"/>
  <c r="Z473" i="1"/>
  <c r="Z474" i="1" s="1"/>
  <c r="Z675" i="1"/>
  <c r="Y475" i="1"/>
  <c r="BP480" i="1"/>
  <c r="BN480" i="1"/>
  <c r="Z480" i="1"/>
  <c r="Z495" i="1" s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BP522" i="1"/>
  <c r="BN522" i="1"/>
  <c r="Z522" i="1"/>
  <c r="Z525" i="1" s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Y554" i="1"/>
  <c r="BP539" i="1"/>
  <c r="BN539" i="1"/>
  <c r="Z539" i="1"/>
  <c r="AD675" i="1"/>
  <c r="Y555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BP558" i="1"/>
  <c r="BN558" i="1"/>
  <c r="Z558" i="1"/>
  <c r="BP565" i="1"/>
  <c r="BN565" i="1"/>
  <c r="Z565" i="1"/>
  <c r="BP569" i="1"/>
  <c r="BN569" i="1"/>
  <c r="Z569" i="1"/>
  <c r="BP572" i="1"/>
  <c r="BN572" i="1"/>
  <c r="Z572" i="1"/>
  <c r="BP575" i="1"/>
  <c r="BN575" i="1"/>
  <c r="Z575" i="1"/>
  <c r="BP582" i="1"/>
  <c r="BN582" i="1"/>
  <c r="Z582" i="1"/>
  <c r="Y584" i="1"/>
  <c r="Y588" i="1"/>
  <c r="BP586" i="1"/>
  <c r="BN586" i="1"/>
  <c r="Z586" i="1"/>
  <c r="Y589" i="1"/>
  <c r="R675" i="1"/>
  <c r="K675" i="1"/>
  <c r="Y251" i="1"/>
  <c r="T675" i="1"/>
  <c r="Y337" i="1"/>
  <c r="Y352" i="1"/>
  <c r="Y363" i="1"/>
  <c r="W675" i="1"/>
  <c r="Y405" i="1"/>
  <c r="X675" i="1"/>
  <c r="Y425" i="1"/>
  <c r="Y675" i="1"/>
  <c r="Y451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B675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Y560" i="1"/>
  <c r="BP557" i="1"/>
  <c r="BN557" i="1"/>
  <c r="Z557" i="1"/>
  <c r="BP559" i="1"/>
  <c r="BN559" i="1"/>
  <c r="Z559" i="1"/>
  <c r="Y561" i="1"/>
  <c r="BP564" i="1"/>
  <c r="BN564" i="1"/>
  <c r="Z564" i="1"/>
  <c r="Z577" i="1" s="1"/>
  <c r="BP568" i="1"/>
  <c r="BN568" i="1"/>
  <c r="Z568" i="1"/>
  <c r="BP570" i="1"/>
  <c r="BN570" i="1"/>
  <c r="Z570" i="1"/>
  <c r="BP573" i="1"/>
  <c r="BN573" i="1"/>
  <c r="Z573" i="1"/>
  <c r="BP576" i="1"/>
  <c r="BN576" i="1"/>
  <c r="Z576" i="1"/>
  <c r="Y578" i="1"/>
  <c r="Y583" i="1"/>
  <c r="BP580" i="1"/>
  <c r="BN580" i="1"/>
  <c r="Z580" i="1"/>
  <c r="Z583" i="1" s="1"/>
  <c r="BP587" i="1"/>
  <c r="BN587" i="1"/>
  <c r="Z587" i="1"/>
  <c r="Y598" i="1"/>
  <c r="BP597" i="1"/>
  <c r="BN597" i="1"/>
  <c r="Z597" i="1"/>
  <c r="Z598" i="1" s="1"/>
  <c r="Y599" i="1"/>
  <c r="Y617" i="1"/>
  <c r="BP613" i="1"/>
  <c r="BN613" i="1"/>
  <c r="Z613" i="1"/>
  <c r="AF675" i="1"/>
  <c r="Y618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Y652" i="1"/>
  <c r="AA675" i="1"/>
  <c r="Y510" i="1"/>
  <c r="Y525" i="1"/>
  <c r="AE675" i="1"/>
  <c r="Y594" i="1"/>
  <c r="BP614" i="1"/>
  <c r="BN614" i="1"/>
  <c r="Z614" i="1"/>
  <c r="BP616" i="1"/>
  <c r="BN616" i="1"/>
  <c r="Z616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9" i="1"/>
  <c r="BP658" i="1"/>
  <c r="BN658" i="1"/>
  <c r="Z658" i="1"/>
  <c r="Z659" i="1" s="1"/>
  <c r="Y660" i="1"/>
  <c r="Z638" i="1" l="1"/>
  <c r="Z651" i="1"/>
  <c r="Z617" i="1"/>
  <c r="Z560" i="1"/>
  <c r="Z554" i="1"/>
  <c r="Z451" i="1"/>
  <c r="Z293" i="1"/>
  <c r="Z281" i="1"/>
  <c r="Z216" i="1"/>
  <c r="Z172" i="1"/>
  <c r="Z136" i="1"/>
  <c r="Z126" i="1"/>
  <c r="Z120" i="1"/>
  <c r="Z111" i="1"/>
  <c r="Z102" i="1"/>
  <c r="Z95" i="1"/>
  <c r="Z33" i="1"/>
  <c r="Y669" i="1"/>
  <c r="Y666" i="1"/>
  <c r="Y668" i="1" s="1"/>
  <c r="Z588" i="1"/>
  <c r="Z517" i="1"/>
  <c r="Z464" i="1"/>
  <c r="Z363" i="1"/>
  <c r="Z264" i="1"/>
  <c r="Y665" i="1"/>
  <c r="Y667" i="1"/>
  <c r="Z670" i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<sst xmlns="http://schemas.openxmlformats.org/spreadsheetml/2006/main" count="3134" uniqueCount="1086">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</sst>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160</v>
      </c>
      <c r="Y42" s="770">
        <f t="shared" ref="Y42:Y47" si="6">IFERROR(IF(X42="",0,CEILING((X42/$H42),1)*$H42),"")</f>
        <v>162</v>
      </c>
      <c r="Z42" s="36">
        <f>IFERROR(IF(Y42=0,"",ROUNDUP(Y42/H42,0)*0.01898),"")</f>
        <v>0.28470000000000001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166.44444444444443</v>
      </c>
      <c r="BN42" s="64">
        <f t="shared" ref="BN42:BN47" si="8">IFERROR(Y42*I42/H42,"0")</f>
        <v>168.52499999999998</v>
      </c>
      <c r="BO42" s="64">
        <f t="shared" ref="BO42:BO47" si="9">IFERROR(1/J42*(X42/H42),"0")</f>
        <v>0.23148148148148145</v>
      </c>
      <c r="BP42" s="64">
        <f t="shared" ref="BP42:BP47" si="10">IFERROR(1/J42*(Y42/H42),"0")</f>
        <v>0.23437499999999997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280</v>
      </c>
      <c r="Y45" s="770">
        <f t="shared" si="6"/>
        <v>280</v>
      </c>
      <c r="Z45" s="36">
        <f>IFERROR(IF(Y45=0,"",ROUNDUP(Y45/H45,0)*0.00902),"")</f>
        <v>0.63139999999999996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294.7</v>
      </c>
      <c r="BN45" s="64">
        <f t="shared" si="8"/>
        <v>294.7</v>
      </c>
      <c r="BO45" s="64">
        <f t="shared" si="9"/>
        <v>0.53030303030303028</v>
      </c>
      <c r="BP45" s="64">
        <f t="shared" si="10"/>
        <v>0.53030303030303028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84.81481481481481</v>
      </c>
      <c r="Y48" s="771">
        <f>IFERROR(Y42/H42,"0")+IFERROR(Y43/H43,"0")+IFERROR(Y44/H44,"0")+IFERROR(Y45/H45,"0")+IFERROR(Y46/H46,"0")+IFERROR(Y47/H47,"0")</f>
        <v>85</v>
      </c>
      <c r="Z48" s="771">
        <f>IFERROR(IF(Z42="",0,Z42),"0")+IFERROR(IF(Z43="",0,Z43),"0")+IFERROR(IF(Z44="",0,Z44),"0")+IFERROR(IF(Z45="",0,Z45),"0")+IFERROR(IF(Z46="",0,Z46),"0")+IFERROR(IF(Z47="",0,Z47),"0")</f>
        <v>0.91609999999999991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440</v>
      </c>
      <c r="Y49" s="771">
        <f>IFERROR(SUM(Y42:Y47),"0")</f>
        <v>442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300</v>
      </c>
      <c r="Y58" s="770">
        <f t="shared" si="11"/>
        <v>302.40000000000003</v>
      </c>
      <c r="Z58" s="36">
        <f>IFERROR(IF(Y58=0,"",ROUNDUP(Y58/H58,0)*0.01898),"")</f>
        <v>0.53144000000000002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312.08333333333331</v>
      </c>
      <c r="BN58" s="64">
        <f t="shared" si="13"/>
        <v>314.58000000000004</v>
      </c>
      <c r="BO58" s="64">
        <f t="shared" si="14"/>
        <v>0.43402777777777773</v>
      </c>
      <c r="BP58" s="64">
        <f t="shared" si="15"/>
        <v>0.4375</v>
      </c>
    </row>
    <row r="59" spans="1:68" ht="27" customHeight="1" x14ac:dyDescent="0.25">
      <c r="A59" s="54" t="s">
        <v>141</v>
      </c>
      <c r="B59" s="54" t="s">
        <v>142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144</v>
      </c>
      <c r="B60" s="54" t="s">
        <v>145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149</v>
      </c>
      <c r="B62" s="54" t="s">
        <v>150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720</v>
      </c>
      <c r="Y63" s="770">
        <f t="shared" si="11"/>
        <v>720</v>
      </c>
      <c r="Z63" s="36">
        <f>IFERROR(IF(Y63=0,"",ROUNDUP(Y63/H63,0)*0.00902),"")</f>
        <v>1.4432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753.59999999999991</v>
      </c>
      <c r="BN63" s="64">
        <f t="shared" si="13"/>
        <v>753.59999999999991</v>
      </c>
      <c r="BO63" s="64">
        <f t="shared" si="14"/>
        <v>1.2121212121212122</v>
      </c>
      <c r="BP63" s="64">
        <f t="shared" si="15"/>
        <v>1.2121212121212122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187.77777777777777</v>
      </c>
      <c r="Y64" s="771">
        <f>IFERROR(Y57/H57,"0")+IFERROR(Y58/H58,"0")+IFERROR(Y59/H59,"0")+IFERROR(Y60/H60,"0")+IFERROR(Y61/H61,"0")+IFERROR(Y62/H62,"0")+IFERROR(Y63/H63,"0")</f>
        <v>188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1.97464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1020</v>
      </c>
      <c r="Y65" s="771">
        <f>IFERROR(SUM(Y57:Y63),"0")</f>
        <v>1022.4000000000001</v>
      </c>
      <c r="Z65" s="37"/>
      <c r="AA65" s="772"/>
      <c r="AB65" s="772"/>
      <c r="AC65" s="772"/>
    </row>
    <row r="66" spans="1:68" ht="14.25" customHeight="1" x14ac:dyDescent="0.25">
      <c r="A66" s="795" t="s">
        <v>155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400</v>
      </c>
      <c r="Y67" s="770">
        <f>IFERROR(IF(X67="",0,CEILING((X67/$H67),1)*$H67),"")</f>
        <v>410.40000000000003</v>
      </c>
      <c r="Z67" s="36">
        <f>IFERROR(IF(Y67=0,"",ROUNDUP(Y67/H67,0)*0.01898),"")</f>
        <v>0.72123999999999999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416.11111111111109</v>
      </c>
      <c r="BN67" s="64">
        <f>IFERROR(Y67*I67/H67,"0")</f>
        <v>426.92999999999995</v>
      </c>
      <c r="BO67" s="64">
        <f>IFERROR(1/J67*(X67/H67),"0")</f>
        <v>0.57870370370370372</v>
      </c>
      <c r="BP67" s="64">
        <f>IFERROR(1/J67*(Y67/H67),"0")</f>
        <v>0.59375</v>
      </c>
    </row>
    <row r="68" spans="1:68" ht="27" customHeight="1" x14ac:dyDescent="0.25">
      <c r="A68" s="54" t="s">
        <v>159</v>
      </c>
      <c r="B68" s="54" t="s">
        <v>160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292.5</v>
      </c>
      <c r="Y70" s="770">
        <f>IFERROR(IF(X70="",0,CEILING((X70/$H70),1)*$H70),"")</f>
        <v>294.3</v>
      </c>
      <c r="Z70" s="36">
        <f>IFERROR(IF(Y70=0,"",ROUNDUP(Y70/H70,0)*0.00651),"")</f>
        <v>0.70959000000000005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311.99999999999994</v>
      </c>
      <c r="BN70" s="64">
        <f>IFERROR(Y70*I70/H70,"0")</f>
        <v>313.91999999999996</v>
      </c>
      <c r="BO70" s="64">
        <f>IFERROR(1/J70*(X70/H70),"0")</f>
        <v>0.59523809523809523</v>
      </c>
      <c r="BP70" s="64">
        <f>IFERROR(1/J70*(Y70/H70),"0")</f>
        <v>0.59890109890109899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145.37037037037038</v>
      </c>
      <c r="Y71" s="771">
        <f>IFERROR(Y67/H67,"0")+IFERROR(Y68/H68,"0")+IFERROR(Y69/H69,"0")+IFERROR(Y70/H70,"0")</f>
        <v>147</v>
      </c>
      <c r="Z71" s="771">
        <f>IFERROR(IF(Z67="",0,Z67),"0")+IFERROR(IF(Z68="",0,Z68),"0")+IFERROR(IF(Z69="",0,Z69),"0")+IFERROR(IF(Z70="",0,Z70),"0")</f>
        <v>1.43083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692.5</v>
      </c>
      <c r="Y72" s="771">
        <f>IFERROR(SUM(Y67:Y70),"0")</f>
        <v>704.7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166</v>
      </c>
      <c r="B74" s="54" t="s">
        <v>167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181</v>
      </c>
      <c r="B83" s="54" t="s">
        <v>182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190</v>
      </c>
      <c r="B86" s="54" t="s">
        <v>191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194</v>
      </c>
      <c r="B88" s="54" t="s">
        <v>195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196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197</v>
      </c>
      <c r="B92" s="54" t="s">
        <v>198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20</v>
      </c>
      <c r="Y93" s="770">
        <f>IFERROR(IF(X93="",0,CEILING((X93/$H93),1)*$H93),"")</f>
        <v>25.200000000000003</v>
      </c>
      <c r="Z93" s="36">
        <f>IFERROR(IF(Y93=0,"",ROUNDUP(Y93/H93,0)*0.01898),"")</f>
        <v>5.6940000000000004E-2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21.235714285714284</v>
      </c>
      <c r="BN93" s="64">
        <f>IFERROR(Y93*I93/H93,"0")</f>
        <v>26.757000000000001</v>
      </c>
      <c r="BO93" s="64">
        <f>IFERROR(1/J93*(X93/H93),"0")</f>
        <v>3.7202380952380952E-2</v>
      </c>
      <c r="BP93" s="64">
        <f>IFERROR(1/J93*(Y93/H93),"0")</f>
        <v>4.6875E-2</v>
      </c>
    </row>
    <row r="94" spans="1:68" ht="27" customHeight="1" x14ac:dyDescent="0.25">
      <c r="A94" s="54" t="s">
        <v>201</v>
      </c>
      <c r="B94" s="54" t="s">
        <v>202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2.3809523809523809</v>
      </c>
      <c r="Y95" s="771">
        <f>IFERROR(Y92/H92,"0")+IFERROR(Y93/H93,"0")+IFERROR(Y94/H94,"0")</f>
        <v>3</v>
      </c>
      <c r="Z95" s="771">
        <f>IFERROR(IF(Z92="",0,Z92),"0")+IFERROR(IF(Z93="",0,Z93),"0")+IFERROR(IF(Z94="",0,Z94),"0")</f>
        <v>5.6940000000000004E-2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20</v>
      </c>
      <c r="Y96" s="771">
        <f>IFERROR(SUM(Y92:Y94),"0")</f>
        <v>25.200000000000003</v>
      </c>
      <c r="Z96" s="37"/>
      <c r="AA96" s="772"/>
      <c r="AB96" s="772"/>
      <c r="AC96" s="772"/>
    </row>
    <row r="97" spans="1:68" ht="16.5" customHeight="1" x14ac:dyDescent="0.25">
      <c r="A97" s="785" t="s">
        <v>204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350</v>
      </c>
      <c r="Y99" s="770">
        <f>IFERROR(IF(X99="",0,CEILING((X99/$H99),1)*$H99),"")</f>
        <v>356.40000000000003</v>
      </c>
      <c r="Z99" s="36">
        <f>IFERROR(IF(Y99=0,"",ROUNDUP(Y99/H99,0)*0.01898),"")</f>
        <v>0.62634000000000001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364.09722222222217</v>
      </c>
      <c r="BN99" s="64">
        <f>IFERROR(Y99*I99/H99,"0")</f>
        <v>370.755</v>
      </c>
      <c r="BO99" s="64">
        <f>IFERROR(1/J99*(X99/H99),"0")</f>
        <v>0.5063657407407407</v>
      </c>
      <c r="BP99" s="64">
        <f>IFERROR(1/J99*(Y99/H99),"0")</f>
        <v>0.515625</v>
      </c>
    </row>
    <row r="100" spans="1:68" ht="16.5" customHeight="1" x14ac:dyDescent="0.25">
      <c r="A100" s="54" t="s">
        <v>208</v>
      </c>
      <c r="B100" s="54" t="s">
        <v>209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450</v>
      </c>
      <c r="Y101" s="770">
        <f>IFERROR(IF(X101="",0,CEILING((X101/$H101),1)*$H101),"")</f>
        <v>450</v>
      </c>
      <c r="Z101" s="36">
        <f>IFERROR(IF(Y101=0,"",ROUNDUP(Y101/H101,0)*0.00902),"")</f>
        <v>0.90200000000000002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471</v>
      </c>
      <c r="BN101" s="64">
        <f>IFERROR(Y101*I101/H101,"0")</f>
        <v>471</v>
      </c>
      <c r="BO101" s="64">
        <f>IFERROR(1/J101*(X101/H101),"0")</f>
        <v>0.75757575757575757</v>
      </c>
      <c r="BP101" s="64">
        <f>IFERROR(1/J101*(Y101/H101),"0")</f>
        <v>0.75757575757575757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132.40740740740739</v>
      </c>
      <c r="Y102" s="771">
        <f>IFERROR(Y99/H99,"0")+IFERROR(Y100/H100,"0")+IFERROR(Y101/H101,"0")</f>
        <v>133</v>
      </c>
      <c r="Z102" s="771">
        <f>IFERROR(IF(Z99="",0,Z99),"0")+IFERROR(IF(Z100="",0,Z100),"0")+IFERROR(IF(Z101="",0,Z101),"0")</f>
        <v>1.52834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800</v>
      </c>
      <c r="Y103" s="771">
        <f>IFERROR(SUM(Y99:Y101),"0")</f>
        <v>806.40000000000009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260</v>
      </c>
      <c r="Y105" s="770">
        <f t="shared" ref="Y105:Y110" si="26">IFERROR(IF(X105="",0,CEILING((X105/$H105),1)*$H105),"")</f>
        <v>260.40000000000003</v>
      </c>
      <c r="Z105" s="36">
        <f>IFERROR(IF(Y105=0,"",ROUNDUP(Y105/H105,0)*0.01898),"")</f>
        <v>0.58838000000000001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276.06428571428569</v>
      </c>
      <c r="BN105" s="64">
        <f t="shared" ref="BN105:BN110" si="28">IFERROR(Y105*I105/H105,"0")</f>
        <v>276.48900000000003</v>
      </c>
      <c r="BO105" s="64">
        <f t="shared" ref="BO105:BO110" si="29">IFERROR(1/J105*(X105/H105),"0")</f>
        <v>0.48363095238095238</v>
      </c>
      <c r="BP105" s="64">
        <f t="shared" ref="BP105:BP110" si="30">IFERROR(1/J105*(Y105/H105),"0")</f>
        <v>0.48437500000000006</v>
      </c>
    </row>
    <row r="106" spans="1:68" ht="27" customHeight="1" x14ac:dyDescent="0.25">
      <c r="A106" s="54" t="s">
        <v>213</v>
      </c>
      <c r="B106" s="54" t="s">
        <v>216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495</v>
      </c>
      <c r="Y107" s="770">
        <f t="shared" si="26"/>
        <v>496.8</v>
      </c>
      <c r="Z107" s="36">
        <f>IFERROR(IF(Y107=0,"",ROUNDUP(Y107/H107,0)*0.00651),"")</f>
        <v>1.19784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541.19999999999993</v>
      </c>
      <c r="BN107" s="64">
        <f t="shared" si="28"/>
        <v>543.16800000000001</v>
      </c>
      <c r="BO107" s="64">
        <f t="shared" si="29"/>
        <v>1.0073260073260073</v>
      </c>
      <c r="BP107" s="64">
        <f t="shared" si="30"/>
        <v>1.0109890109890112</v>
      </c>
    </row>
    <row r="108" spans="1:68" ht="16.5" customHeight="1" x14ac:dyDescent="0.25">
      <c r="A108" s="54" t="s">
        <v>219</v>
      </c>
      <c r="B108" s="54" t="s">
        <v>220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222</v>
      </c>
      <c r="B109" s="54" t="s">
        <v>223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222</v>
      </c>
      <c r="B110" s="54" t="s">
        <v>224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225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214.28571428571428</v>
      </c>
      <c r="Y111" s="771">
        <f>IFERROR(Y105/H105,"0")+IFERROR(Y106/H106,"0")+IFERROR(Y107/H107,"0")+IFERROR(Y108/H108,"0")+IFERROR(Y109/H109,"0")+IFERROR(Y110/H110,"0")</f>
        <v>215</v>
      </c>
      <c r="Z111" s="771">
        <f>IFERROR(IF(Z105="",0,Z105),"0")+IFERROR(IF(Z106="",0,Z106),"0")+IFERROR(IF(Z107="",0,Z107),"0")+IFERROR(IF(Z108="",0,Z108),"0")+IFERROR(IF(Z109="",0,Z109),"0")+IFERROR(IF(Z110="",0,Z110),"0")</f>
        <v>1.7862200000000001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755</v>
      </c>
      <c r="Y112" s="771">
        <f>IFERROR(SUM(Y105:Y110),"0")</f>
        <v>757.2</v>
      </c>
      <c r="Z112" s="37"/>
      <c r="AA112" s="772"/>
      <c r="AB112" s="772"/>
      <c r="AC112" s="772"/>
    </row>
    <row r="113" spans="1:68" ht="16.5" customHeight="1" x14ac:dyDescent="0.25">
      <c r="A113" s="785" t="s">
        <v>226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120</v>
      </c>
      <c r="Y115" s="770">
        <f>IFERROR(IF(X115="",0,CEILING((X115/$H115),1)*$H115),"")</f>
        <v>123.19999999999999</v>
      </c>
      <c r="Z115" s="36">
        <f>IFERROR(IF(Y115=0,"",ROUNDUP(Y115/H115,0)*0.01898),"")</f>
        <v>0.20877999999999999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124.66071428571429</v>
      </c>
      <c r="BN115" s="64">
        <f>IFERROR(Y115*I115/H115,"0")</f>
        <v>127.98499999999999</v>
      </c>
      <c r="BO115" s="64">
        <f>IFERROR(1/J115*(X115/H115),"0")</f>
        <v>0.1674107142857143</v>
      </c>
      <c r="BP115" s="64">
        <f>IFERROR(1/J115*(Y115/H115),"0")</f>
        <v>0.171875</v>
      </c>
    </row>
    <row r="116" spans="1:68" ht="16.5" customHeight="1" x14ac:dyDescent="0.25">
      <c r="A116" s="54" t="s">
        <v>227</v>
      </c>
      <c r="B116" s="54" t="s">
        <v>230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231</v>
      </c>
      <c r="B117" s="54" t="s">
        <v>232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675</v>
      </c>
      <c r="Y118" s="770">
        <f>IFERROR(IF(X118="",0,CEILING((X118/$H118),1)*$H118),"")</f>
        <v>675</v>
      </c>
      <c r="Z118" s="36">
        <f>IFERROR(IF(Y118=0,"",ROUNDUP(Y118/H118,0)*0.00902),"")</f>
        <v>1.353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706.5</v>
      </c>
      <c r="BN118" s="64">
        <f>IFERROR(Y118*I118/H118,"0")</f>
        <v>706.5</v>
      </c>
      <c r="BO118" s="64">
        <f>IFERROR(1/J118*(X118/H118),"0")</f>
        <v>1.1363636363636365</v>
      </c>
      <c r="BP118" s="64">
        <f>IFERROR(1/J118*(Y118/H118),"0")</f>
        <v>1.1363636363636365</v>
      </c>
    </row>
    <row r="119" spans="1:68" ht="16.5" customHeight="1" x14ac:dyDescent="0.25">
      <c r="A119" s="54" t="s">
        <v>235</v>
      </c>
      <c r="B119" s="54" t="s">
        <v>236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160.71428571428572</v>
      </c>
      <c r="Y120" s="771">
        <f>IFERROR(Y115/H115,"0")+IFERROR(Y116/H116,"0")+IFERROR(Y117/H117,"0")+IFERROR(Y118/H118,"0")+IFERROR(Y119/H119,"0")</f>
        <v>161</v>
      </c>
      <c r="Z120" s="771">
        <f>IFERROR(IF(Z115="",0,Z115),"0")+IFERROR(IF(Z116="",0,Z116),"0")+IFERROR(IF(Z117="",0,Z117),"0")+IFERROR(IF(Z118="",0,Z118),"0")+IFERROR(IF(Z119="",0,Z119),"0")</f>
        <v>1.5617799999999999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795</v>
      </c>
      <c r="Y121" s="771">
        <f>IFERROR(SUM(Y115:Y119),"0")</f>
        <v>798.2</v>
      </c>
      <c r="Z121" s="37"/>
      <c r="AA121" s="772"/>
      <c r="AB121" s="772"/>
      <c r="AC121" s="772"/>
    </row>
    <row r="122" spans="1:68" ht="14.25" customHeight="1" x14ac:dyDescent="0.25">
      <c r="A122" s="795" t="s">
        <v>155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237</v>
      </c>
      <c r="B123" s="54" t="s">
        <v>238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240</v>
      </c>
      <c r="B124" s="54" t="s">
        <v>241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242</v>
      </c>
      <c r="B125" s="54" t="s">
        <v>243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244</v>
      </c>
      <c r="B129" s="54" t="s">
        <v>245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300</v>
      </c>
      <c r="Y130" s="770">
        <f t="shared" si="31"/>
        <v>302.40000000000003</v>
      </c>
      <c r="Z130" s="36">
        <f>IFERROR(IF(Y130=0,"",ROUNDUP(Y130/H130,0)*0.01898),"")</f>
        <v>0.68328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318.32142857142856</v>
      </c>
      <c r="BN130" s="64">
        <f t="shared" si="33"/>
        <v>320.86800000000005</v>
      </c>
      <c r="BO130" s="64">
        <f t="shared" si="34"/>
        <v>0.5580357142857143</v>
      </c>
      <c r="BP130" s="64">
        <f t="shared" si="35"/>
        <v>0.5625</v>
      </c>
    </row>
    <row r="131" spans="1:68" ht="27" customHeight="1" x14ac:dyDescent="0.25">
      <c r="A131" s="54" t="s">
        <v>249</v>
      </c>
      <c r="B131" s="54" t="s">
        <v>250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252</v>
      </c>
      <c r="B132" s="54" t="s">
        <v>253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540</v>
      </c>
      <c r="Y133" s="770">
        <f t="shared" si="31"/>
        <v>540</v>
      </c>
      <c r="Z133" s="36">
        <f>IFERROR(IF(Y133=0,"",ROUNDUP(Y133/H133,0)*0.00651),"")</f>
        <v>1.302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590.4</v>
      </c>
      <c r="BN133" s="64">
        <f t="shared" si="33"/>
        <v>590.4</v>
      </c>
      <c r="BO133" s="64">
        <f t="shared" si="34"/>
        <v>1.098901098901099</v>
      </c>
      <c r="BP133" s="64">
        <f t="shared" si="35"/>
        <v>1.098901098901099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165</v>
      </c>
      <c r="Y134" s="770">
        <f t="shared" si="31"/>
        <v>165.6</v>
      </c>
      <c r="Z134" s="36">
        <f>IFERROR(IF(Y134=0,"",ROUNDUP(Y134/H134,0)*0.00651),"")</f>
        <v>0.59892000000000001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181.5</v>
      </c>
      <c r="BN134" s="64">
        <f t="shared" si="33"/>
        <v>182.16</v>
      </c>
      <c r="BO134" s="64">
        <f t="shared" si="34"/>
        <v>0.50366300366300376</v>
      </c>
      <c r="BP134" s="64">
        <f t="shared" si="35"/>
        <v>0.50549450549450559</v>
      </c>
    </row>
    <row r="135" spans="1:68" ht="37.5" customHeight="1" x14ac:dyDescent="0.25">
      <c r="A135" s="54" t="s">
        <v>258</v>
      </c>
      <c r="B135" s="54" t="s">
        <v>259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327.38095238095241</v>
      </c>
      <c r="Y136" s="771">
        <f>IFERROR(Y129/H129,"0")+IFERROR(Y130/H130,"0")+IFERROR(Y131/H131,"0")+IFERROR(Y132/H132,"0")+IFERROR(Y133/H133,"0")+IFERROR(Y134/H134,"0")+IFERROR(Y135/H135,"0")</f>
        <v>328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2.5842000000000001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1005</v>
      </c>
      <c r="Y137" s="771">
        <f>IFERROR(SUM(Y129:Y135),"0")</f>
        <v>1008.0000000000001</v>
      </c>
      <c r="Z137" s="37"/>
      <c r="AA137" s="772"/>
      <c r="AB137" s="772"/>
      <c r="AC137" s="772"/>
    </row>
    <row r="138" spans="1:68" ht="14.25" customHeight="1" x14ac:dyDescent="0.25">
      <c r="A138" s="795" t="s">
        <v>196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261</v>
      </c>
      <c r="B139" s="54" t="s">
        <v>262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19.8</v>
      </c>
      <c r="Y140" s="770">
        <f>IFERROR(IF(X140="",0,CEILING((X140/$H140),1)*$H140),"")</f>
        <v>19.8</v>
      </c>
      <c r="Z140" s="36">
        <f>IFERROR(IF(Y140=0,"",ROUNDUP(Y140/H140,0)*0.00651),"")</f>
        <v>6.5100000000000005E-2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22.380000000000003</v>
      </c>
      <c r="BN140" s="64">
        <f>IFERROR(Y140*I140/H140,"0")</f>
        <v>22.380000000000003</v>
      </c>
      <c r="BO140" s="64">
        <f>IFERROR(1/J140*(X140/H140),"0")</f>
        <v>5.4945054945054951E-2</v>
      </c>
      <c r="BP140" s="64">
        <f>IFERROR(1/J140*(Y140/H140),"0")</f>
        <v>5.4945054945054951E-2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10</v>
      </c>
      <c r="Y141" s="771">
        <f>IFERROR(Y139/H139,"0")+IFERROR(Y140/H140,"0")</f>
        <v>10</v>
      </c>
      <c r="Z141" s="771">
        <f>IFERROR(IF(Z139="",0,Z139),"0")+IFERROR(IF(Z140="",0,Z140),"0")</f>
        <v>6.5100000000000005E-2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19.8</v>
      </c>
      <c r="Y142" s="771">
        <f>IFERROR(SUM(Y139:Y140),"0")</f>
        <v>19.8</v>
      </c>
      <c r="Z142" s="37"/>
      <c r="AA142" s="772"/>
      <c r="AB142" s="772"/>
      <c r="AC142" s="772"/>
    </row>
    <row r="143" spans="1:68" ht="16.5" customHeight="1" x14ac:dyDescent="0.25">
      <c r="A143" s="785" t="s">
        <v>267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160</v>
      </c>
      <c r="Y146" s="770">
        <f>IFERROR(IF(X146="",0,CEILING((X146/$H146),1)*$H146),"")</f>
        <v>160</v>
      </c>
      <c r="Z146" s="36">
        <f>IFERROR(IF(Y146=0,"",ROUNDUP(Y146/H146,0)*0.00651),"")</f>
        <v>0.32550000000000001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168.99999999999997</v>
      </c>
      <c r="BN146" s="64">
        <f>IFERROR(Y146*I146/H146,"0")</f>
        <v>168.99999999999997</v>
      </c>
      <c r="BO146" s="64">
        <f>IFERROR(1/J146*(X146/H146),"0")</f>
        <v>0.27472527472527475</v>
      </c>
      <c r="BP146" s="64">
        <f>IFERROR(1/J146*(Y146/H146),"0")</f>
        <v>0.27472527472527475</v>
      </c>
    </row>
    <row r="147" spans="1:68" ht="27" customHeight="1" x14ac:dyDescent="0.25">
      <c r="A147" s="54" t="s">
        <v>272</v>
      </c>
      <c r="B147" s="54" t="s">
        <v>275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50</v>
      </c>
      <c r="Y148" s="771">
        <f>IFERROR(Y145/H145,"0")+IFERROR(Y146/H146,"0")+IFERROR(Y147/H147,"0")</f>
        <v>50</v>
      </c>
      <c r="Z148" s="771">
        <f>IFERROR(IF(Z145="",0,Z145),"0")+IFERROR(IF(Z146="",0,Z146),"0")+IFERROR(IF(Z147="",0,Z147),"0")</f>
        <v>0.32550000000000001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160</v>
      </c>
      <c r="Y149" s="771">
        <f>IFERROR(SUM(Y145:Y147),"0")</f>
        <v>160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276</v>
      </c>
      <c r="B151" s="54" t="s">
        <v>277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35</v>
      </c>
      <c r="Y152" s="770">
        <f>IFERROR(IF(X152="",0,CEILING((X152/$H152),1)*$H152),"")</f>
        <v>36.4</v>
      </c>
      <c r="Z152" s="36">
        <f>IFERROR(IF(Y152=0,"",ROUNDUP(Y152/H152,0)*0.00651),"")</f>
        <v>8.4629999999999997E-2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38.35</v>
      </c>
      <c r="BN152" s="64">
        <f>IFERROR(Y152*I152/H152,"0")</f>
        <v>39.884</v>
      </c>
      <c r="BO152" s="64">
        <f>IFERROR(1/J152*(X152/H152),"0")</f>
        <v>6.8681318681318687E-2</v>
      </c>
      <c r="BP152" s="64">
        <f>IFERROR(1/J152*(Y152/H152),"0")</f>
        <v>7.1428571428571438E-2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12.5</v>
      </c>
      <c r="Y153" s="771">
        <f>IFERROR(Y151/H151,"0")+IFERROR(Y152/H152,"0")</f>
        <v>13</v>
      </c>
      <c r="Z153" s="771">
        <f>IFERROR(IF(Z151="",0,Z151),"0")+IFERROR(IF(Z152="",0,Z152),"0")</f>
        <v>8.4629999999999997E-2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35</v>
      </c>
      <c r="Y154" s="771">
        <f>IFERROR(SUM(Y151:Y152),"0")</f>
        <v>36.4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45" t="s">
        <v>282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20</v>
      </c>
      <c r="Y156" s="770">
        <f>IFERROR(IF(X156="",0,CEILING((X156/$H156),1)*$H156),"")</f>
        <v>20</v>
      </c>
      <c r="Z156" s="36">
        <f>IFERROR(IF(Y156=0,"",ROUNDUP(Y156/H156,0)*0.00937),"")</f>
        <v>4.6850000000000003E-2</v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28.450000000000003</v>
      </c>
      <c r="BN156" s="64">
        <f>IFERROR(Y156*I156/H156,"0")</f>
        <v>28.450000000000003</v>
      </c>
      <c r="BO156" s="64">
        <f>IFERROR(1/J156*(X156/H156),"0")</f>
        <v>4.1666666666666664E-2</v>
      </c>
      <c r="BP156" s="64">
        <f>IFERROR(1/J156*(Y156/H156),"0")</f>
        <v>4.1666666666666664E-2</v>
      </c>
    </row>
    <row r="157" spans="1:68" ht="16.5" customHeight="1" x14ac:dyDescent="0.25">
      <c r="A157" s="54" t="s">
        <v>283</v>
      </c>
      <c r="B157" s="54" t="s">
        <v>284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82.5</v>
      </c>
      <c r="Y158" s="770">
        <f>IFERROR(IF(X158="",0,CEILING((X158/$H158),1)*$H158),"")</f>
        <v>84.48</v>
      </c>
      <c r="Z158" s="36">
        <f>IFERROR(IF(Y158=0,"",ROUNDUP(Y158/H158,0)*0.00651),"")</f>
        <v>0.20832000000000001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90.875</v>
      </c>
      <c r="BN158" s="64">
        <f>IFERROR(Y158*I158/H158,"0")</f>
        <v>93.055999999999997</v>
      </c>
      <c r="BO158" s="64">
        <f>IFERROR(1/J158*(X158/H158),"0")</f>
        <v>0.1717032967032967</v>
      </c>
      <c r="BP158" s="64">
        <f>IFERROR(1/J158*(Y158/H158),"0")</f>
        <v>0.17582417582417584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36.25</v>
      </c>
      <c r="Y159" s="771">
        <f>IFERROR(Y156/H156,"0")+IFERROR(Y157/H157,"0")+IFERROR(Y158/H158,"0")</f>
        <v>37</v>
      </c>
      <c r="Z159" s="771">
        <f>IFERROR(IF(Z156="",0,Z156),"0")+IFERROR(IF(Z157="",0,Z157),"0")+IFERROR(IF(Z158="",0,Z158),"0")</f>
        <v>0.25517000000000001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102.5</v>
      </c>
      <c r="Y160" s="771">
        <f>IFERROR(SUM(Y156:Y158),"0")</f>
        <v>104.48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286</v>
      </c>
      <c r="B163" s="54" t="s">
        <v>287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289</v>
      </c>
      <c r="B167" s="54" t="s">
        <v>290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292</v>
      </c>
      <c r="B168" s="54" t="s">
        <v>293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295</v>
      </c>
      <c r="B169" s="54" t="s">
        <v>296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298</v>
      </c>
      <c r="B170" s="54" t="s">
        <v>299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300</v>
      </c>
      <c r="B171" s="54" t="s">
        <v>301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302</v>
      </c>
      <c r="B175" s="54" t="s">
        <v>303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305</v>
      </c>
      <c r="B176" s="54" t="s">
        <v>306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308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309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30</v>
      </c>
      <c r="Y186" s="770">
        <f t="shared" ref="Y186:Y193" si="36">IFERROR(IF(X186="",0,CEILING((X186/$H186),1)*$H186),"")</f>
        <v>33.6</v>
      </c>
      <c r="Z186" s="36">
        <f>IFERROR(IF(Y186=0,"",ROUNDUP(Y186/H186,0)*0.00902),"")</f>
        <v>7.2160000000000002E-2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31.928571428571427</v>
      </c>
      <c r="BN186" s="64">
        <f t="shared" ref="BN186:BN193" si="38">IFERROR(Y186*I186/H186,"0")</f>
        <v>35.76</v>
      </c>
      <c r="BO186" s="64">
        <f t="shared" ref="BO186:BO193" si="39">IFERROR(1/J186*(X186/H186),"0")</f>
        <v>5.4112554112554112E-2</v>
      </c>
      <c r="BP186" s="64">
        <f t="shared" ref="BP186:BP193" si="40">IFERROR(1/J186*(Y186/H186),"0")</f>
        <v>6.0606060606060608E-2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175</v>
      </c>
      <c r="Y189" s="770">
        <f t="shared" si="36"/>
        <v>176.4</v>
      </c>
      <c r="Z189" s="36">
        <f>IFERROR(IF(Y189=0,"",ROUNDUP(Y189/H189,0)*0.00502),"")</f>
        <v>0.42168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185.83333333333331</v>
      </c>
      <c r="BN189" s="64">
        <f t="shared" si="38"/>
        <v>187.32</v>
      </c>
      <c r="BO189" s="64">
        <f t="shared" si="39"/>
        <v>0.35612535612535612</v>
      </c>
      <c r="BP189" s="64">
        <f t="shared" si="40"/>
        <v>0.35897435897435903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140</v>
      </c>
      <c r="Y190" s="770">
        <f t="shared" si="36"/>
        <v>140.70000000000002</v>
      </c>
      <c r="Z190" s="36">
        <f>IFERROR(IF(Y190=0,"",ROUNDUP(Y190/H190,0)*0.00502),"")</f>
        <v>0.33634000000000003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148.66666666666666</v>
      </c>
      <c r="BN190" s="64">
        <f t="shared" si="38"/>
        <v>149.41</v>
      </c>
      <c r="BO190" s="64">
        <f t="shared" si="39"/>
        <v>0.28490028490028491</v>
      </c>
      <c r="BP190" s="64">
        <f t="shared" si="40"/>
        <v>0.28632478632478636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245</v>
      </c>
      <c r="Y191" s="770">
        <f t="shared" si="36"/>
        <v>245.70000000000002</v>
      </c>
      <c r="Z191" s="36">
        <f>IFERROR(IF(Y191=0,"",ROUNDUP(Y191/H191,0)*0.00502),"")</f>
        <v>0.58733999999999997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256.66666666666663</v>
      </c>
      <c r="BN191" s="64">
        <f t="shared" si="38"/>
        <v>257.40000000000003</v>
      </c>
      <c r="BO191" s="64">
        <f t="shared" si="39"/>
        <v>0.4985754985754986</v>
      </c>
      <c r="BP191" s="64">
        <f t="shared" si="40"/>
        <v>0.5</v>
      </c>
    </row>
    <row r="192" spans="1:68" ht="27" customHeight="1" x14ac:dyDescent="0.25">
      <c r="A192" s="54" t="s">
        <v>328</v>
      </c>
      <c r="B192" s="54" t="s">
        <v>329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273.80952380952374</v>
      </c>
      <c r="Y194" s="771">
        <f>IFERROR(Y186/H186,"0")+IFERROR(Y187/H187,"0")+IFERROR(Y188/H188,"0")+IFERROR(Y189/H189,"0")+IFERROR(Y190/H190,"0")+IFERROR(Y191/H191,"0")+IFERROR(Y192/H192,"0")+IFERROR(Y193/H193,"0")</f>
        <v>276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1.4175200000000001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590</v>
      </c>
      <c r="Y195" s="771">
        <f>IFERROR(SUM(Y186:Y193),"0")</f>
        <v>596.40000000000009</v>
      </c>
      <c r="Z195" s="37"/>
      <c r="AA195" s="772"/>
      <c r="AB195" s="772"/>
      <c r="AC195" s="772"/>
    </row>
    <row r="196" spans="1:68" ht="16.5" customHeight="1" x14ac:dyDescent="0.25">
      <c r="A196" s="785" t="s">
        <v>333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334</v>
      </c>
      <c r="B198" s="54" t="s">
        <v>335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337</v>
      </c>
      <c r="B199" s="54" t="s">
        <v>338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155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339</v>
      </c>
      <c r="B203" s="54" t="s">
        <v>340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342</v>
      </c>
      <c r="B204" s="54" t="s">
        <v>343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200</v>
      </c>
      <c r="Y208" s="770">
        <f t="shared" ref="Y208:Y215" si="41">IFERROR(IF(X208="",0,CEILING((X208/$H208),1)*$H208),"")</f>
        <v>205.20000000000002</v>
      </c>
      <c r="Z208" s="36">
        <f>IFERROR(IF(Y208=0,"",ROUNDUP(Y208/H208,0)*0.00902),"")</f>
        <v>0.34276000000000001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207.77777777777777</v>
      </c>
      <c r="BN208" s="64">
        <f t="shared" ref="BN208:BN215" si="43">IFERROR(Y208*I208/H208,"0")</f>
        <v>213.18000000000004</v>
      </c>
      <c r="BO208" s="64">
        <f t="shared" ref="BO208:BO215" si="44">IFERROR(1/J208*(X208/H208),"0")</f>
        <v>0.28058361391694725</v>
      </c>
      <c r="BP208" s="64">
        <f t="shared" ref="BP208:BP215" si="45">IFERROR(1/J208*(Y208/H208),"0")</f>
        <v>0.2878787878787879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120</v>
      </c>
      <c r="Y209" s="770">
        <f t="shared" si="41"/>
        <v>124.2</v>
      </c>
      <c r="Z209" s="36">
        <f>IFERROR(IF(Y209=0,"",ROUNDUP(Y209/H209,0)*0.00902),"")</f>
        <v>0.20746000000000001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124.66666666666667</v>
      </c>
      <c r="BN209" s="64">
        <f t="shared" si="43"/>
        <v>129.03</v>
      </c>
      <c r="BO209" s="64">
        <f t="shared" si="44"/>
        <v>0.16835016835016836</v>
      </c>
      <c r="BP209" s="64">
        <f t="shared" si="45"/>
        <v>0.17424242424242425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220</v>
      </c>
      <c r="Y210" s="770">
        <f t="shared" si="41"/>
        <v>221.4</v>
      </c>
      <c r="Z210" s="36">
        <f>IFERROR(IF(Y210=0,"",ROUNDUP(Y210/H210,0)*0.00902),"")</f>
        <v>0.36982000000000004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228.55555555555554</v>
      </c>
      <c r="BN210" s="64">
        <f t="shared" si="43"/>
        <v>230.01</v>
      </c>
      <c r="BO210" s="64">
        <f t="shared" si="44"/>
        <v>0.30864197530864196</v>
      </c>
      <c r="BP210" s="64">
        <f t="shared" si="45"/>
        <v>0.31060606060606061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110</v>
      </c>
      <c r="Y211" s="770">
        <f t="shared" si="41"/>
        <v>113.4</v>
      </c>
      <c r="Z211" s="36">
        <f>IFERROR(IF(Y211=0,"",ROUNDUP(Y211/H211,0)*0.00902),"")</f>
        <v>0.18942000000000001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114.27777777777777</v>
      </c>
      <c r="BN211" s="64">
        <f t="shared" si="43"/>
        <v>117.81</v>
      </c>
      <c r="BO211" s="64">
        <f t="shared" si="44"/>
        <v>0.15432098765432098</v>
      </c>
      <c r="BP211" s="64">
        <f t="shared" si="45"/>
        <v>0.15909090909090909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165</v>
      </c>
      <c r="Y212" s="770">
        <f t="shared" si="41"/>
        <v>165.6</v>
      </c>
      <c r="Z212" s="36">
        <f>IFERROR(IF(Y212=0,"",ROUNDUP(Y212/H212,0)*0.00502),"")</f>
        <v>0.46184000000000003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176.91666666666666</v>
      </c>
      <c r="BN212" s="64">
        <f t="shared" si="43"/>
        <v>177.56</v>
      </c>
      <c r="BO212" s="64">
        <f t="shared" si="44"/>
        <v>0.39173789173789181</v>
      </c>
      <c r="BP212" s="64">
        <f t="shared" si="45"/>
        <v>0.39316239316239321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75</v>
      </c>
      <c r="Y213" s="770">
        <f t="shared" si="41"/>
        <v>75.600000000000009</v>
      </c>
      <c r="Z213" s="36">
        <f>IFERROR(IF(Y213=0,"",ROUNDUP(Y213/H213,0)*0.00502),"")</f>
        <v>0.21084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79.166666666666671</v>
      </c>
      <c r="BN213" s="64">
        <f t="shared" si="43"/>
        <v>79.800000000000011</v>
      </c>
      <c r="BO213" s="64">
        <f t="shared" si="44"/>
        <v>0.17806267806267806</v>
      </c>
      <c r="BP213" s="64">
        <f t="shared" si="45"/>
        <v>0.17948717948717954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30</v>
      </c>
      <c r="Y214" s="770">
        <f t="shared" si="41"/>
        <v>30.6</v>
      </c>
      <c r="Z214" s="36">
        <f>IFERROR(IF(Y214=0,"",ROUNDUP(Y214/H214,0)*0.00502),"")</f>
        <v>8.5339999999999999E-2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31.666666666666664</v>
      </c>
      <c r="BN214" s="64">
        <f t="shared" si="43"/>
        <v>32.299999999999997</v>
      </c>
      <c r="BO214" s="64">
        <f t="shared" si="44"/>
        <v>7.122507122507124E-2</v>
      </c>
      <c r="BP214" s="64">
        <f t="shared" si="45"/>
        <v>7.2649572649572655E-2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45</v>
      </c>
      <c r="Y215" s="770">
        <f t="shared" si="41"/>
        <v>45</v>
      </c>
      <c r="Z215" s="36">
        <f>IFERROR(IF(Y215=0,"",ROUNDUP(Y215/H215,0)*0.00502),"")</f>
        <v>0.1255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47.5</v>
      </c>
      <c r="BN215" s="64">
        <f t="shared" si="43"/>
        <v>47.5</v>
      </c>
      <c r="BO215" s="64">
        <f t="shared" si="44"/>
        <v>0.10683760683760685</v>
      </c>
      <c r="BP215" s="64">
        <f t="shared" si="45"/>
        <v>0.10683760683760685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295.37037037037038</v>
      </c>
      <c r="Y216" s="771">
        <f>IFERROR(Y208/H208,"0")+IFERROR(Y209/H209,"0")+IFERROR(Y210/H210,"0")+IFERROR(Y211/H211,"0")+IFERROR(Y212/H212,"0")+IFERROR(Y213/H213,"0")+IFERROR(Y214/H214,"0")+IFERROR(Y215/H215,"0")</f>
        <v>299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1.99298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965</v>
      </c>
      <c r="Y217" s="771">
        <f>IFERROR(SUM(Y208:Y215),"0")</f>
        <v>981.00000000000011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364</v>
      </c>
      <c r="B219" s="54" t="s">
        <v>365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370</v>
      </c>
      <c r="B221" s="54" t="s">
        <v>371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140</v>
      </c>
      <c r="Y222" s="770">
        <f t="shared" si="46"/>
        <v>147.89999999999998</v>
      </c>
      <c r="Z222" s="36">
        <f>IFERROR(IF(Y222=0,"",ROUNDUP(Y222/H222,0)*0.01898),"")</f>
        <v>0.32266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148.35172413793103</v>
      </c>
      <c r="BN222" s="64">
        <f t="shared" si="48"/>
        <v>156.72299999999998</v>
      </c>
      <c r="BO222" s="64">
        <f t="shared" si="49"/>
        <v>0.25143678160919541</v>
      </c>
      <c r="BP222" s="64">
        <f t="shared" si="50"/>
        <v>0.265625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400</v>
      </c>
      <c r="Y223" s="770">
        <f t="shared" si="46"/>
        <v>400.8</v>
      </c>
      <c r="Z223" s="36">
        <f t="shared" ref="Z223:Z229" si="51">IFERROR(IF(Y223=0,"",ROUNDUP(Y223/H223,0)*0.00651),"")</f>
        <v>1.08717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445</v>
      </c>
      <c r="BN223" s="64">
        <f t="shared" si="48"/>
        <v>445.89</v>
      </c>
      <c r="BO223" s="64">
        <f t="shared" si="49"/>
        <v>0.91575091575091594</v>
      </c>
      <c r="BP223" s="64">
        <f t="shared" si="50"/>
        <v>0.91758241758241765</v>
      </c>
    </row>
    <row r="224" spans="1:68" ht="37.5" customHeight="1" x14ac:dyDescent="0.25">
      <c r="A224" s="54" t="s">
        <v>378</v>
      </c>
      <c r="B224" s="54" t="s">
        <v>379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360</v>
      </c>
      <c r="Y225" s="770">
        <f t="shared" si="46"/>
        <v>360</v>
      </c>
      <c r="Z225" s="36">
        <f t="shared" si="51"/>
        <v>0.97650000000000003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397.8</v>
      </c>
      <c r="BN225" s="64">
        <f t="shared" si="48"/>
        <v>397.8</v>
      </c>
      <c r="BO225" s="64">
        <f t="shared" si="49"/>
        <v>0.82417582417582425</v>
      </c>
      <c r="BP225" s="64">
        <f t="shared" si="50"/>
        <v>0.82417582417582425</v>
      </c>
    </row>
    <row r="226" spans="1:68" ht="27" customHeight="1" x14ac:dyDescent="0.25">
      <c r="A226" s="54" t="s">
        <v>384</v>
      </c>
      <c r="B226" s="54" t="s">
        <v>385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386</v>
      </c>
      <c r="B227" s="54" t="s">
        <v>387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160</v>
      </c>
      <c r="Y228" s="770">
        <f t="shared" si="46"/>
        <v>160.79999999999998</v>
      </c>
      <c r="Z228" s="36">
        <f t="shared" si="51"/>
        <v>0.43617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176.80000000000004</v>
      </c>
      <c r="BN228" s="64">
        <f t="shared" si="48"/>
        <v>177.684</v>
      </c>
      <c r="BO228" s="64">
        <f t="shared" si="49"/>
        <v>0.36630036630036633</v>
      </c>
      <c r="BP228" s="64">
        <f t="shared" si="50"/>
        <v>0.36813186813186816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180</v>
      </c>
      <c r="Y229" s="770">
        <f t="shared" si="46"/>
        <v>180</v>
      </c>
      <c r="Z229" s="36">
        <f t="shared" si="51"/>
        <v>0.48825000000000002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199.35</v>
      </c>
      <c r="BN229" s="64">
        <f t="shared" si="48"/>
        <v>199.35</v>
      </c>
      <c r="BO229" s="64">
        <f t="shared" si="49"/>
        <v>0.41208791208791212</v>
      </c>
      <c r="BP229" s="64">
        <f t="shared" si="50"/>
        <v>0.41208791208791212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474.42528735632192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476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3.3107500000000001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1240</v>
      </c>
      <c r="Y231" s="771">
        <f>IFERROR(SUM(Y219:Y229),"0")</f>
        <v>1249.5</v>
      </c>
      <c r="Z231" s="37"/>
      <c r="AA231" s="772"/>
      <c r="AB231" s="772"/>
      <c r="AC231" s="772"/>
    </row>
    <row r="232" spans="1:68" ht="14.25" customHeight="1" x14ac:dyDescent="0.25">
      <c r="A232" s="795" t="s">
        <v>196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393</v>
      </c>
      <c r="B233" s="54" t="s">
        <v>394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393</v>
      </c>
      <c r="B234" s="54" t="s">
        <v>396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36" t="s">
        <v>397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393</v>
      </c>
      <c r="B235" s="54" t="s">
        <v>399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401</v>
      </c>
      <c r="B236" s="54" t="s">
        <v>402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88</v>
      </c>
      <c r="Y237" s="770">
        <f t="shared" si="52"/>
        <v>88.8</v>
      </c>
      <c r="Z237" s="36">
        <f>IFERROR(IF(Y237=0,"",ROUNDUP(Y237/H237,0)*0.00651),"")</f>
        <v>0.24087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97.240000000000009</v>
      </c>
      <c r="BN237" s="64">
        <f t="shared" si="54"/>
        <v>98.124000000000009</v>
      </c>
      <c r="BO237" s="64">
        <f t="shared" si="55"/>
        <v>0.2014652014652015</v>
      </c>
      <c r="BP237" s="64">
        <f t="shared" si="56"/>
        <v>0.20329670329670332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68</v>
      </c>
      <c r="Y238" s="770">
        <f t="shared" si="52"/>
        <v>69.599999999999994</v>
      </c>
      <c r="Z238" s="36">
        <f>IFERROR(IF(Y238=0,"",ROUNDUP(Y238/H238,0)*0.00651),"")</f>
        <v>0.18879000000000001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75.140000000000015</v>
      </c>
      <c r="BN238" s="64">
        <f t="shared" si="54"/>
        <v>76.908000000000001</v>
      </c>
      <c r="BO238" s="64">
        <f t="shared" si="55"/>
        <v>0.15567765567765571</v>
      </c>
      <c r="BP238" s="64">
        <f t="shared" si="56"/>
        <v>0.15934065934065936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65</v>
      </c>
      <c r="Y239" s="771">
        <f>IFERROR(Y233/H233,"0")+IFERROR(Y234/H234,"0")+IFERROR(Y235/H235,"0")+IFERROR(Y236/H236,"0")+IFERROR(Y237/H237,"0")+IFERROR(Y238/H238,"0")</f>
        <v>66</v>
      </c>
      <c r="Z239" s="771">
        <f>IFERROR(IF(Z233="",0,Z233),"0")+IFERROR(IF(Z234="",0,Z234),"0")+IFERROR(IF(Z235="",0,Z235),"0")+IFERROR(IF(Z236="",0,Z236),"0")+IFERROR(IF(Z237="",0,Z237),"0")+IFERROR(IF(Z238="",0,Z238),"0")</f>
        <v>0.42966000000000004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156</v>
      </c>
      <c r="Y240" s="771">
        <f>IFERROR(SUM(Y233:Y238),"0")</f>
        <v>158.39999999999998</v>
      </c>
      <c r="Z240" s="37"/>
      <c r="AA240" s="772"/>
      <c r="AB240" s="772"/>
      <c r="AC240" s="772"/>
    </row>
    <row r="241" spans="1:68" ht="16.5" customHeight="1" x14ac:dyDescent="0.25">
      <c r="A241" s="785" t="s">
        <v>410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411</v>
      </c>
      <c r="B243" s="54" t="s">
        <v>412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411</v>
      </c>
      <c r="B244" s="54" t="s">
        <v>414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417</v>
      </c>
      <c r="B245" s="54" t="s">
        <v>418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420</v>
      </c>
      <c r="B246" s="54" t="s">
        <v>421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420</v>
      </c>
      <c r="B247" s="54" t="s">
        <v>423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428</v>
      </c>
      <c r="B250" s="54" t="s">
        <v>429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430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20</v>
      </c>
      <c r="Y255" s="770">
        <f t="shared" ref="Y255:Y263" si="62">IFERROR(IF(X255="",0,CEILING((X255/$H255),1)*$H255),"")</f>
        <v>23.2</v>
      </c>
      <c r="Z255" s="36">
        <f>IFERROR(IF(Y255=0,"",ROUNDUP(Y255/H255,0)*0.01898),"")</f>
        <v>3.7960000000000001E-2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20.75</v>
      </c>
      <c r="BN255" s="64">
        <f t="shared" ref="BN255:BN263" si="64">IFERROR(Y255*I255/H255,"0")</f>
        <v>24.07</v>
      </c>
      <c r="BO255" s="64">
        <f t="shared" ref="BO255:BO263" si="65">IFERROR(1/J255*(X255/H255),"0")</f>
        <v>2.6939655172413795E-2</v>
      </c>
      <c r="BP255" s="64">
        <f t="shared" ref="BP255:BP263" si="66">IFERROR(1/J255*(Y255/H255),"0")</f>
        <v>3.125E-2</v>
      </c>
    </row>
    <row r="256" spans="1:68" ht="27" customHeight="1" x14ac:dyDescent="0.25">
      <c r="A256" s="54" t="s">
        <v>431</v>
      </c>
      <c r="B256" s="54" t="s">
        <v>434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436</v>
      </c>
      <c r="B257" s="54" t="s">
        <v>437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439</v>
      </c>
      <c r="B259" s="54" t="s">
        <v>442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80</v>
      </c>
      <c r="Y260" s="770">
        <f t="shared" si="62"/>
        <v>80</v>
      </c>
      <c r="Z260" s="36">
        <f>IFERROR(IF(Y260=0,"",ROUNDUP(Y260/H260,0)*0.00902),"")</f>
        <v>0.1804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84.2</v>
      </c>
      <c r="BN260" s="64">
        <f t="shared" si="64"/>
        <v>84.2</v>
      </c>
      <c r="BO260" s="64">
        <f t="shared" si="65"/>
        <v>0.15151515151515152</v>
      </c>
      <c r="BP260" s="64">
        <f t="shared" si="66"/>
        <v>0.15151515151515152</v>
      </c>
    </row>
    <row r="261" spans="1:68" ht="27" customHeight="1" x14ac:dyDescent="0.25">
      <c r="A261" s="54" t="s">
        <v>445</v>
      </c>
      <c r="B261" s="54" t="s">
        <v>446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448</v>
      </c>
      <c r="B262" s="54" t="s">
        <v>449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152</v>
      </c>
      <c r="Y263" s="770">
        <f t="shared" si="62"/>
        <v>152</v>
      </c>
      <c r="Z263" s="36">
        <f>IFERROR(IF(Y263=0,"",ROUNDUP(Y263/H263,0)*0.00902),"")</f>
        <v>0.34276000000000001</v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159.97999999999999</v>
      </c>
      <c r="BN263" s="64">
        <f t="shared" si="64"/>
        <v>159.97999999999999</v>
      </c>
      <c r="BO263" s="64">
        <f t="shared" si="65"/>
        <v>0.2878787878787879</v>
      </c>
      <c r="BP263" s="64">
        <f t="shared" si="66"/>
        <v>0.2878787878787879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59.724137931034484</v>
      </c>
      <c r="Y264" s="771">
        <f>IFERROR(Y255/H255,"0")+IFERROR(Y256/H256,"0")+IFERROR(Y257/H257,"0")+IFERROR(Y258/H258,"0")+IFERROR(Y259/H259,"0")+IFERROR(Y260/H260,"0")+IFERROR(Y261/H261,"0")+IFERROR(Y262/H262,"0")+IFERROR(Y263/H263,"0")</f>
        <v>60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0.56112000000000006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252</v>
      </c>
      <c r="Y265" s="771">
        <f>IFERROR(SUM(Y255:Y263),"0")</f>
        <v>255.2</v>
      </c>
      <c r="Z265" s="37"/>
      <c r="AA265" s="772"/>
      <c r="AB265" s="772"/>
      <c r="AC265" s="772"/>
    </row>
    <row r="266" spans="1:68" ht="14.25" customHeight="1" x14ac:dyDescent="0.25">
      <c r="A266" s="795" t="s">
        <v>155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452</v>
      </c>
      <c r="B267" s="54" t="s">
        <v>453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455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456</v>
      </c>
      <c r="B272" s="54" t="s">
        <v>457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459</v>
      </c>
      <c r="B273" s="54" t="s">
        <v>460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459</v>
      </c>
      <c r="B274" s="54" t="s">
        <v>462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464</v>
      </c>
      <c r="B275" s="54" t="s">
        <v>465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467</v>
      </c>
      <c r="B276" s="54" t="s">
        <v>468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470</v>
      </c>
      <c r="B277" s="54" t="s">
        <v>471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473</v>
      </c>
      <c r="B278" s="54" t="s">
        <v>474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482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483</v>
      </c>
      <c r="B285" s="54" t="s">
        <v>484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485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486</v>
      </c>
      <c r="B290" s="54" t="s">
        <v>487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491</v>
      </c>
      <c r="B292" s="54" t="s">
        <v>492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495</v>
      </c>
      <c r="B297" s="54" t="s">
        <v>496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498</v>
      </c>
      <c r="B298" s="54" t="s">
        <v>499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501</v>
      </c>
      <c r="B299" s="54" t="s">
        <v>502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240</v>
      </c>
      <c r="Y300" s="770">
        <f t="shared" si="72"/>
        <v>240</v>
      </c>
      <c r="Z300" s="36">
        <f>IFERROR(IF(Y300=0,"",ROUNDUP(Y300/H300,0)*0.00651),"")</f>
        <v>0.65100000000000002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265.20000000000005</v>
      </c>
      <c r="BN300" s="64">
        <f t="shared" si="74"/>
        <v>265.20000000000005</v>
      </c>
      <c r="BO300" s="64">
        <f t="shared" si="75"/>
        <v>0.5494505494505495</v>
      </c>
      <c r="BP300" s="64">
        <f t="shared" si="76"/>
        <v>0.5494505494505495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440</v>
      </c>
      <c r="Y301" s="770">
        <f t="shared" si="72"/>
        <v>441.59999999999997</v>
      </c>
      <c r="Z301" s="36">
        <f>IFERROR(IF(Y301=0,"",ROUNDUP(Y301/H301,0)*0.00651),"")</f>
        <v>1.19784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473.00000000000006</v>
      </c>
      <c r="BN301" s="64">
        <f t="shared" si="74"/>
        <v>474.72</v>
      </c>
      <c r="BO301" s="64">
        <f t="shared" si="75"/>
        <v>1.0073260073260075</v>
      </c>
      <c r="BP301" s="64">
        <f t="shared" si="76"/>
        <v>1.0109890109890112</v>
      </c>
    </row>
    <row r="302" spans="1:68" ht="37.5" customHeight="1" x14ac:dyDescent="0.25">
      <c r="A302" s="54" t="s">
        <v>507</v>
      </c>
      <c r="B302" s="54" t="s">
        <v>508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283.33333333333337</v>
      </c>
      <c r="Y303" s="771">
        <f>IFERROR(Y297/H297,"0")+IFERROR(Y298/H298,"0")+IFERROR(Y299/H299,"0")+IFERROR(Y300/H300,"0")+IFERROR(Y301/H301,"0")+IFERROR(Y302/H302,"0")</f>
        <v>284</v>
      </c>
      <c r="Z303" s="771">
        <f>IFERROR(IF(Z297="",0,Z297),"0")+IFERROR(IF(Z298="",0,Z298),"0")+IFERROR(IF(Z299="",0,Z299),"0")+IFERROR(IF(Z300="",0,Z300),"0")+IFERROR(IF(Z301="",0,Z301),"0")+IFERROR(IF(Z302="",0,Z302),"0")</f>
        <v>1.84884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680</v>
      </c>
      <c r="Y304" s="771">
        <f>IFERROR(SUM(Y297:Y302),"0")</f>
        <v>681.59999999999991</v>
      </c>
      <c r="Z304" s="37"/>
      <c r="AA304" s="772"/>
      <c r="AB304" s="772"/>
      <c r="AC304" s="772"/>
    </row>
    <row r="305" spans="1:68" ht="16.5" customHeight="1" x14ac:dyDescent="0.25">
      <c r="A305" s="785" t="s">
        <v>510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511</v>
      </c>
      <c r="B307" s="54" t="s">
        <v>512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514</v>
      </c>
      <c r="B311" s="54" t="s">
        <v>515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517</v>
      </c>
      <c r="B315" s="54" t="s">
        <v>518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520</v>
      </c>
      <c r="B316" s="54" t="s">
        <v>521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523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524</v>
      </c>
      <c r="B321" s="54" t="s">
        <v>525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527</v>
      </c>
      <c r="B325" s="54" t="s">
        <v>528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530</v>
      </c>
      <c r="B329" s="54" t="s">
        <v>531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536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537</v>
      </c>
      <c r="B335" s="54" t="s">
        <v>538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539</v>
      </c>
      <c r="B336" s="54" t="s">
        <v>540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544</v>
      </c>
      <c r="B341" s="54" t="s">
        <v>545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546</v>
      </c>
      <c r="B345" s="54" t="s">
        <v>547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549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550</v>
      </c>
      <c r="B350" s="54" t="s">
        <v>551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554</v>
      </c>
      <c r="B355" s="54" t="s">
        <v>555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557</v>
      </c>
      <c r="B357" s="54" t="s">
        <v>562</v>
      </c>
      <c r="C357" s="31">
        <v>4301011911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175</v>
      </c>
      <c r="Y369" s="770">
        <f>IFERROR(IF(X369="",0,CEILING((X369/$H369),1)*$H369),"")</f>
        <v>176.4</v>
      </c>
      <c r="Z369" s="36">
        <f>IFERROR(IF(Y369=0,"",ROUNDUP(Y369/H369,0)*0.00502),"")</f>
        <v>0.42168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185.83333333333331</v>
      </c>
      <c r="BN369" s="64">
        <f>IFERROR(Y369*I369/H369,"0")</f>
        <v>187.32</v>
      </c>
      <c r="BO369" s="64">
        <f>IFERROR(1/J369*(X369/H369),"0")</f>
        <v>0.35612535612535612</v>
      </c>
      <c r="BP369" s="64">
        <f>IFERROR(1/J369*(Y369/H369),"0")</f>
        <v>0.35897435897435903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83.333333333333329</v>
      </c>
      <c r="Y370" s="771">
        <f>IFERROR(Y366/H366,"0")+IFERROR(Y367/H367,"0")+IFERROR(Y368/H368,"0")+IFERROR(Y369/H369,"0")</f>
        <v>84</v>
      </c>
      <c r="Z370" s="771">
        <f>IFERROR(IF(Z366="",0,Z366),"0")+IFERROR(IF(Z367="",0,Z367),"0")+IFERROR(IF(Z368="",0,Z368),"0")+IFERROR(IF(Z369="",0,Z369),"0")</f>
        <v>0.42168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175</v>
      </c>
      <c r="Y371" s="771">
        <f>IFERROR(SUM(Y366:Y369),"0")</f>
        <v>176.4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196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30</v>
      </c>
      <c r="Y382" s="770">
        <f>IFERROR(IF(X382="",0,CEILING((X382/$H382),1)*$H382),"")</f>
        <v>33.6</v>
      </c>
      <c r="Z382" s="36">
        <f>IFERROR(IF(Y382=0,"",ROUNDUP(Y382/H382,0)*0.01898),"")</f>
        <v>7.5920000000000001E-2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31.853571428571428</v>
      </c>
      <c r="BN382" s="64">
        <f>IFERROR(Y382*I382/H382,"0")</f>
        <v>35.676000000000002</v>
      </c>
      <c r="BO382" s="64">
        <f>IFERROR(1/J382*(X382/H382),"0")</f>
        <v>5.5803571428571425E-2</v>
      </c>
      <c r="BP382" s="64">
        <f>IFERROR(1/J382*(Y382/H382),"0")</f>
        <v>6.25E-2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300</v>
      </c>
      <c r="Y383" s="770">
        <f>IFERROR(IF(X383="",0,CEILING((X383/$H383),1)*$H383),"")</f>
        <v>304.2</v>
      </c>
      <c r="Z383" s="36">
        <f>IFERROR(IF(Y383=0,"",ROUNDUP(Y383/H383,0)*0.01898),"")</f>
        <v>0.74021999999999999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319.96153846153851</v>
      </c>
      <c r="BN383" s="64">
        <f>IFERROR(Y383*I383/H383,"0")</f>
        <v>324.44100000000003</v>
      </c>
      <c r="BO383" s="64">
        <f>IFERROR(1/J383*(X383/H383),"0")</f>
        <v>0.60096153846153844</v>
      </c>
      <c r="BP383" s="64">
        <f>IFERROR(1/J383*(Y383/H383),"0")</f>
        <v>0.609375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43.223443223443219</v>
      </c>
      <c r="Y386" s="771">
        <f>IFERROR(Y382/H382,"0")+IFERROR(Y383/H383,"0")+IFERROR(Y384/H384,"0")+IFERROR(Y385/H385,"0")</f>
        <v>45</v>
      </c>
      <c r="Z386" s="771">
        <f>IFERROR(IF(Z382="",0,Z382),"0")+IFERROR(IF(Z383="",0,Z383),"0")+IFERROR(IF(Z384="",0,Z384),"0")+IFERROR(IF(Z385="",0,Z385),"0")</f>
        <v>0.85409999999999997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340</v>
      </c>
      <c r="Y387" s="771">
        <f>IFERROR(SUM(Y382:Y385),"0")</f>
        <v>354.6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18</v>
      </c>
      <c r="Y403" s="770">
        <f>IFERROR(IF(X403="",0,CEILING((X403/$H403),1)*$H403),"")</f>
        <v>18</v>
      </c>
      <c r="Z403" s="36">
        <f>IFERROR(IF(Y403=0,"",ROUNDUP(Y403/H403,0)*0.00651),"")</f>
        <v>6.5100000000000005E-2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20.279999999999998</v>
      </c>
      <c r="BN403" s="64">
        <f>IFERROR(Y403*I403/H403,"0")</f>
        <v>20.279999999999998</v>
      </c>
      <c r="BO403" s="64">
        <f>IFERROR(1/J403*(X403/H403),"0")</f>
        <v>5.4945054945054951E-2</v>
      </c>
      <c r="BP403" s="64">
        <f>IFERROR(1/J403*(Y403/H403),"0")</f>
        <v>5.4945054945054951E-2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10</v>
      </c>
      <c r="Y404" s="771">
        <f>IFERROR(Y403/H403,"0")</f>
        <v>10</v>
      </c>
      <c r="Z404" s="771">
        <f>IFERROR(IF(Z403="",0,Z403),"0")</f>
        <v>6.5100000000000005E-2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18</v>
      </c>
      <c r="Y405" s="771">
        <f>IFERROR(SUM(Y403:Y403),"0")</f>
        <v>18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630</v>
      </c>
      <c r="Y408" s="770">
        <f>IFERROR(IF(X408="",0,CEILING((X408/$H408),1)*$H408),"")</f>
        <v>630</v>
      </c>
      <c r="Z408" s="36">
        <f>IFERROR(IF(Y408=0,"",ROUNDUP(Y408/H408,0)*0.00651),"")</f>
        <v>1.9530000000000001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705.59999999999991</v>
      </c>
      <c r="BN408" s="64">
        <f>IFERROR(Y408*I408/H408,"0")</f>
        <v>705.59999999999991</v>
      </c>
      <c r="BO408" s="64">
        <f>IFERROR(1/J408*(X408/H408),"0")</f>
        <v>1.6483516483516485</v>
      </c>
      <c r="BP408" s="64">
        <f>IFERROR(1/J408*(Y408/H408),"0")</f>
        <v>1.6483516483516485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315</v>
      </c>
      <c r="Y409" s="770">
        <f>IFERROR(IF(X409="",0,CEILING((X409/$H409),1)*$H409),"")</f>
        <v>315</v>
      </c>
      <c r="Z409" s="36">
        <f>IFERROR(IF(Y409=0,"",ROUNDUP(Y409/H409,0)*0.00651),"")</f>
        <v>0.97650000000000003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350.99999999999994</v>
      </c>
      <c r="BN409" s="64">
        <f>IFERROR(Y409*I409/H409,"0")</f>
        <v>350.99999999999994</v>
      </c>
      <c r="BO409" s="64">
        <f>IFERROR(1/J409*(X409/H409),"0")</f>
        <v>0.82417582417582425</v>
      </c>
      <c r="BP409" s="64">
        <f>IFERROR(1/J409*(Y409/H409),"0")</f>
        <v>0.82417582417582425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450</v>
      </c>
      <c r="Y410" s="771">
        <f>IFERROR(Y407/H407,"0")+IFERROR(Y408/H408,"0")+IFERROR(Y409/H409,"0")</f>
        <v>450</v>
      </c>
      <c r="Z410" s="771">
        <f>IFERROR(IF(Z407="",0,Z407),"0")+IFERROR(IF(Z408="",0,Z408),"0")+IFERROR(IF(Z409="",0,Z409),"0")</f>
        <v>2.9295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945</v>
      </c>
      <c r="Y411" s="771">
        <f>IFERROR(SUM(Y407:Y409),"0")</f>
        <v>945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600</v>
      </c>
      <c r="Y415" s="770">
        <f t="shared" ref="Y415:Y424" si="87">IFERROR(IF(X415="",0,CEILING((X415/$H415),1)*$H415),"")</f>
        <v>600</v>
      </c>
      <c r="Z415" s="36">
        <f>IFERROR(IF(Y415=0,"",ROUNDUP(Y415/H415,0)*0.02175),"")</f>
        <v>0.86999999999999988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619.20000000000005</v>
      </c>
      <c r="BN415" s="64">
        <f t="shared" ref="BN415:BN424" si="89">IFERROR(Y415*I415/H415,"0")</f>
        <v>619.20000000000005</v>
      </c>
      <c r="BO415" s="64">
        <f t="shared" ref="BO415:BO424" si="90">IFERROR(1/J415*(X415/H415),"0")</f>
        <v>0.83333333333333326</v>
      </c>
      <c r="BP415" s="64">
        <f t="shared" ref="BP415:BP424" si="91">IFERROR(1/J415*(Y415/H415),"0")</f>
        <v>0.83333333333333326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700</v>
      </c>
      <c r="Y417" s="770">
        <f t="shared" si="87"/>
        <v>705</v>
      </c>
      <c r="Z417" s="36">
        <f>IFERROR(IF(Y417=0,"",ROUNDUP(Y417/H417,0)*0.02175),"")</f>
        <v>1.0222499999999999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722.4</v>
      </c>
      <c r="BN417" s="64">
        <f t="shared" si="89"/>
        <v>727.56</v>
      </c>
      <c r="BO417" s="64">
        <f t="shared" si="90"/>
        <v>0.9722222222222221</v>
      </c>
      <c r="BP417" s="64">
        <f t="shared" si="91"/>
        <v>0.97916666666666663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500</v>
      </c>
      <c r="Y419" s="770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800</v>
      </c>
      <c r="Y420" s="770">
        <f t="shared" si="87"/>
        <v>810</v>
      </c>
      <c r="Z420" s="36">
        <f>IFERROR(IF(Y420=0,"",ROUNDUP(Y420/H420,0)*0.02175),"")</f>
        <v>1.1744999999999999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825.6</v>
      </c>
      <c r="BN420" s="64">
        <f t="shared" si="89"/>
        <v>835.92000000000007</v>
      </c>
      <c r="BO420" s="64">
        <f t="shared" si="90"/>
        <v>1.1111111111111112</v>
      </c>
      <c r="BP420" s="64">
        <f t="shared" si="91"/>
        <v>1.125</v>
      </c>
    </row>
    <row r="421" spans="1:68" ht="27" customHeight="1" x14ac:dyDescent="0.25">
      <c r="A421" s="54" t="s">
        <v>667</v>
      </c>
      <c r="B421" s="54" t="s">
        <v>670</v>
      </c>
      <c r="C421" s="31">
        <v>4301011943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173.33333333333334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175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3.8062499999999995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2600</v>
      </c>
      <c r="Y426" s="771">
        <f>IFERROR(SUM(Y415:Y424),"0")</f>
        <v>2625</v>
      </c>
      <c r="Z426" s="37"/>
      <c r="AA426" s="772"/>
      <c r="AB426" s="772"/>
      <c r="AC426" s="772"/>
    </row>
    <row r="427" spans="1:68" ht="14.25" customHeight="1" x14ac:dyDescent="0.25">
      <c r="A427" s="795" t="s">
        <v>155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1200</v>
      </c>
      <c r="Y428" s="770">
        <f>IFERROR(IF(X428="",0,CEILING((X428/$H428),1)*$H428),"")</f>
        <v>1200</v>
      </c>
      <c r="Z428" s="36">
        <f>IFERROR(IF(Y428=0,"",ROUNDUP(Y428/H428,0)*0.02175),"")</f>
        <v>1.7399999999999998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1238.4000000000001</v>
      </c>
      <c r="BN428" s="64">
        <f>IFERROR(Y428*I428/H428,"0")</f>
        <v>1238.4000000000001</v>
      </c>
      <c r="BO428" s="64">
        <f>IFERROR(1/J428*(X428/H428),"0")</f>
        <v>1.6666666666666665</v>
      </c>
      <c r="BP428" s="64">
        <f>IFERROR(1/J428*(Y428/H428),"0")</f>
        <v>1.6666666666666665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12</v>
      </c>
      <c r="Y429" s="770">
        <f>IFERROR(IF(X429="",0,CEILING((X429/$H429),1)*$H429),"")</f>
        <v>12</v>
      </c>
      <c r="Z429" s="36">
        <f>IFERROR(IF(Y429=0,"",ROUNDUP(Y429/H429,0)*0.00902),"")</f>
        <v>2.7060000000000001E-2</v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12.629999999999999</v>
      </c>
      <c r="BN429" s="64">
        <f>IFERROR(Y429*I429/H429,"0")</f>
        <v>12.629999999999999</v>
      </c>
      <c r="BO429" s="64">
        <f>IFERROR(1/J429*(X429/H429),"0")</f>
        <v>2.2727272727272728E-2</v>
      </c>
      <c r="BP429" s="64">
        <f>IFERROR(1/J429*(Y429/H429),"0")</f>
        <v>2.2727272727272728E-2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83</v>
      </c>
      <c r="Y430" s="771">
        <f>IFERROR(Y428/H428,"0")+IFERROR(Y429/H429,"0")</f>
        <v>83</v>
      </c>
      <c r="Z430" s="771">
        <f>IFERROR(IF(Z428="",0,Z428),"0")+IFERROR(IF(Z429="",0,Z429),"0")</f>
        <v>1.7670599999999999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1212</v>
      </c>
      <c r="Y431" s="771">
        <f>IFERROR(SUM(Y428:Y429),"0")</f>
        <v>1212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40</v>
      </c>
      <c r="Y434" s="770">
        <f>IFERROR(IF(X434="",0,CEILING((X434/$H434),1)*$H434),"")</f>
        <v>45</v>
      </c>
      <c r="Z434" s="36">
        <f>IFERROR(IF(Y434=0,"",ROUNDUP(Y434/H434,0)*0.01898),"")</f>
        <v>9.4899999999999998E-2</v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42.306666666666665</v>
      </c>
      <c r="BN434" s="64">
        <f>IFERROR(Y434*I434/H434,"0")</f>
        <v>47.594999999999999</v>
      </c>
      <c r="BO434" s="64">
        <f>IFERROR(1/J434*(X434/H434),"0")</f>
        <v>6.9444444444444448E-2</v>
      </c>
      <c r="BP434" s="64">
        <f>IFERROR(1/J434*(Y434/H434),"0")</f>
        <v>7.8125E-2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4.4444444444444446</v>
      </c>
      <c r="Y435" s="771">
        <f>IFERROR(Y433/H433,"0")+IFERROR(Y434/H434,"0")</f>
        <v>5</v>
      </c>
      <c r="Z435" s="771">
        <f>IFERROR(IF(Z433="",0,Z433),"0")+IFERROR(IF(Z434="",0,Z434),"0")</f>
        <v>9.4899999999999998E-2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40</v>
      </c>
      <c r="Y436" s="771">
        <f>IFERROR(SUM(Y433:Y434),"0")</f>
        <v>45</v>
      </c>
      <c r="Z436" s="37"/>
      <c r="AA436" s="772"/>
      <c r="AB436" s="772"/>
      <c r="AC436" s="772"/>
    </row>
    <row r="437" spans="1:68" ht="14.25" customHeight="1" x14ac:dyDescent="0.25">
      <c r="A437" s="795" t="s">
        <v>196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60</v>
      </c>
      <c r="Y438" s="770">
        <f>IFERROR(IF(X438="",0,CEILING((X438/$H438),1)*$H438),"")</f>
        <v>63</v>
      </c>
      <c r="Z438" s="36">
        <f>IFERROR(IF(Y438=0,"",ROUNDUP(Y438/H438,0)*0.01898),"")</f>
        <v>0.13286000000000001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63.46</v>
      </c>
      <c r="BN438" s="64">
        <f>IFERROR(Y438*I438/H438,"0")</f>
        <v>66.632999999999996</v>
      </c>
      <c r="BO438" s="64">
        <f>IFERROR(1/J438*(X438/H438),"0")</f>
        <v>0.10416666666666667</v>
      </c>
      <c r="BP438" s="64">
        <f>IFERROR(1/J438*(Y438/H438),"0")</f>
        <v>0.109375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6.666666666666667</v>
      </c>
      <c r="Y439" s="771">
        <f>IFERROR(Y438/H438,"0")</f>
        <v>7</v>
      </c>
      <c r="Z439" s="771">
        <f>IFERROR(IF(Z438="",0,Z438),"0")</f>
        <v>0.13286000000000001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60</v>
      </c>
      <c r="Y440" s="771">
        <f>IFERROR(SUM(Y438:Y438),"0")</f>
        <v>63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60</v>
      </c>
      <c r="Y449" s="770">
        <f t="shared" si="92"/>
        <v>60</v>
      </c>
      <c r="Z449" s="36">
        <f>IFERROR(IF(Y449=0,"",ROUNDUP(Y449/H449,0)*0.01898),"")</f>
        <v>9.4899999999999998E-2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62.175000000000004</v>
      </c>
      <c r="BN449" s="64">
        <f t="shared" si="94"/>
        <v>62.175000000000004</v>
      </c>
      <c r="BO449" s="64">
        <f t="shared" si="95"/>
        <v>7.8125E-2</v>
      </c>
      <c r="BP449" s="64">
        <f t="shared" si="96"/>
        <v>7.8125E-2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5</v>
      </c>
      <c r="Y451" s="771">
        <f>IFERROR(Y443/H443,"0")+IFERROR(Y444/H444,"0")+IFERROR(Y445/H445,"0")+IFERROR(Y446/H446,"0")+IFERROR(Y447/H447,"0")+IFERROR(Y448/H448,"0")+IFERROR(Y449/H449,"0")+IFERROR(Y450/H450,"0")</f>
        <v>5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9.4899999999999998E-2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60</v>
      </c>
      <c r="Y452" s="771">
        <f>IFERROR(SUM(Y443:Y450),"0")</f>
        <v>60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10</v>
      </c>
      <c r="Y459" s="770">
        <f>IFERROR(IF(X459="",0,CEILING((X459/$H459),1)*$H459),"")</f>
        <v>18</v>
      </c>
      <c r="Z459" s="36">
        <f>IFERROR(IF(Y459=0,"",ROUNDUP(Y459/H459,0)*0.01898),"")</f>
        <v>3.7960000000000001E-2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10.576666666666666</v>
      </c>
      <c r="BN459" s="64">
        <f>IFERROR(Y459*I459/H459,"0")</f>
        <v>19.038</v>
      </c>
      <c r="BO459" s="64">
        <f>IFERROR(1/J459*(X459/H459),"0")</f>
        <v>1.7361111111111112E-2</v>
      </c>
      <c r="BP459" s="64">
        <f>IFERROR(1/J459*(Y459/H459),"0")</f>
        <v>3.125E-2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1.1111111111111112</v>
      </c>
      <c r="Y464" s="771">
        <f>IFERROR(Y459/H459,"0")+IFERROR(Y460/H460,"0")+IFERROR(Y461/H461,"0")+IFERROR(Y462/H462,"0")+IFERROR(Y463/H463,"0")</f>
        <v>2</v>
      </c>
      <c r="Z464" s="771">
        <f>IFERROR(IF(Z459="",0,Z459),"0")+IFERROR(IF(Z460="",0,Z460),"0")+IFERROR(IF(Z461="",0,Z461),"0")+IFERROR(IF(Z462="",0,Z462),"0")+IFERROR(IF(Z463="",0,Z463),"0")</f>
        <v>3.7960000000000001E-2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10</v>
      </c>
      <c r="Y465" s="771">
        <f>IFERROR(SUM(Y459:Y463),"0")</f>
        <v>18</v>
      </c>
      <c r="Z465" s="37"/>
      <c r="AA465" s="772"/>
      <c r="AB465" s="772"/>
      <c r="AC465" s="772"/>
    </row>
    <row r="466" spans="1:68" ht="14.25" customHeight="1" x14ac:dyDescent="0.25">
      <c r="A466" s="795" t="s">
        <v>196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10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10.388888888888889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1.4029180695847361E-2</v>
      </c>
      <c r="BP477" s="64">
        <f t="shared" ref="BP477:BP494" si="101">IFERROR(1/J477*(Y477/H477),"0")</f>
        <v>1.5151515151515152E-2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40</v>
      </c>
      <c r="Y480" s="770">
        <f t="shared" si="97"/>
        <v>42</v>
      </c>
      <c r="Z480" s="36">
        <f>IFERROR(IF(Y480=0,"",ROUNDUP(Y480/H480,0)*0.00902),"")</f>
        <v>9.0200000000000002E-2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42.285714285714292</v>
      </c>
      <c r="BN480" s="64">
        <f t="shared" si="99"/>
        <v>44.400000000000006</v>
      </c>
      <c r="BO480" s="64">
        <f t="shared" si="100"/>
        <v>7.2150072150072145E-2</v>
      </c>
      <c r="BP480" s="64">
        <f t="shared" si="101"/>
        <v>7.575757575757576E-2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52.5</v>
      </c>
      <c r="Y483" s="770">
        <f t="shared" si="97"/>
        <v>52.5</v>
      </c>
      <c r="Z483" s="36">
        <f t="shared" si="102"/>
        <v>0.1255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55.75</v>
      </c>
      <c r="BN483" s="64">
        <f t="shared" si="99"/>
        <v>55.75</v>
      </c>
      <c r="BO483" s="64">
        <f t="shared" si="100"/>
        <v>0.10683760683760685</v>
      </c>
      <c r="BP483" s="64">
        <f t="shared" si="101"/>
        <v>0.10683760683760685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17.5</v>
      </c>
      <c r="Y487" s="770">
        <f t="shared" si="97"/>
        <v>18.900000000000002</v>
      </c>
      <c r="Z487" s="36">
        <f t="shared" si="102"/>
        <v>4.5179999999999998E-2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18.583333333333332</v>
      </c>
      <c r="BN487" s="64">
        <f t="shared" si="99"/>
        <v>20.07</v>
      </c>
      <c r="BO487" s="64">
        <f t="shared" si="100"/>
        <v>3.5612535612535613E-2</v>
      </c>
      <c r="BP487" s="64">
        <f t="shared" si="101"/>
        <v>3.8461538461538464E-2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105</v>
      </c>
      <c r="Y491" s="770">
        <f t="shared" si="97"/>
        <v>105</v>
      </c>
      <c r="Z491" s="36">
        <f t="shared" si="102"/>
        <v>0.251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111.5</v>
      </c>
      <c r="BN491" s="64">
        <f t="shared" si="99"/>
        <v>111.5</v>
      </c>
      <c r="BO491" s="64">
        <f t="shared" si="100"/>
        <v>0.21367521367521369</v>
      </c>
      <c r="BP491" s="64">
        <f t="shared" si="101"/>
        <v>0.21367521367521369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94.708994708994709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96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0.52991999999999995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225</v>
      </c>
      <c r="Y496" s="771">
        <f>IFERROR(SUM(Y477:Y494),"0")</f>
        <v>229.2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155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20</v>
      </c>
      <c r="Y512" s="770">
        <f>IFERROR(IF(X512="",0,CEILING((X512/$H512),1)*$H512),"")</f>
        <v>21.6</v>
      </c>
      <c r="Z512" s="36">
        <f>IFERROR(IF(Y512=0,"",ROUNDUP(Y512/H512,0)*0.00902),"")</f>
        <v>3.6080000000000001E-2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20.777777777777779</v>
      </c>
      <c r="BN512" s="64">
        <f>IFERROR(Y512*I512/H512,"0")</f>
        <v>22.44</v>
      </c>
      <c r="BO512" s="64">
        <f>IFERROR(1/J512*(X512/H512),"0")</f>
        <v>2.8058361391694722E-2</v>
      </c>
      <c r="BP512" s="64">
        <f>IFERROR(1/J512*(Y512/H512),"0")</f>
        <v>3.0303030303030304E-2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7</v>
      </c>
      <c r="Y515" s="770">
        <f>IFERROR(IF(X515="",0,CEILING((X515/$H515),1)*$H515),"")</f>
        <v>8.4</v>
      </c>
      <c r="Z515" s="36">
        <f>IFERROR(IF(Y515=0,"",ROUNDUP(Y515/H515,0)*0.00502),"")</f>
        <v>2.0080000000000001E-2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7.4333333333333327</v>
      </c>
      <c r="BN515" s="64">
        <f>IFERROR(Y515*I515/H515,"0")</f>
        <v>8.92</v>
      </c>
      <c r="BO515" s="64">
        <f>IFERROR(1/J515*(X515/H515),"0")</f>
        <v>1.4245014245014245E-2</v>
      </c>
      <c r="BP515" s="64">
        <f>IFERROR(1/J515*(Y515/H515),"0")</f>
        <v>1.7094017094017096E-2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7.0370370370370363</v>
      </c>
      <c r="Y517" s="771">
        <f>IFERROR(Y512/H512,"0")+IFERROR(Y513/H513,"0")+IFERROR(Y514/H514,"0")+IFERROR(Y515/H515,"0")+IFERROR(Y516/H516,"0")</f>
        <v>8</v>
      </c>
      <c r="Z517" s="771">
        <f>IFERROR(IF(Z512="",0,Z512),"0")+IFERROR(IF(Z513="",0,Z513),"0")+IFERROR(IF(Z514="",0,Z514),"0")+IFERROR(IF(Z515="",0,Z515),"0")+IFERROR(IF(Z516="",0,Z516),"0")</f>
        <v>5.6160000000000002E-2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27</v>
      </c>
      <c r="Y518" s="771">
        <f>IFERROR(SUM(Y512:Y516),"0")</f>
        <v>30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56.000000000000007</v>
      </c>
      <c r="Y524" s="770">
        <f>IFERROR(IF(X524="",0,CEILING((X524/$H524),1)*$H524),"")</f>
        <v>57.12</v>
      </c>
      <c r="Z524" s="36">
        <f>IFERROR(IF(Y524=0,"",ROUNDUP(Y524/H524,0)*0.00502),"")</f>
        <v>0.17068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83.333333333333357</v>
      </c>
      <c r="BN524" s="64">
        <f>IFERROR(Y524*I524/H524,"0")</f>
        <v>85</v>
      </c>
      <c r="BO524" s="64">
        <f>IFERROR(1/J524*(X524/H524),"0")</f>
        <v>0.14245014245014248</v>
      </c>
      <c r="BP524" s="64">
        <f>IFERROR(1/J524*(Y524/H524),"0")</f>
        <v>0.14529914529914531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33.333333333333336</v>
      </c>
      <c r="Y525" s="771">
        <f>IFERROR(Y521/H521,"0")+IFERROR(Y522/H522,"0")+IFERROR(Y523/H523,"0")+IFERROR(Y524/H524,"0")</f>
        <v>34</v>
      </c>
      <c r="Z525" s="771">
        <f>IFERROR(IF(Z521="",0,Z521),"0")+IFERROR(IF(Z522="",0,Z522),"0")+IFERROR(IF(Z523="",0,Z523),"0")+IFERROR(IF(Z524="",0,Z524),"0")</f>
        <v>0.17068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56.000000000000007</v>
      </c>
      <c r="Y526" s="771">
        <f>IFERROR(SUM(Y521:Y524),"0")</f>
        <v>57.12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196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50</v>
      </c>
      <c r="Y539" s="770">
        <f t="shared" ref="Y539:Y553" si="103">IFERROR(IF(X539="",0,CEILING((X539/$H539),1)*$H539),"")</f>
        <v>52.800000000000004</v>
      </c>
      <c r="Z539" s="36">
        <f t="shared" ref="Z539:Z544" si="104">IFERROR(IF(Y539=0,"",ROUNDUP(Y539/H539,0)*0.01196),"")</f>
        <v>0.1196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53.409090909090907</v>
      </c>
      <c r="BN539" s="64">
        <f t="shared" ref="BN539:BN553" si="106">IFERROR(Y539*I539/H539,"0")</f>
        <v>56.400000000000006</v>
      </c>
      <c r="BO539" s="64">
        <f t="shared" ref="BO539:BO553" si="107">IFERROR(1/J539*(X539/H539),"0")</f>
        <v>9.1054778554778545E-2</v>
      </c>
      <c r="BP539" s="64">
        <f t="shared" ref="BP539:BP553" si="108">IFERROR(1/J539*(Y539/H539),"0")</f>
        <v>9.6153846153846159E-2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260</v>
      </c>
      <c r="Y542" s="770">
        <f t="shared" si="103"/>
        <v>264</v>
      </c>
      <c r="Z542" s="36">
        <f t="shared" si="104"/>
        <v>0.59799999999999998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277.72727272727269</v>
      </c>
      <c r="BN542" s="64">
        <f t="shared" si="106"/>
        <v>281.99999999999994</v>
      </c>
      <c r="BO542" s="64">
        <f t="shared" si="107"/>
        <v>0.47348484848484851</v>
      </c>
      <c r="BP542" s="64">
        <f t="shared" si="108"/>
        <v>0.48076923076923078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100</v>
      </c>
      <c r="Y544" s="770">
        <f t="shared" si="103"/>
        <v>100.32000000000001</v>
      </c>
      <c r="Z544" s="36">
        <f t="shared" si="104"/>
        <v>0.22724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106.81818181818181</v>
      </c>
      <c r="BN544" s="64">
        <f t="shared" si="106"/>
        <v>107.16</v>
      </c>
      <c r="BO544" s="64">
        <f t="shared" si="107"/>
        <v>0.18210955710955709</v>
      </c>
      <c r="BP544" s="64">
        <f t="shared" si="108"/>
        <v>0.18269230769230771</v>
      </c>
    </row>
    <row r="545" spans="1:68" ht="27" customHeight="1" x14ac:dyDescent="0.25">
      <c r="A545" s="54" t="s">
        <v>854</v>
      </c>
      <c r="B545" s="54" t="s">
        <v>855</v>
      </c>
      <c r="C545" s="31">
        <v>4301012035</v>
      </c>
      <c r="D545" s="776">
        <v>4680115880603</v>
      </c>
      <c r="E545" s="777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6">
        <v>4680115880603</v>
      </c>
      <c r="E546" s="777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132</v>
      </c>
      <c r="Y546" s="770">
        <f t="shared" si="103"/>
        <v>133.20000000000002</v>
      </c>
      <c r="Z546" s="36">
        <f>IFERROR(IF(Y546=0,"",ROUNDUP(Y546/H546,0)*0.00902),"")</f>
        <v>0.33374000000000004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139.69999999999999</v>
      </c>
      <c r="BN546" s="64">
        <f t="shared" si="106"/>
        <v>140.97000000000003</v>
      </c>
      <c r="BO546" s="64">
        <f t="shared" si="107"/>
        <v>0.27777777777777779</v>
      </c>
      <c r="BP546" s="64">
        <f t="shared" si="108"/>
        <v>0.28030303030303039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4301012034</v>
      </c>
      <c r="D549" s="776">
        <v>4607091389982</v>
      </c>
      <c r="E549" s="777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6">
        <v>4607091389982</v>
      </c>
      <c r="E550" s="777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90</v>
      </c>
      <c r="Y550" s="770">
        <f t="shared" si="103"/>
        <v>90</v>
      </c>
      <c r="Z550" s="36">
        <f>IFERROR(IF(Y550=0,"",ROUNDUP(Y550/H550,0)*0.00902),"")</f>
        <v>0.22550000000000001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95.249999999999986</v>
      </c>
      <c r="BN550" s="64">
        <f t="shared" si="106"/>
        <v>95.249999999999986</v>
      </c>
      <c r="BO550" s="64">
        <f t="shared" si="107"/>
        <v>0.18939393939393939</v>
      </c>
      <c r="BP550" s="64">
        <f t="shared" si="108"/>
        <v>0.18939393939393939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139.31818181818181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141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1.5040800000000001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632</v>
      </c>
      <c r="Y555" s="771">
        <f>IFERROR(SUM(Y539:Y553),"0")</f>
        <v>640.32000000000005</v>
      </c>
      <c r="Z555" s="37"/>
      <c r="AA555" s="772"/>
      <c r="AB555" s="772"/>
      <c r="AC555" s="772"/>
    </row>
    <row r="556" spans="1:68" ht="14.25" customHeight="1" x14ac:dyDescent="0.25">
      <c r="A556" s="795" t="s">
        <v>155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120</v>
      </c>
      <c r="Y557" s="770">
        <f>IFERROR(IF(X557="",0,CEILING((X557/$H557),1)*$H557),"")</f>
        <v>121.44000000000001</v>
      </c>
      <c r="Z557" s="36">
        <f>IFERROR(IF(Y557=0,"",ROUNDUP(Y557/H557,0)*0.01196),"")</f>
        <v>0.27507999999999999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128.18181818181816</v>
      </c>
      <c r="BN557" s="64">
        <f>IFERROR(Y557*I557/H557,"0")</f>
        <v>129.72</v>
      </c>
      <c r="BO557" s="64">
        <f>IFERROR(1/J557*(X557/H557),"0")</f>
        <v>0.21853146853146854</v>
      </c>
      <c r="BP557" s="64">
        <f>IFERROR(1/J557*(Y557/H557),"0")</f>
        <v>0.22115384615384617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22.727272727272727</v>
      </c>
      <c r="Y560" s="771">
        <f>IFERROR(Y557/H557,"0")+IFERROR(Y558/H558,"0")+IFERROR(Y559/H559,"0")</f>
        <v>23</v>
      </c>
      <c r="Z560" s="771">
        <f>IFERROR(IF(Z557="",0,Z557),"0")+IFERROR(IF(Z558="",0,Z558),"0")+IFERROR(IF(Z559="",0,Z559),"0")</f>
        <v>0.27507999999999999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120</v>
      </c>
      <c r="Y561" s="771">
        <f>IFERROR(SUM(Y557:Y559),"0")</f>
        <v>121.44000000000001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70</v>
      </c>
      <c r="Y563" s="770">
        <f t="shared" ref="Y563:Y576" si="109">IFERROR(IF(X563="",0,CEILING((X563/$H563),1)*$H563),"")</f>
        <v>73.92</v>
      </c>
      <c r="Z563" s="36">
        <f>IFERROR(IF(Y563=0,"",ROUNDUP(Y563/H563,0)*0.01196),"")</f>
        <v>0.16744000000000001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74.772727272727266</v>
      </c>
      <c r="BN563" s="64">
        <f t="shared" ref="BN563:BN576" si="111">IFERROR(Y563*I563/H563,"0")</f>
        <v>78.959999999999994</v>
      </c>
      <c r="BO563" s="64">
        <f t="shared" ref="BO563:BO576" si="112">IFERROR(1/J563*(X563/H563),"0")</f>
        <v>0.12747668997668998</v>
      </c>
      <c r="BP563" s="64">
        <f t="shared" ref="BP563:BP576" si="113">IFERROR(1/J563*(Y563/H563),"0")</f>
        <v>0.13461538461538464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70</v>
      </c>
      <c r="Y564" s="770">
        <f t="shared" si="109"/>
        <v>73.92</v>
      </c>
      <c r="Z564" s="36">
        <f>IFERROR(IF(Y564=0,"",ROUNDUP(Y564/H564,0)*0.01196),"")</f>
        <v>0.16744000000000001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74.772727272727266</v>
      </c>
      <c r="BN564" s="64">
        <f t="shared" si="111"/>
        <v>78.959999999999994</v>
      </c>
      <c r="BO564" s="64">
        <f t="shared" si="112"/>
        <v>0.12747668997668998</v>
      </c>
      <c r="BP564" s="64">
        <f t="shared" si="113"/>
        <v>0.13461538461538464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100</v>
      </c>
      <c r="Y566" s="770">
        <f t="shared" si="109"/>
        <v>100.32000000000001</v>
      </c>
      <c r="Z566" s="36">
        <f>IFERROR(IF(Y566=0,"",ROUNDUP(Y566/H566,0)*0.01196),"")</f>
        <v>0.22724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106.81818181818181</v>
      </c>
      <c r="BN566" s="64">
        <f t="shared" si="111"/>
        <v>107.16</v>
      </c>
      <c r="BO566" s="64">
        <f t="shared" si="112"/>
        <v>0.18210955710955709</v>
      </c>
      <c r="BP566" s="64">
        <f t="shared" si="113"/>
        <v>0.18269230769230771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4301031383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86" t="s">
        <v>904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138</v>
      </c>
      <c r="Y569" s="770">
        <f t="shared" si="109"/>
        <v>139.19999999999999</v>
      </c>
      <c r="Z569" s="36">
        <f>IFERROR(IF(Y569=0,"",ROUNDUP(Y569/H569,0)*0.00902),"")</f>
        <v>0.26158000000000003</v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199.23749999999998</v>
      </c>
      <c r="BN569" s="64">
        <f t="shared" si="111"/>
        <v>200.96999999999997</v>
      </c>
      <c r="BO569" s="64">
        <f t="shared" si="112"/>
        <v>0.2178030303030303</v>
      </c>
      <c r="BP569" s="64">
        <f t="shared" si="113"/>
        <v>0.2196969696969697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30</v>
      </c>
      <c r="Y571" s="770">
        <f t="shared" si="109"/>
        <v>32.4</v>
      </c>
      <c r="Z571" s="36">
        <f>IFERROR(IF(Y571=0,"",ROUNDUP(Y571/H571,0)*0.00902),"")</f>
        <v>8.1180000000000002E-2</v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31.75</v>
      </c>
      <c r="BN571" s="64">
        <f t="shared" si="111"/>
        <v>34.29</v>
      </c>
      <c r="BO571" s="64">
        <f t="shared" si="112"/>
        <v>6.3131313131313135E-2</v>
      </c>
      <c r="BP571" s="64">
        <f t="shared" si="113"/>
        <v>6.8181818181818177E-2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96</v>
      </c>
      <c r="Y574" s="770">
        <f t="shared" si="109"/>
        <v>97.2</v>
      </c>
      <c r="Z574" s="36">
        <f>IFERROR(IF(Y574=0,"",ROUNDUP(Y574/H574,0)*0.00902),"")</f>
        <v>0.24354000000000001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101.6</v>
      </c>
      <c r="BN574" s="64">
        <f t="shared" si="111"/>
        <v>102.86999999999999</v>
      </c>
      <c r="BO574" s="64">
        <f t="shared" si="112"/>
        <v>0.20202020202020202</v>
      </c>
      <c r="BP574" s="64">
        <f t="shared" si="113"/>
        <v>0.20454545454545456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109.20454545454544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112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1.14842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504</v>
      </c>
      <c r="Y578" s="771">
        <f>IFERROR(SUM(Y563:Y576),"0")</f>
        <v>516.96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196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10</v>
      </c>
      <c r="Y597" s="770">
        <f>IFERROR(IF(X597="",0,CEILING((X597/$H597),1)*$H597),"")</f>
        <v>12.600000000000001</v>
      </c>
      <c r="Z597" s="36">
        <f>IFERROR(IF(Y597=0,"",ROUNDUP(Y597/H597,0)*0.00937),"")</f>
        <v>2.811E-2</v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10.5</v>
      </c>
      <c r="BN597" s="64">
        <f>IFERROR(Y597*I597/H597,"0")</f>
        <v>13.230000000000002</v>
      </c>
      <c r="BO597" s="64">
        <f>IFERROR(1/J597*(X597/H597),"0")</f>
        <v>1.984126984126984E-2</v>
      </c>
      <c r="BP597" s="64">
        <f>IFERROR(1/J597*(Y597/H597),"0")</f>
        <v>2.5000000000000001E-2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2.3809523809523809</v>
      </c>
      <c r="Y598" s="771">
        <f>IFERROR(Y597/H597,"0")</f>
        <v>3</v>
      </c>
      <c r="Z598" s="771">
        <f>IFERROR(IF(Z597="",0,Z597),"0")</f>
        <v>2.811E-2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10</v>
      </c>
      <c r="Y599" s="771">
        <f>IFERROR(SUM(Y597:Y597),"0")</f>
        <v>12.600000000000001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155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450</v>
      </c>
      <c r="Y631" s="770">
        <f t="shared" si="124"/>
        <v>452.4</v>
      </c>
      <c r="Z631" s="36">
        <f>IFERROR(IF(Y631=0,"",ROUNDUP(Y631/H631,0)*0.01898),"")</f>
        <v>1.10084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479.94230769230774</v>
      </c>
      <c r="BN631" s="64">
        <f t="shared" si="126"/>
        <v>482.50200000000001</v>
      </c>
      <c r="BO631" s="64">
        <f t="shared" si="127"/>
        <v>0.90144230769230771</v>
      </c>
      <c r="BP631" s="64">
        <f t="shared" si="128"/>
        <v>0.90625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57.692307692307693</v>
      </c>
      <c r="Y638" s="771">
        <f>IFERROR(Y630/H630,"0")+IFERROR(Y631/H631,"0")+IFERROR(Y632/H632,"0")+IFERROR(Y633/H633,"0")+IFERROR(Y634/H634,"0")+IFERROR(Y635/H635,"0")+IFERROR(Y636/H636,"0")+IFERROR(Y637/H637,"0")</f>
        <v>58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1.10084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450</v>
      </c>
      <c r="Y639" s="771">
        <f>IFERROR(SUM(Y630:Y637),"0")</f>
        <v>452.4</v>
      </c>
      <c r="Z639" s="37"/>
      <c r="AA639" s="772"/>
      <c r="AB639" s="772"/>
      <c r="AC639" s="772"/>
    </row>
    <row r="640" spans="1:68" ht="14.25" customHeight="1" x14ac:dyDescent="0.25">
      <c r="A640" s="795" t="s">
        <v>196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155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17211.8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17383.920000000002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18343.83481632352</v>
      </c>
      <c r="Y666" s="771">
        <f>IFERROR(SUM(BN22:BN662),"0")</f>
        <v>18526.203999999998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32</v>
      </c>
      <c r="Y667" s="38">
        <f>ROUNDUP(SUM(BP22:BP662),0)</f>
        <v>32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19143.83481632352</v>
      </c>
      <c r="Y668" s="771">
        <f>GrossWeightTotalR+PalletQtyTotalR*25</f>
        <v>19326.203999999998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4142.0598851978166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4172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37.147919999999992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308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204</v>
      </c>
      <c r="F673" s="789" t="s">
        <v>226</v>
      </c>
      <c r="G673" s="789" t="s">
        <v>267</v>
      </c>
      <c r="H673" s="789" t="s">
        <v>105</v>
      </c>
      <c r="I673" s="789" t="s">
        <v>309</v>
      </c>
      <c r="J673" s="789" t="s">
        <v>333</v>
      </c>
      <c r="K673" s="789" t="s">
        <v>410</v>
      </c>
      <c r="L673" s="789" t="s">
        <v>430</v>
      </c>
      <c r="M673" s="789" t="s">
        <v>455</v>
      </c>
      <c r="N673" s="767"/>
      <c r="O673" s="789" t="s">
        <v>482</v>
      </c>
      <c r="P673" s="789" t="s">
        <v>485</v>
      </c>
      <c r="Q673" s="789" t="s">
        <v>494</v>
      </c>
      <c r="R673" s="789" t="s">
        <v>510</v>
      </c>
      <c r="S673" s="789" t="s">
        <v>523</v>
      </c>
      <c r="T673" s="789" t="s">
        <v>536</v>
      </c>
      <c r="U673" s="789" t="s">
        <v>549</v>
      </c>
      <c r="V673" s="789" t="s">
        <v>553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442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1752.3000000000002</v>
      </c>
      <c r="E675" s="46">
        <f>IFERROR(Y99*1,"0")+IFERROR(Y100*1,"0")+IFERROR(Y101*1,"0")+IFERROR(Y105*1,"0")+IFERROR(Y106*1,"0")+IFERROR(Y107*1,"0")+IFERROR(Y108*1,"0")+IFERROR(Y109*1,"0")+IFERROR(Y110*1,"0")</f>
        <v>1563.6000000000001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1826</v>
      </c>
      <c r="G675" s="46">
        <f>IFERROR(Y145*1,"0")+IFERROR(Y146*1,"0")+IFERROR(Y147*1,"0")+IFERROR(Y151*1,"0")+IFERROR(Y152*1,"0")+IFERROR(Y156*1,"0")+IFERROR(Y157*1,"0")+IFERROR(Y158*1,"0")</f>
        <v>300.88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596.40000000000009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2388.9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255.2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681.59999999999991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531</v>
      </c>
      <c r="W675" s="46">
        <f>IFERROR(Y403*1,"0")+IFERROR(Y407*1,"0")+IFERROR(Y408*1,"0")+IFERROR(Y409*1,"0")</f>
        <v>963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3945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78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229.2</v>
      </c>
      <c r="AA675" s="46">
        <f>IFERROR(Y508*1,"0")+IFERROR(Y512*1,"0")+IFERROR(Y513*1,"0")+IFERROR(Y514*1,"0")+IFERROR(Y515*1,"0")+IFERROR(Y516*1,"0")</f>
        <v>30</v>
      </c>
      <c r="AB675" s="46">
        <f>IFERROR(Y521*1,"0")+IFERROR(Y522*1,"0")+IFERROR(Y523*1,"0")+IFERROR(Y524*1,"0")</f>
        <v>57.12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1278.7200000000003</v>
      </c>
      <c r="AE675" s="46">
        <f>IFERROR(Y593*1,"0")+IFERROR(Y597*1,"0")</f>
        <v>12.600000000000001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452.4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2025-02-14T08:20:43Z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