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057ECE-92CF-4EE7-90C5-F7D4863042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заказа'!$B$226:$B$226</definedName>
    <definedName name="ProductId83">'Бланк заказа'!$B$232:$B$232</definedName>
    <definedName name="ProductId84">'Бланк заказа'!$B$233:$B$233</definedName>
    <definedName name="ProductId85">'Бланк заказа'!$B$238:$B$238</definedName>
    <definedName name="ProductId86">'Бланк заказа'!$B$244:$B$244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заказа'!$B$256:$B$256</definedName>
    <definedName name="ProductId91">'Бланк заказа'!$B$260:$B$260</definedName>
    <definedName name="ProductId92">'Бланк заказа'!$B$264:$B$264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заказа'!$B$271:$B$271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заказа'!$X$226:$X$226</definedName>
    <definedName name="SalesQty83">'Бланк заказа'!$X$232:$X$232</definedName>
    <definedName name="SalesQty84">'Бланк заказа'!$X$233:$X$233</definedName>
    <definedName name="SalesQty85">'Бланк заказа'!$X$238:$X$238</definedName>
    <definedName name="SalesQty86">'Бланк заказа'!$X$244:$X$244</definedName>
    <definedName name="SalesQty87">'Бланк заказа'!$X$248:$X$248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заказа'!$X$256:$X$256</definedName>
    <definedName name="SalesQty91">'Бланк заказа'!$X$260:$X$260</definedName>
    <definedName name="SalesQty92">'Бланк заказа'!$X$264:$X$264</definedName>
    <definedName name="SalesQty93">'Бланк заказа'!$X$265:$X$265</definedName>
    <definedName name="SalesQty94">'Бланк заказа'!$X$269:$X$269</definedName>
    <definedName name="SalesQty95">'Бланк заказа'!$X$270:$X$270</definedName>
    <definedName name="SalesQty96">'Бланк заказа'!$X$271:$X$271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заказа'!$Y$226:$Y$226</definedName>
    <definedName name="SalesRoundBox83">'Бланк заказа'!$Y$232:$Y$232</definedName>
    <definedName name="SalesRoundBox84">'Бланк заказа'!$Y$233:$Y$233</definedName>
    <definedName name="SalesRoundBox85">'Бланк заказа'!$Y$238:$Y$238</definedName>
    <definedName name="SalesRoundBox86">'Бланк заказа'!$Y$244:$Y$244</definedName>
    <definedName name="SalesRoundBox87">'Бланк заказа'!$Y$248:$Y$248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заказа'!$Y$256:$Y$256</definedName>
    <definedName name="SalesRoundBox91">'Бланк заказа'!$Y$260:$Y$260</definedName>
    <definedName name="SalesRoundBox92">'Бланк заказа'!$Y$264:$Y$264</definedName>
    <definedName name="SalesRoundBox93">'Бланк заказа'!$Y$265:$Y$265</definedName>
    <definedName name="SalesRoundBox94">'Бланк заказа'!$Y$269:$Y$269</definedName>
    <definedName name="SalesRoundBox95">'Бланк заказа'!$Y$270:$Y$270</definedName>
    <definedName name="SalesRoundBox96">'Бланк заказа'!$Y$271:$Y$271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заказа'!$W$226:$W$226</definedName>
    <definedName name="UnitOfMeasure83">'Бланк заказа'!$W$232:$W$232</definedName>
    <definedName name="UnitOfMeasure84">'Бланк заказа'!$W$233:$W$233</definedName>
    <definedName name="UnitOfMeasure85">'Бланк заказа'!$W$238:$W$238</definedName>
    <definedName name="UnitOfMeasure86">'Бланк заказа'!$W$244:$W$244</definedName>
    <definedName name="UnitOfMeasure87">'Бланк заказа'!$W$248:$W$248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заказа'!$W$256:$W$256</definedName>
    <definedName name="UnitOfMeasure91">'Бланк заказа'!$W$260:$W$260</definedName>
    <definedName name="UnitOfMeasure92">'Бланк заказа'!$W$264:$W$264</definedName>
    <definedName name="UnitOfMeasure93">'Бланк заказа'!$W$265:$W$265</definedName>
    <definedName name="UnitOfMeasure94">'Бланк заказа'!$W$269:$W$269</definedName>
    <definedName name="UnitOfMeasure95">'Бланк заказа'!$W$270:$W$270</definedName>
    <definedName name="UnitOfMeasure96">'Бланк заказа'!$W$271:$W$271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1" l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X302" i="1"/>
  <c r="X301" i="1"/>
  <c r="BO300" i="1"/>
  <c r="BM300" i="1"/>
  <c r="Z300" i="1"/>
  <c r="Z301" i="1" s="1"/>
  <c r="Y300" i="1"/>
  <c r="Y302" i="1" s="1"/>
  <c r="X297" i="1"/>
  <c r="Y296" i="1"/>
  <c r="X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Z296" i="1" s="1"/>
  <c r="Y275" i="1"/>
  <c r="Y297" i="1" s="1"/>
  <c r="X273" i="1"/>
  <c r="X272" i="1"/>
  <c r="BO271" i="1"/>
  <c r="BM271" i="1"/>
  <c r="Z271" i="1"/>
  <c r="Y271" i="1"/>
  <c r="P271" i="1"/>
  <c r="BO270" i="1"/>
  <c r="BM270" i="1"/>
  <c r="Z270" i="1"/>
  <c r="Y270" i="1"/>
  <c r="BP270" i="1" s="1"/>
  <c r="BO269" i="1"/>
  <c r="BM269" i="1"/>
  <c r="Z269" i="1"/>
  <c r="Y269" i="1"/>
  <c r="BP269" i="1" s="1"/>
  <c r="X267" i="1"/>
  <c r="X266" i="1"/>
  <c r="BO265" i="1"/>
  <c r="BM265" i="1"/>
  <c r="Z265" i="1"/>
  <c r="Y265" i="1"/>
  <c r="BO264" i="1"/>
  <c r="BM264" i="1"/>
  <c r="Z264" i="1"/>
  <c r="Z266" i="1" s="1"/>
  <c r="Y264" i="1"/>
  <c r="Y267" i="1" s="1"/>
  <c r="X262" i="1"/>
  <c r="Y261" i="1"/>
  <c r="X261" i="1"/>
  <c r="BP260" i="1"/>
  <c r="BO260" i="1"/>
  <c r="BN260" i="1"/>
  <c r="BM260" i="1"/>
  <c r="Z260" i="1"/>
  <c r="Z261" i="1" s="1"/>
  <c r="Y260" i="1"/>
  <c r="Y262" i="1" s="1"/>
  <c r="X258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Z257" i="1" s="1"/>
  <c r="Y254" i="1"/>
  <c r="Y258" i="1" s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X240" i="1"/>
  <c r="X239" i="1"/>
  <c r="BO238" i="1"/>
  <c r="BM238" i="1"/>
  <c r="Z238" i="1"/>
  <c r="Z239" i="1" s="1"/>
  <c r="Y238" i="1"/>
  <c r="Y240" i="1" s="1"/>
  <c r="P238" i="1"/>
  <c r="X235" i="1"/>
  <c r="X234" i="1"/>
  <c r="BO233" i="1"/>
  <c r="BM233" i="1"/>
  <c r="Z233" i="1"/>
  <c r="Y233" i="1"/>
  <c r="Y235" i="1" s="1"/>
  <c r="P233" i="1"/>
  <c r="BP232" i="1"/>
  <c r="BO232" i="1"/>
  <c r="BN232" i="1"/>
  <c r="BM232" i="1"/>
  <c r="Z232" i="1"/>
  <c r="Z234" i="1" s="1"/>
  <c r="Y232" i="1"/>
  <c r="P232" i="1"/>
  <c r="X228" i="1"/>
  <c r="Y227" i="1"/>
  <c r="X227" i="1"/>
  <c r="BP226" i="1"/>
  <c r="BO226" i="1"/>
  <c r="BN226" i="1"/>
  <c r="BM226" i="1"/>
  <c r="Z226" i="1"/>
  <c r="Z227" i="1" s="1"/>
  <c r="Y226" i="1"/>
  <c r="Y228" i="1" s="1"/>
  <c r="P226" i="1"/>
  <c r="X222" i="1"/>
  <c r="X221" i="1"/>
  <c r="BO220" i="1"/>
  <c r="BM220" i="1"/>
  <c r="Z220" i="1"/>
  <c r="Y220" i="1"/>
  <c r="BP220" i="1" s="1"/>
  <c r="P220" i="1"/>
  <c r="BO219" i="1"/>
  <c r="BM219" i="1"/>
  <c r="Z219" i="1"/>
  <c r="Y219" i="1"/>
  <c r="P219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1" i="1"/>
  <c r="X180" i="1"/>
  <c r="BO179" i="1"/>
  <c r="BM179" i="1"/>
  <c r="Z179" i="1"/>
  <c r="Y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Z180" i="1" s="1"/>
  <c r="Y176" i="1"/>
  <c r="P176" i="1"/>
  <c r="X172" i="1"/>
  <c r="X171" i="1"/>
  <c r="BO170" i="1"/>
  <c r="BM170" i="1"/>
  <c r="Z170" i="1"/>
  <c r="Z171" i="1" s="1"/>
  <c r="Y170" i="1"/>
  <c r="Y172" i="1" s="1"/>
  <c r="P170" i="1"/>
  <c r="X167" i="1"/>
  <c r="X166" i="1"/>
  <c r="BO165" i="1"/>
  <c r="BM165" i="1"/>
  <c r="Z165" i="1"/>
  <c r="Z166" i="1" s="1"/>
  <c r="Y165" i="1"/>
  <c r="Y167" i="1" s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X155" i="1"/>
  <c r="X154" i="1"/>
  <c r="BO153" i="1"/>
  <c r="BM153" i="1"/>
  <c r="Z153" i="1"/>
  <c r="Y153" i="1"/>
  <c r="BP153" i="1" s="1"/>
  <c r="P153" i="1"/>
  <c r="BO152" i="1"/>
  <c r="BM152" i="1"/>
  <c r="Z152" i="1"/>
  <c r="Y152" i="1"/>
  <c r="P152" i="1"/>
  <c r="X150" i="1"/>
  <c r="X149" i="1"/>
  <c r="BO148" i="1"/>
  <c r="BM148" i="1"/>
  <c r="Z148" i="1"/>
  <c r="Y148" i="1"/>
  <c r="BP148" i="1" s="1"/>
  <c r="P148" i="1"/>
  <c r="BO147" i="1"/>
  <c r="BM147" i="1"/>
  <c r="Z147" i="1"/>
  <c r="Y147" i="1"/>
  <c r="BP147" i="1" s="1"/>
  <c r="P147" i="1"/>
  <c r="BO146" i="1"/>
  <c r="BM146" i="1"/>
  <c r="Z146" i="1"/>
  <c r="Y146" i="1"/>
  <c r="BP146" i="1" s="1"/>
  <c r="BO145" i="1"/>
  <c r="BM145" i="1"/>
  <c r="Z145" i="1"/>
  <c r="Y145" i="1"/>
  <c r="X142" i="1"/>
  <c r="X141" i="1"/>
  <c r="BO140" i="1"/>
  <c r="BM140" i="1"/>
  <c r="Z140" i="1"/>
  <c r="Z141" i="1" s="1"/>
  <c r="Y140" i="1"/>
  <c r="Y142" i="1" s="1"/>
  <c r="X136" i="1"/>
  <c r="X135" i="1"/>
  <c r="BO134" i="1"/>
  <c r="BM134" i="1"/>
  <c r="Z134" i="1"/>
  <c r="Z135" i="1" s="1"/>
  <c r="Y134" i="1"/>
  <c r="Y136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Y130" i="1" s="1"/>
  <c r="P128" i="1"/>
  <c r="X125" i="1"/>
  <c r="X124" i="1"/>
  <c r="BO123" i="1"/>
  <c r="BM123" i="1"/>
  <c r="Z123" i="1"/>
  <c r="Z124" i="1" s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5" i="1"/>
  <c r="X114" i="1"/>
  <c r="BO113" i="1"/>
  <c r="BM113" i="1"/>
  <c r="Z113" i="1"/>
  <c r="Y113" i="1"/>
  <c r="Y115" i="1" s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BO83" i="1"/>
  <c r="BM83" i="1"/>
  <c r="Z83" i="1"/>
  <c r="Y83" i="1"/>
  <c r="Y87" i="1" s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X64" i="1"/>
  <c r="X63" i="1"/>
  <c r="BO62" i="1"/>
  <c r="BM62" i="1"/>
  <c r="Z62" i="1"/>
  <c r="Z63" i="1" s="1"/>
  <c r="Y62" i="1"/>
  <c r="Y64" i="1" s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5" i="1" l="1"/>
  <c r="Y53" i="1"/>
  <c r="Z52" i="1"/>
  <c r="BN44" i="1"/>
  <c r="BN46" i="1"/>
  <c r="BN48" i="1"/>
  <c r="BN50" i="1"/>
  <c r="Z58" i="1"/>
  <c r="BN140" i="1"/>
  <c r="BP140" i="1"/>
  <c r="Y141" i="1"/>
  <c r="Y150" i="1"/>
  <c r="Z149" i="1"/>
  <c r="BN147" i="1"/>
  <c r="Z154" i="1"/>
  <c r="Z162" i="1"/>
  <c r="BN159" i="1"/>
  <c r="BN161" i="1"/>
  <c r="Y181" i="1"/>
  <c r="BN177" i="1"/>
  <c r="BN192" i="1"/>
  <c r="BN194" i="1"/>
  <c r="BN196" i="1"/>
  <c r="Y205" i="1"/>
  <c r="Z205" i="1"/>
  <c r="BN244" i="1"/>
  <c r="BP244" i="1"/>
  <c r="Y245" i="1"/>
  <c r="BN248" i="1"/>
  <c r="BP248" i="1"/>
  <c r="Y249" i="1"/>
  <c r="Y206" i="1"/>
  <c r="X304" i="1"/>
  <c r="X306" i="1" s="1"/>
  <c r="X307" i="1"/>
  <c r="Z32" i="1"/>
  <c r="BN28" i="1"/>
  <c r="BP28" i="1"/>
  <c r="BN29" i="1"/>
  <c r="Y32" i="1"/>
  <c r="BN31" i="1"/>
  <c r="Y58" i="1"/>
  <c r="BN57" i="1"/>
  <c r="Z69" i="1"/>
  <c r="Y80" i="1"/>
  <c r="Z79" i="1"/>
  <c r="BN74" i="1"/>
  <c r="BN75" i="1"/>
  <c r="BN77" i="1"/>
  <c r="Y96" i="1"/>
  <c r="BN91" i="1"/>
  <c r="BN93" i="1"/>
  <c r="BN95" i="1"/>
  <c r="Y102" i="1"/>
  <c r="Y108" i="1"/>
  <c r="BN107" i="1"/>
  <c r="Y114" i="1"/>
  <c r="BN118" i="1"/>
  <c r="BP118" i="1"/>
  <c r="Y119" i="1"/>
  <c r="BN123" i="1"/>
  <c r="BP123" i="1"/>
  <c r="Y124" i="1"/>
  <c r="Z130" i="1"/>
  <c r="BN128" i="1"/>
  <c r="BP128" i="1"/>
  <c r="Y131" i="1"/>
  <c r="Y154" i="1"/>
  <c r="BN153" i="1"/>
  <c r="Y188" i="1"/>
  <c r="Z187" i="1"/>
  <c r="BN185" i="1"/>
  <c r="Z197" i="1"/>
  <c r="BN201" i="1"/>
  <c r="BP201" i="1"/>
  <c r="BN203" i="1"/>
  <c r="BN220" i="1"/>
  <c r="Z272" i="1"/>
  <c r="BN269" i="1"/>
  <c r="BN270" i="1"/>
  <c r="Y273" i="1"/>
  <c r="F9" i="1"/>
  <c r="J9" i="1"/>
  <c r="F10" i="1"/>
  <c r="BN22" i="1"/>
  <c r="BP22" i="1"/>
  <c r="Y23" i="1"/>
  <c r="X303" i="1"/>
  <c r="BN30" i="1"/>
  <c r="BP30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7" i="1"/>
  <c r="BN101" i="1"/>
  <c r="BP101" i="1"/>
  <c r="BN106" i="1"/>
  <c r="BP106" i="1"/>
  <c r="Y109" i="1"/>
  <c r="BN113" i="1"/>
  <c r="BP113" i="1"/>
  <c r="BN129" i="1"/>
  <c r="BP129" i="1"/>
  <c r="BN134" i="1"/>
  <c r="BP134" i="1"/>
  <c r="Y135" i="1"/>
  <c r="BN145" i="1"/>
  <c r="BP145" i="1"/>
  <c r="BN146" i="1"/>
  <c r="BN148" i="1"/>
  <c r="Y149" i="1"/>
  <c r="BN152" i="1"/>
  <c r="BP152" i="1"/>
  <c r="Y155" i="1"/>
  <c r="Y163" i="1"/>
  <c r="BN160" i="1"/>
  <c r="Y162" i="1"/>
  <c r="Y166" i="1"/>
  <c r="BP165" i="1"/>
  <c r="BN165" i="1"/>
  <c r="Y180" i="1"/>
  <c r="BP176" i="1"/>
  <c r="BN176" i="1"/>
  <c r="BP178" i="1"/>
  <c r="BN178" i="1"/>
  <c r="BP179" i="1"/>
  <c r="BN179" i="1"/>
  <c r="Y198" i="1"/>
  <c r="BP191" i="1"/>
  <c r="BN191" i="1"/>
  <c r="BP193" i="1"/>
  <c r="BN193" i="1"/>
  <c r="BP195" i="1"/>
  <c r="BN195" i="1"/>
  <c r="Y197" i="1"/>
  <c r="BP202" i="1"/>
  <c r="BN202" i="1"/>
  <c r="BP204" i="1"/>
  <c r="BN204" i="1"/>
  <c r="Y215" i="1"/>
  <c r="BP214" i="1"/>
  <c r="BN214" i="1"/>
  <c r="Z221" i="1"/>
  <c r="Y234" i="1"/>
  <c r="Y239" i="1"/>
  <c r="BP238" i="1"/>
  <c r="BN238" i="1"/>
  <c r="Y266" i="1"/>
  <c r="BP264" i="1"/>
  <c r="BN264" i="1"/>
  <c r="BP265" i="1"/>
  <c r="BN265" i="1"/>
  <c r="Y272" i="1"/>
  <c r="Y301" i="1"/>
  <c r="BP300" i="1"/>
  <c r="BN300" i="1"/>
  <c r="H9" i="1"/>
  <c r="Z308" i="1"/>
  <c r="Y171" i="1"/>
  <c r="BP170" i="1"/>
  <c r="BN170" i="1"/>
  <c r="Y187" i="1"/>
  <c r="BP184" i="1"/>
  <c r="BN184" i="1"/>
  <c r="BP186" i="1"/>
  <c r="BN186" i="1"/>
  <c r="Y210" i="1"/>
  <c r="BP209" i="1"/>
  <c r="BN209" i="1"/>
  <c r="Y222" i="1"/>
  <c r="BP219" i="1"/>
  <c r="BN219" i="1"/>
  <c r="Y221" i="1"/>
  <c r="BP233" i="1"/>
  <c r="BN233" i="1"/>
  <c r="Y257" i="1"/>
  <c r="BP254" i="1"/>
  <c r="BN254" i="1"/>
  <c r="BP255" i="1"/>
  <c r="BN255" i="1"/>
  <c r="BP256" i="1"/>
  <c r="BN256" i="1"/>
  <c r="BP271" i="1"/>
  <c r="BN271" i="1"/>
  <c r="Y303" i="1" l="1"/>
  <c r="A316" i="1"/>
  <c r="Y305" i="1"/>
  <c r="Y307" i="1"/>
  <c r="Y304" i="1"/>
  <c r="Y306" i="1" s="1"/>
  <c r="C316" i="1" l="1"/>
  <c r="B316" i="1"/>
</calcChain>
</file>

<file path=xl/sharedStrings.xml><?xml version="1.0" encoding="utf-8"?>
<sst xmlns="http://schemas.openxmlformats.org/spreadsheetml/2006/main" count="1499" uniqueCount="505">
  <si>
    <t xml:space="preserve">  БЛАНК ЗАКАЗА </t>
  </si>
  <si>
    <t>ЗПФ</t>
  </si>
  <si>
    <t>на отгрузку продукции с ООО Трейд-Сервис с</t>
  </si>
  <si>
    <t>13.02.2025</t>
  </si>
  <si>
    <t>бланк создан</t>
  </si>
  <si>
    <t>10.02.2025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</si>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</sst>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6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4" t="s">
        <v>0</v>
      </c>
      <c r="E1" s="347"/>
      <c r="F1" s="347"/>
      <c r="G1" s="12" t="s">
        <v>1</v>
      </c>
      <c r="H1" s="384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4" t="s">
        <v>8</v>
      </c>
      <c r="B5" s="344"/>
      <c r="C5" s="345"/>
      <c r="D5" s="386"/>
      <c r="E5" s="387"/>
      <c r="F5" s="513" t="s">
        <v>9</v>
      </c>
      <c r="G5" s="345"/>
      <c r="H5" s="386" t="s">
        <v>504</v>
      </c>
      <c r="I5" s="474"/>
      <c r="J5" s="474"/>
      <c r="K5" s="474"/>
      <c r="L5" s="474"/>
      <c r="M5" s="387"/>
      <c r="N5" s="61"/>
      <c r="P5" s="24" t="s">
        <v>10</v>
      </c>
      <c r="Q5" s="507">
        <v>45702</v>
      </c>
      <c r="R5" s="342"/>
      <c r="T5" s="429" t="s">
        <v>11</v>
      </c>
      <c r="U5" s="430"/>
      <c r="V5" s="432" t="s">
        <v>12</v>
      </c>
      <c r="W5" s="342"/>
      <c r="AB5" s="51"/>
      <c r="AC5" s="51"/>
      <c r="AD5" s="51"/>
      <c r="AE5" s="51"/>
    </row>
    <row r="6" spans="1:32" s="310" customFormat="1" ht="24" customHeight="1" x14ac:dyDescent="0.2">
      <c r="A6" s="404" t="s">
        <v>13</v>
      </c>
      <c r="B6" s="344"/>
      <c r="C6" s="345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42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Пятница</v>
      </c>
      <c r="R6" s="328"/>
      <c r="T6" s="435" t="s">
        <v>16</v>
      </c>
      <c r="U6" s="430"/>
      <c r="V6" s="458" t="s">
        <v>17</v>
      </c>
      <c r="W6" s="336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1"/>
      <c r="U7" s="430"/>
      <c r="V7" s="459"/>
      <c r="W7" s="460"/>
      <c r="AB7" s="51"/>
      <c r="AC7" s="51"/>
      <c r="AD7" s="51"/>
      <c r="AE7" s="51"/>
    </row>
    <row r="8" spans="1:32" s="310" customFormat="1" ht="25.5" customHeight="1" x14ac:dyDescent="0.2">
      <c r="A8" s="528" t="s">
        <v>18</v>
      </c>
      <c r="B8" s="323"/>
      <c r="C8" s="324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00">
        <v>0.5</v>
      </c>
      <c r="R8" s="368"/>
      <c r="T8" s="321"/>
      <c r="U8" s="430"/>
      <c r="V8" s="459"/>
      <c r="W8" s="460"/>
      <c r="AB8" s="51"/>
      <c r="AC8" s="51"/>
      <c r="AD8" s="51"/>
      <c r="AE8" s="51"/>
    </row>
    <row r="9" spans="1:32" s="310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08"/>
      <c r="E9" s="326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39"/>
      <c r="R9" s="340"/>
      <c r="T9" s="321"/>
      <c r="U9" s="430"/>
      <c r="V9" s="461"/>
      <c r="W9" s="462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08"/>
      <c r="E10" s="326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52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36"/>
      <c r="R10" s="437"/>
      <c r="U10" s="24" t="s">
        <v>23</v>
      </c>
      <c r="V10" s="335" t="s">
        <v>24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342"/>
      <c r="U11" s="24" t="s">
        <v>27</v>
      </c>
      <c r="V11" s="481" t="s">
        <v>28</v>
      </c>
      <c r="W11" s="34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03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00"/>
      <c r="R12" s="368"/>
      <c r="S12" s="23"/>
      <c r="U12" s="24"/>
      <c r="V12" s="347"/>
      <c r="W12" s="321"/>
      <c r="AB12" s="51"/>
      <c r="AC12" s="51"/>
      <c r="AD12" s="51"/>
      <c r="AE12" s="51"/>
    </row>
    <row r="13" spans="1:32" s="310" customFormat="1" ht="23.25" customHeight="1" x14ac:dyDescent="0.2">
      <c r="A13" s="403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81"/>
      <c r="R13" s="3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03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343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42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3"/>
      <c r="Q16" s="443"/>
      <c r="R16" s="443"/>
      <c r="S16" s="443"/>
      <c r="T16" s="4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7" t="s">
        <v>36</v>
      </c>
      <c r="B17" s="337" t="s">
        <v>37</v>
      </c>
      <c r="C17" s="407" t="s">
        <v>38</v>
      </c>
      <c r="D17" s="337" t="s">
        <v>39</v>
      </c>
      <c r="E17" s="393"/>
      <c r="F17" s="337" t="s">
        <v>40</v>
      </c>
      <c r="G17" s="337" t="s">
        <v>41</v>
      </c>
      <c r="H17" s="337" t="s">
        <v>42</v>
      </c>
      <c r="I17" s="337" t="s">
        <v>43</v>
      </c>
      <c r="J17" s="337" t="s">
        <v>44</v>
      </c>
      <c r="K17" s="337" t="s">
        <v>45</v>
      </c>
      <c r="L17" s="337" t="s">
        <v>46</v>
      </c>
      <c r="M17" s="337" t="s">
        <v>47</v>
      </c>
      <c r="N17" s="337" t="s">
        <v>48</v>
      </c>
      <c r="O17" s="337" t="s">
        <v>49</v>
      </c>
      <c r="P17" s="337" t="s">
        <v>50</v>
      </c>
      <c r="Q17" s="392"/>
      <c r="R17" s="392"/>
      <c r="S17" s="392"/>
      <c r="T17" s="393"/>
      <c r="U17" s="527" t="s">
        <v>51</v>
      </c>
      <c r="V17" s="345"/>
      <c r="W17" s="337" t="s">
        <v>52</v>
      </c>
      <c r="X17" s="337" t="s">
        <v>53</v>
      </c>
      <c r="Y17" s="525" t="s">
        <v>54</v>
      </c>
      <c r="Z17" s="468" t="s">
        <v>55</v>
      </c>
      <c r="AA17" s="450" t="s">
        <v>56</v>
      </c>
      <c r="AB17" s="450" t="s">
        <v>57</v>
      </c>
      <c r="AC17" s="450" t="s">
        <v>58</v>
      </c>
      <c r="AD17" s="450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38"/>
      <c r="B18" s="338"/>
      <c r="C18" s="338"/>
      <c r="D18" s="394"/>
      <c r="E18" s="396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38"/>
      <c r="X18" s="338"/>
      <c r="Y18" s="526"/>
      <c r="Z18" s="469"/>
      <c r="AA18" s="451"/>
      <c r="AB18" s="451"/>
      <c r="AC18" s="451"/>
      <c r="AD18" s="510"/>
      <c r="AE18" s="511"/>
      <c r="AF18" s="512"/>
      <c r="AG18" s="69"/>
      <c r="BD18" s="68"/>
    </row>
    <row r="19" spans="1:68" ht="27.75" hidden="1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34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34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7">
        <v>4607111036520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6">
        <v>28</v>
      </c>
      <c r="Y28" s="317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7">
        <v>4607111036537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0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6">
        <v>28</v>
      </c>
      <c r="Y29" s="31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27">
        <v>4607111036599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4301132095</v>
      </c>
      <c r="D31" s="327">
        <v>4607111036605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56</v>
      </c>
      <c r="Y32" s="318">
        <f>IFERROR(SUM(Y28:Y31),"0")</f>
        <v>56</v>
      </c>
      <c r="Z32" s="318">
        <f>IFERROR(IF(Z28="",0,Z28),"0")+IFERROR(IF(Z29="",0,Z29),"0")+IFERROR(IF(Z30="",0,Z30),"0")+IFERROR(IF(Z31="",0,Z31),"0")</f>
        <v>0.52695999999999998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84</v>
      </c>
      <c r="Y33" s="318">
        <f>IFERROR(SUMPRODUCT(Y28:Y31*H28:H31),"0")</f>
        <v>84</v>
      </c>
      <c r="Z33" s="37"/>
      <c r="AA33" s="319"/>
      <c r="AB33" s="319"/>
      <c r="AC33" s="319"/>
    </row>
    <row r="34" spans="1:68" ht="16.5" hidden="1" customHeight="1" x14ac:dyDescent="0.25">
      <c r="A34" s="320" t="s">
        <v>91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34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27">
        <v>4620207490075</v>
      </c>
      <c r="E36" s="328"/>
      <c r="F36" s="315">
        <v>0.7</v>
      </c>
      <c r="G36" s="32">
        <v>8</v>
      </c>
      <c r="H36" s="315">
        <v>5.6</v>
      </c>
      <c r="I36" s="31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">
        <v>94</v>
      </c>
      <c r="Q36" s="332"/>
      <c r="R36" s="332"/>
      <c r="S36" s="332"/>
      <c r="T36" s="333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4301071092</v>
      </c>
      <c r="D37" s="327">
        <v>4620207490174</v>
      </c>
      <c r="E37" s="328"/>
      <c r="F37" s="315">
        <v>0.7</v>
      </c>
      <c r="G37" s="32">
        <v>8</v>
      </c>
      <c r="H37" s="315">
        <v>5.6</v>
      </c>
      <c r="I37" s="31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0" t="s">
        <v>98</v>
      </c>
      <c r="Q37" s="332"/>
      <c r="R37" s="332"/>
      <c r="S37" s="332"/>
      <c r="T37" s="333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100</v>
      </c>
      <c r="B38" s="54" t="s">
        <v>101</v>
      </c>
      <c r="C38" s="31">
        <v>4301071091</v>
      </c>
      <c r="D38" s="327">
        <v>4620207490044</v>
      </c>
      <c r="E38" s="328"/>
      <c r="F38" s="315">
        <v>0.7</v>
      </c>
      <c r="G38" s="32">
        <v>8</v>
      </c>
      <c r="H38" s="315">
        <v>5.6</v>
      </c>
      <c r="I38" s="31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3" t="s">
        <v>102</v>
      </c>
      <c r="Q38" s="332"/>
      <c r="R38" s="332"/>
      <c r="S38" s="332"/>
      <c r="T38" s="333"/>
      <c r="U38" s="34"/>
      <c r="V38" s="34"/>
      <c r="W38" s="35" t="s">
        <v>70</v>
      </c>
      <c r="X38" s="316">
        <v>0</v>
      </c>
      <c r="Y38" s="31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29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8">
        <f>IFERROR(SUM(X36:X38),"0")</f>
        <v>0</v>
      </c>
      <c r="Y39" s="318">
        <f>IFERROR(SUM(Y36:Y38),"0")</f>
        <v>0</v>
      </c>
      <c r="Z39" s="318">
        <f>IFERROR(IF(Z36="",0,Z36),"0")+IFERROR(IF(Z37="",0,Z37),"0")+IFERROR(IF(Z38="",0,Z38),"0")</f>
        <v>0</v>
      </c>
      <c r="AA39" s="319"/>
      <c r="AB39" s="319"/>
      <c r="AC39" s="319"/>
    </row>
    <row r="40" spans="1:68" hidden="1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30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8">
        <f>IFERROR(SUMPRODUCT(X36:X38*H36:H38),"0")</f>
        <v>0</v>
      </c>
      <c r="Y40" s="318">
        <f>IFERROR(SUMPRODUCT(Y36:Y38*H36:H38),"0")</f>
        <v>0</v>
      </c>
      <c r="Z40" s="37"/>
      <c r="AA40" s="319"/>
      <c r="AB40" s="319"/>
      <c r="AC40" s="319"/>
    </row>
    <row r="41" spans="1:68" ht="16.5" hidden="1" customHeight="1" x14ac:dyDescent="0.25">
      <c r="A41" s="320" t="s">
        <v>104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1"/>
      <c r="AB41" s="311"/>
      <c r="AC41" s="311"/>
    </row>
    <row r="42" spans="1:68" ht="14.25" hidden="1" customHeight="1" x14ac:dyDescent="0.25">
      <c r="A42" s="334" t="s">
        <v>64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  <c r="AA42" s="312"/>
      <c r="AB42" s="312"/>
      <c r="AC42" s="312"/>
    </row>
    <row r="43" spans="1:68" ht="27" hidden="1" customHeight="1" x14ac:dyDescent="0.25">
      <c r="A43" s="54" t="s">
        <v>105</v>
      </c>
      <c r="B43" s="54" t="s">
        <v>106</v>
      </c>
      <c r="C43" s="31">
        <v>4301071032</v>
      </c>
      <c r="D43" s="327">
        <v>4607111038999</v>
      </c>
      <c r="E43" s="328"/>
      <c r="F43" s="315">
        <v>0.4</v>
      </c>
      <c r="G43" s="32">
        <v>16</v>
      </c>
      <c r="H43" s="315">
        <v>6.4</v>
      </c>
      <c r="I43" s="315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2"/>
      <c r="R43" s="332"/>
      <c r="S43" s="332"/>
      <c r="T43" s="333"/>
      <c r="U43" s="34"/>
      <c r="V43" s="34"/>
      <c r="W43" s="35" t="s">
        <v>70</v>
      </c>
      <c r="X43" s="316">
        <v>0</v>
      </c>
      <c r="Y43" s="31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107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108</v>
      </c>
      <c r="B44" s="54" t="s">
        <v>109</v>
      </c>
      <c r="C44" s="31">
        <v>4301070972</v>
      </c>
      <c r="D44" s="327">
        <v>4607111037183</v>
      </c>
      <c r="E44" s="328"/>
      <c r="F44" s="315">
        <v>0.9</v>
      </c>
      <c r="G44" s="32">
        <v>8</v>
      </c>
      <c r="H44" s="315">
        <v>7.2</v>
      </c>
      <c r="I44" s="315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6">
        <v>0</v>
      </c>
      <c r="Y44" s="317">
        <f t="shared" si="0"/>
        <v>0</v>
      </c>
      <c r="Z44" s="36">
        <f t="shared" si="1"/>
        <v>0</v>
      </c>
      <c r="AA44" s="56"/>
      <c r="AB44" s="57"/>
      <c r="AC44" s="90" t="s">
        <v>107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4301071044</v>
      </c>
      <c r="D45" s="327">
        <v>4607111039385</v>
      </c>
      <c r="E45" s="328"/>
      <c r="F45" s="315">
        <v>0.7</v>
      </c>
      <c r="G45" s="32">
        <v>10</v>
      </c>
      <c r="H45" s="315">
        <v>7</v>
      </c>
      <c r="I45" s="315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6">
        <v>0</v>
      </c>
      <c r="Y45" s="317">
        <f t="shared" si="0"/>
        <v>0</v>
      </c>
      <c r="Z45" s="36">
        <f t="shared" si="1"/>
        <v>0</v>
      </c>
      <c r="AA45" s="56"/>
      <c r="AB45" s="57"/>
      <c r="AC45" s="92" t="s">
        <v>107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4301071045</v>
      </c>
      <c r="D46" s="327">
        <v>4607111039392</v>
      </c>
      <c r="E46" s="328"/>
      <c r="F46" s="315">
        <v>0.4</v>
      </c>
      <c r="G46" s="32">
        <v>16</v>
      </c>
      <c r="H46" s="315">
        <v>6.4</v>
      </c>
      <c r="I46" s="315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6">
        <v>0</v>
      </c>
      <c r="Y46" s="317">
        <f t="shared" si="0"/>
        <v>0</v>
      </c>
      <c r="Z46" s="36">
        <f t="shared" si="1"/>
        <v>0</v>
      </c>
      <c r="AA46" s="56"/>
      <c r="AB46" s="57"/>
      <c r="AC46" s="94" t="s">
        <v>114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4301070971</v>
      </c>
      <c r="D47" s="327">
        <v>4607111036902</v>
      </c>
      <c r="E47" s="328"/>
      <c r="F47" s="315">
        <v>0.9</v>
      </c>
      <c r="G47" s="32">
        <v>8</v>
      </c>
      <c r="H47" s="315">
        <v>7.2</v>
      </c>
      <c r="I47" s="315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si="0"/>
        <v>0</v>
      </c>
      <c r="Z47" s="36">
        <f t="shared" si="1"/>
        <v>0</v>
      </c>
      <c r="AA47" s="56"/>
      <c r="AB47" s="57"/>
      <c r="AC47" s="96" t="s">
        <v>114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4301071031</v>
      </c>
      <c r="D48" s="327">
        <v>4607111038982</v>
      </c>
      <c r="E48" s="328"/>
      <c r="F48" s="315">
        <v>0.7</v>
      </c>
      <c r="G48" s="32">
        <v>10</v>
      </c>
      <c r="H48" s="315">
        <v>7</v>
      </c>
      <c r="I48" s="315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8" t="s">
        <v>114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119</v>
      </c>
      <c r="B49" s="54" t="s">
        <v>120</v>
      </c>
      <c r="C49" s="31">
        <v>4301071046</v>
      </c>
      <c r="D49" s="327">
        <v>4607111039354</v>
      </c>
      <c r="E49" s="328"/>
      <c r="F49" s="315">
        <v>0.4</v>
      </c>
      <c r="G49" s="32">
        <v>16</v>
      </c>
      <c r="H49" s="315">
        <v>6.4</v>
      </c>
      <c r="I49" s="315">
        <v>6.7195999999999998</v>
      </c>
      <c r="J49" s="32">
        <v>84</v>
      </c>
      <c r="K49" s="32" t="s">
        <v>67</v>
      </c>
      <c r="L49" s="32" t="s">
        <v>121</v>
      </c>
      <c r="M49" s="33" t="s">
        <v>69</v>
      </c>
      <c r="N49" s="33"/>
      <c r="O49" s="32">
        <v>180</v>
      </c>
      <c r="P49" s="49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100" t="s">
        <v>114</v>
      </c>
      <c r="AG49" s="67"/>
      <c r="AJ49" s="71" t="s">
        <v>122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123</v>
      </c>
      <c r="B50" s="54" t="s">
        <v>124</v>
      </c>
      <c r="C50" s="31">
        <v>4301070968</v>
      </c>
      <c r="D50" s="327">
        <v>4607111036889</v>
      </c>
      <c r="E50" s="328"/>
      <c r="F50" s="315">
        <v>0.9</v>
      </c>
      <c r="G50" s="32">
        <v>8</v>
      </c>
      <c r="H50" s="315">
        <v>7.2</v>
      </c>
      <c r="I50" s="315">
        <v>7.4859999999999998</v>
      </c>
      <c r="J50" s="32">
        <v>84</v>
      </c>
      <c r="K50" s="32" t="s">
        <v>67</v>
      </c>
      <c r="L50" s="32" t="s">
        <v>121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102" t="s">
        <v>114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4301071047</v>
      </c>
      <c r="D51" s="327">
        <v>4607111039330</v>
      </c>
      <c r="E51" s="328"/>
      <c r="F51" s="315">
        <v>0.7</v>
      </c>
      <c r="G51" s="32">
        <v>10</v>
      </c>
      <c r="H51" s="315">
        <v>7</v>
      </c>
      <c r="I51" s="315">
        <v>7.3</v>
      </c>
      <c r="J51" s="32">
        <v>84</v>
      </c>
      <c r="K51" s="32" t="s">
        <v>67</v>
      </c>
      <c r="L51" s="32" t="s">
        <v>121</v>
      </c>
      <c r="M51" s="33" t="s">
        <v>69</v>
      </c>
      <c r="N51" s="33"/>
      <c r="O51" s="32">
        <v>180</v>
      </c>
      <c r="P51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104" t="s">
        <v>114</v>
      </c>
      <c r="AG51" s="67"/>
      <c r="AJ51" s="71" t="s">
        <v>122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29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30"/>
      <c r="P52" s="322" t="s">
        <v>73</v>
      </c>
      <c r="Q52" s="323"/>
      <c r="R52" s="323"/>
      <c r="S52" s="323"/>
      <c r="T52" s="323"/>
      <c r="U52" s="323"/>
      <c r="V52" s="324"/>
      <c r="W52" s="37" t="s">
        <v>70</v>
      </c>
      <c r="X52" s="318">
        <f>IFERROR(SUM(X43:X51),"0")</f>
        <v>0</v>
      </c>
      <c r="Y52" s="318">
        <f>IFERROR(SUM(Y43:Y51),"0")</f>
        <v>0</v>
      </c>
      <c r="Z52" s="31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9"/>
      <c r="AB52" s="319"/>
      <c r="AC52" s="319"/>
    </row>
    <row r="53" spans="1:68" hidden="1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30"/>
      <c r="P53" s="322" t="s">
        <v>73</v>
      </c>
      <c r="Q53" s="323"/>
      <c r="R53" s="323"/>
      <c r="S53" s="323"/>
      <c r="T53" s="323"/>
      <c r="U53" s="323"/>
      <c r="V53" s="324"/>
      <c r="W53" s="37" t="s">
        <v>74</v>
      </c>
      <c r="X53" s="318">
        <f>IFERROR(SUMPRODUCT(X43:X51*H43:H51),"0")</f>
        <v>0</v>
      </c>
      <c r="Y53" s="318">
        <f>IFERROR(SUMPRODUCT(Y43:Y51*H43:H51),"0")</f>
        <v>0</v>
      </c>
      <c r="Z53" s="37"/>
      <c r="AA53" s="319"/>
      <c r="AB53" s="319"/>
      <c r="AC53" s="319"/>
    </row>
    <row r="54" spans="1:68" ht="16.5" hidden="1" customHeight="1" x14ac:dyDescent="0.25">
      <c r="A54" s="320" t="s">
        <v>127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21"/>
      <c r="Z54" s="321"/>
      <c r="AA54" s="311"/>
      <c r="AB54" s="311"/>
      <c r="AC54" s="311"/>
    </row>
    <row r="55" spans="1:68" ht="14.25" hidden="1" customHeight="1" x14ac:dyDescent="0.25">
      <c r="A55" s="334" t="s">
        <v>64</v>
      </c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321"/>
      <c r="U55" s="321"/>
      <c r="V55" s="321"/>
      <c r="W55" s="321"/>
      <c r="X55" s="321"/>
      <c r="Y55" s="321"/>
      <c r="Z55" s="321"/>
      <c r="AA55" s="312"/>
      <c r="AB55" s="312"/>
      <c r="AC55" s="312"/>
    </row>
    <row r="56" spans="1:68" ht="27" customHeight="1" x14ac:dyDescent="0.25">
      <c r="A56" s="54" t="s">
        <v>128</v>
      </c>
      <c r="B56" s="54" t="s">
        <v>129</v>
      </c>
      <c r="C56" s="31">
        <v>4301070977</v>
      </c>
      <c r="D56" s="327">
        <v>4607111037411</v>
      </c>
      <c r="E56" s="328"/>
      <c r="F56" s="315">
        <v>2.7</v>
      </c>
      <c r="G56" s="32">
        <v>1</v>
      </c>
      <c r="H56" s="315">
        <v>2.7</v>
      </c>
      <c r="I56" s="315">
        <v>2.8132000000000001</v>
      </c>
      <c r="J56" s="32">
        <v>234</v>
      </c>
      <c r="K56" s="32" t="s">
        <v>130</v>
      </c>
      <c r="L56" s="32" t="s">
        <v>121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2"/>
      <c r="R56" s="332"/>
      <c r="S56" s="332"/>
      <c r="T56" s="333"/>
      <c r="U56" s="34"/>
      <c r="V56" s="34"/>
      <c r="W56" s="35" t="s">
        <v>70</v>
      </c>
      <c r="X56" s="316">
        <v>18</v>
      </c>
      <c r="Y56" s="317">
        <f>IFERROR(IF(X56="","",X56),"")</f>
        <v>18</v>
      </c>
      <c r="Z56" s="36">
        <f>IFERROR(IF(X56="","",X56*0.00502),"")</f>
        <v>9.0359999999999996E-2</v>
      </c>
      <c r="AA56" s="56"/>
      <c r="AB56" s="57"/>
      <c r="AC56" s="106" t="s">
        <v>131</v>
      </c>
      <c r="AG56" s="67"/>
      <c r="AJ56" s="71" t="s">
        <v>122</v>
      </c>
      <c r="AK56" s="71">
        <v>18</v>
      </c>
      <c r="BB56" s="107" t="s">
        <v>1</v>
      </c>
      <c r="BM56" s="67">
        <f>IFERROR(X56*I56,"0")</f>
        <v>50.637600000000006</v>
      </c>
      <c r="BN56" s="67">
        <f>IFERROR(Y56*I56,"0")</f>
        <v>50.637600000000006</v>
      </c>
      <c r="BO56" s="67">
        <f>IFERROR(X56/J56,"0")</f>
        <v>7.6923076923076927E-2</v>
      </c>
      <c r="BP56" s="67">
        <f>IFERROR(Y56/J56,"0")</f>
        <v>7.6923076923076927E-2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4301070981</v>
      </c>
      <c r="D57" s="327">
        <v>4607111036728</v>
      </c>
      <c r="E57" s="328"/>
      <c r="F57" s="315">
        <v>5</v>
      </c>
      <c r="G57" s="32">
        <v>1</v>
      </c>
      <c r="H57" s="315">
        <v>5</v>
      </c>
      <c r="I57" s="315">
        <v>5.2131999999999996</v>
      </c>
      <c r="J57" s="32">
        <v>144</v>
      </c>
      <c r="K57" s="32" t="s">
        <v>67</v>
      </c>
      <c r="L57" s="32" t="s">
        <v>121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2"/>
      <c r="R57" s="332"/>
      <c r="S57" s="332"/>
      <c r="T57" s="333"/>
      <c r="U57" s="34"/>
      <c r="V57" s="34"/>
      <c r="W57" s="35" t="s">
        <v>70</v>
      </c>
      <c r="X57" s="316">
        <v>0</v>
      </c>
      <c r="Y57" s="317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131</v>
      </c>
      <c r="AG57" s="67"/>
      <c r="AJ57" s="71" t="s">
        <v>122</v>
      </c>
      <c r="AK57" s="71">
        <v>12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29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30"/>
      <c r="P58" s="322" t="s">
        <v>73</v>
      </c>
      <c r="Q58" s="323"/>
      <c r="R58" s="323"/>
      <c r="S58" s="323"/>
      <c r="T58" s="323"/>
      <c r="U58" s="323"/>
      <c r="V58" s="324"/>
      <c r="W58" s="37" t="s">
        <v>70</v>
      </c>
      <c r="X58" s="318">
        <f>IFERROR(SUM(X56:X57),"0")</f>
        <v>18</v>
      </c>
      <c r="Y58" s="318">
        <f>IFERROR(SUM(Y56:Y57),"0")</f>
        <v>18</v>
      </c>
      <c r="Z58" s="318">
        <f>IFERROR(IF(Z56="",0,Z56),"0")+IFERROR(IF(Z57="",0,Z57),"0")</f>
        <v>9.0359999999999996E-2</v>
      </c>
      <c r="AA58" s="319"/>
      <c r="AB58" s="319"/>
      <c r="AC58" s="319"/>
    </row>
    <row r="59" spans="1:68" x14ac:dyDescent="0.2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74</v>
      </c>
      <c r="X59" s="318">
        <f>IFERROR(SUMPRODUCT(X56:X57*H56:H57),"0")</f>
        <v>48.6</v>
      </c>
      <c r="Y59" s="318">
        <f>IFERROR(SUMPRODUCT(Y56:Y57*H56:H57),"0")</f>
        <v>48.6</v>
      </c>
      <c r="Z59" s="37"/>
      <c r="AA59" s="319"/>
      <c r="AB59" s="319"/>
      <c r="AC59" s="319"/>
    </row>
    <row r="60" spans="1:68" ht="16.5" hidden="1" customHeight="1" x14ac:dyDescent="0.25">
      <c r="A60" s="320" t="s">
        <v>134</v>
      </c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21"/>
      <c r="P60" s="321"/>
      <c r="Q60" s="321"/>
      <c r="R60" s="321"/>
      <c r="S60" s="321"/>
      <c r="T60" s="321"/>
      <c r="U60" s="321"/>
      <c r="V60" s="321"/>
      <c r="W60" s="321"/>
      <c r="X60" s="321"/>
      <c r="Y60" s="321"/>
      <c r="Z60" s="321"/>
      <c r="AA60" s="311"/>
      <c r="AB60" s="311"/>
      <c r="AC60" s="311"/>
    </row>
    <row r="61" spans="1:68" ht="14.25" hidden="1" customHeight="1" x14ac:dyDescent="0.25">
      <c r="A61" s="334" t="s">
        <v>135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2"/>
      <c r="AB61" s="312"/>
      <c r="AC61" s="312"/>
    </row>
    <row r="62" spans="1:68" ht="27" customHeight="1" x14ac:dyDescent="0.25">
      <c r="A62" s="54" t="s">
        <v>136</v>
      </c>
      <c r="B62" s="54" t="s">
        <v>137</v>
      </c>
      <c r="C62" s="31">
        <v>4301135584</v>
      </c>
      <c r="D62" s="327">
        <v>4607111033659</v>
      </c>
      <c r="E62" s="328"/>
      <c r="F62" s="315">
        <v>0.3</v>
      </c>
      <c r="G62" s="32">
        <v>12</v>
      </c>
      <c r="H62" s="315">
        <v>3.6</v>
      </c>
      <c r="I62" s="315">
        <v>4.3036000000000003</v>
      </c>
      <c r="J62" s="32">
        <v>70</v>
      </c>
      <c r="K62" s="32" t="s">
        <v>80</v>
      </c>
      <c r="L62" s="32" t="s">
        <v>68</v>
      </c>
      <c r="M62" s="33" t="s">
        <v>69</v>
      </c>
      <c r="N62" s="33"/>
      <c r="O62" s="32">
        <v>180</v>
      </c>
      <c r="P62" s="502" t="s">
        <v>138</v>
      </c>
      <c r="Q62" s="332"/>
      <c r="R62" s="332"/>
      <c r="S62" s="332"/>
      <c r="T62" s="333"/>
      <c r="U62" s="34"/>
      <c r="V62" s="34"/>
      <c r="W62" s="35" t="s">
        <v>70</v>
      </c>
      <c r="X62" s="316">
        <v>14</v>
      </c>
      <c r="Y62" s="317">
        <f>IFERROR(IF(X62="","",X62),"")</f>
        <v>14</v>
      </c>
      <c r="Z62" s="36">
        <f>IFERROR(IF(X62="","",X62*0.01788),"")</f>
        <v>0.25031999999999999</v>
      </c>
      <c r="AA62" s="56"/>
      <c r="AB62" s="57"/>
      <c r="AC62" s="110" t="s">
        <v>139</v>
      </c>
      <c r="AG62" s="67"/>
      <c r="AJ62" s="71" t="s">
        <v>72</v>
      </c>
      <c r="AK62" s="71">
        <v>1</v>
      </c>
      <c r="BB62" s="111" t="s">
        <v>83</v>
      </c>
      <c r="BM62" s="67">
        <f>IFERROR(X62*I62,"0")</f>
        <v>60.250400000000006</v>
      </c>
      <c r="BN62" s="67">
        <f>IFERROR(Y62*I62,"0")</f>
        <v>60.250400000000006</v>
      </c>
      <c r="BO62" s="67">
        <f>IFERROR(X62/J62,"0")</f>
        <v>0.2</v>
      </c>
      <c r="BP62" s="67">
        <f>IFERROR(Y62/J62,"0")</f>
        <v>0.2</v>
      </c>
    </row>
    <row r="63" spans="1:68" x14ac:dyDescent="0.2">
      <c r="A63" s="329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30"/>
      <c r="P63" s="322" t="s">
        <v>73</v>
      </c>
      <c r="Q63" s="323"/>
      <c r="R63" s="323"/>
      <c r="S63" s="323"/>
      <c r="T63" s="323"/>
      <c r="U63" s="323"/>
      <c r="V63" s="324"/>
      <c r="W63" s="37" t="s">
        <v>70</v>
      </c>
      <c r="X63" s="318">
        <f>IFERROR(SUM(X62:X62),"0")</f>
        <v>14</v>
      </c>
      <c r="Y63" s="318">
        <f>IFERROR(SUM(Y62:Y62),"0")</f>
        <v>14</v>
      </c>
      <c r="Z63" s="318">
        <f>IFERROR(IF(Z62="",0,Z62),"0")</f>
        <v>0.25031999999999999</v>
      </c>
      <c r="AA63" s="319"/>
      <c r="AB63" s="319"/>
      <c r="AC63" s="319"/>
    </row>
    <row r="64" spans="1:68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30"/>
      <c r="P64" s="322" t="s">
        <v>73</v>
      </c>
      <c r="Q64" s="323"/>
      <c r="R64" s="323"/>
      <c r="S64" s="323"/>
      <c r="T64" s="323"/>
      <c r="U64" s="323"/>
      <c r="V64" s="324"/>
      <c r="W64" s="37" t="s">
        <v>74</v>
      </c>
      <c r="X64" s="318">
        <f>IFERROR(SUMPRODUCT(X62:X62*H62:H62),"0")</f>
        <v>50.4</v>
      </c>
      <c r="Y64" s="318">
        <f>IFERROR(SUMPRODUCT(Y62:Y62*H62:H62),"0")</f>
        <v>50.4</v>
      </c>
      <c r="Z64" s="37"/>
      <c r="AA64" s="319"/>
      <c r="AB64" s="319"/>
      <c r="AC64" s="319"/>
    </row>
    <row r="65" spans="1:68" ht="16.5" hidden="1" customHeight="1" x14ac:dyDescent="0.25">
      <c r="A65" s="320" t="s">
        <v>140</v>
      </c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11"/>
      <c r="AB65" s="311"/>
      <c r="AC65" s="311"/>
    </row>
    <row r="66" spans="1:68" ht="14.25" hidden="1" customHeight="1" x14ac:dyDescent="0.25">
      <c r="A66" s="334" t="s">
        <v>141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12"/>
      <c r="AB66" s="312"/>
      <c r="AC66" s="312"/>
    </row>
    <row r="67" spans="1:68" ht="27" customHeight="1" x14ac:dyDescent="0.25">
      <c r="A67" s="54" t="s">
        <v>142</v>
      </c>
      <c r="B67" s="54" t="s">
        <v>143</v>
      </c>
      <c r="C67" s="31">
        <v>4301131022</v>
      </c>
      <c r="D67" s="327">
        <v>4607111034120</v>
      </c>
      <c r="E67" s="328"/>
      <c r="F67" s="315">
        <v>0.3</v>
      </c>
      <c r="G67" s="32">
        <v>12</v>
      </c>
      <c r="H67" s="315">
        <v>3.6</v>
      </c>
      <c r="I67" s="315">
        <v>4.3036000000000003</v>
      </c>
      <c r="J67" s="32">
        <v>70</v>
      </c>
      <c r="K67" s="32" t="s">
        <v>80</v>
      </c>
      <c r="L67" s="32" t="s">
        <v>121</v>
      </c>
      <c r="M67" s="33" t="s">
        <v>69</v>
      </c>
      <c r="N67" s="33"/>
      <c r="O67" s="32">
        <v>180</v>
      </c>
      <c r="P67" s="5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2"/>
      <c r="R67" s="332"/>
      <c r="S67" s="332"/>
      <c r="T67" s="333"/>
      <c r="U67" s="34"/>
      <c r="V67" s="34"/>
      <c r="W67" s="35" t="s">
        <v>70</v>
      </c>
      <c r="X67" s="316">
        <v>28</v>
      </c>
      <c r="Y67" s="317">
        <f>IFERROR(IF(X67="","",X67),"")</f>
        <v>28</v>
      </c>
      <c r="Z67" s="36">
        <f>IFERROR(IF(X67="","",X67*0.01788),"")</f>
        <v>0.50063999999999997</v>
      </c>
      <c r="AA67" s="56"/>
      <c r="AB67" s="57"/>
      <c r="AC67" s="112" t="s">
        <v>144</v>
      </c>
      <c r="AG67" s="67"/>
      <c r="AJ67" s="71" t="s">
        <v>122</v>
      </c>
      <c r="AK67" s="71">
        <v>14</v>
      </c>
      <c r="BB67" s="113" t="s">
        <v>83</v>
      </c>
      <c r="BM67" s="67">
        <f>IFERROR(X67*I67,"0")</f>
        <v>120.50080000000001</v>
      </c>
      <c r="BN67" s="67">
        <f>IFERROR(Y67*I67,"0")</f>
        <v>120.50080000000001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145</v>
      </c>
      <c r="B68" s="54" t="s">
        <v>146</v>
      </c>
      <c r="C68" s="31">
        <v>4301131021</v>
      </c>
      <c r="D68" s="327">
        <v>4607111034137</v>
      </c>
      <c r="E68" s="328"/>
      <c r="F68" s="315">
        <v>0.3</v>
      </c>
      <c r="G68" s="32">
        <v>12</v>
      </c>
      <c r="H68" s="315">
        <v>3.6</v>
      </c>
      <c r="I68" s="315">
        <v>4.3036000000000003</v>
      </c>
      <c r="J68" s="32">
        <v>70</v>
      </c>
      <c r="K68" s="32" t="s">
        <v>80</v>
      </c>
      <c r="L68" s="32" t="s">
        <v>121</v>
      </c>
      <c r="M68" s="33" t="s">
        <v>69</v>
      </c>
      <c r="N68" s="33"/>
      <c r="O68" s="32">
        <v>180</v>
      </c>
      <c r="P68" s="40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2"/>
      <c r="R68" s="332"/>
      <c r="S68" s="332"/>
      <c r="T68" s="333"/>
      <c r="U68" s="34"/>
      <c r="V68" s="34"/>
      <c r="W68" s="35" t="s">
        <v>70</v>
      </c>
      <c r="X68" s="316">
        <v>28</v>
      </c>
      <c r="Y68" s="317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147</v>
      </c>
      <c r="AG68" s="67"/>
      <c r="AJ68" s="71" t="s">
        <v>122</v>
      </c>
      <c r="AK68" s="71">
        <v>14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29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30"/>
      <c r="P69" s="322" t="s">
        <v>73</v>
      </c>
      <c r="Q69" s="323"/>
      <c r="R69" s="323"/>
      <c r="S69" s="323"/>
      <c r="T69" s="323"/>
      <c r="U69" s="323"/>
      <c r="V69" s="324"/>
      <c r="W69" s="37" t="s">
        <v>70</v>
      </c>
      <c r="X69" s="318">
        <f>IFERROR(SUM(X67:X68),"0")</f>
        <v>56</v>
      </c>
      <c r="Y69" s="318">
        <f>IFERROR(SUM(Y67:Y68),"0")</f>
        <v>56</v>
      </c>
      <c r="Z69" s="318">
        <f>IFERROR(IF(Z67="",0,Z67),"0")+IFERROR(IF(Z68="",0,Z68),"0")</f>
        <v>1.0012799999999999</v>
      </c>
      <c r="AA69" s="319"/>
      <c r="AB69" s="319"/>
      <c r="AC69" s="319"/>
    </row>
    <row r="70" spans="1:68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74</v>
      </c>
      <c r="X70" s="318">
        <f>IFERROR(SUMPRODUCT(X67:X68*H67:H68),"0")</f>
        <v>201.6</v>
      </c>
      <c r="Y70" s="318">
        <f>IFERROR(SUMPRODUCT(Y67:Y68*H67:H68),"0")</f>
        <v>201.6</v>
      </c>
      <c r="Z70" s="37"/>
      <c r="AA70" s="319"/>
      <c r="AB70" s="319"/>
      <c r="AC70" s="319"/>
    </row>
    <row r="71" spans="1:68" ht="16.5" hidden="1" customHeight="1" x14ac:dyDescent="0.25">
      <c r="A71" s="320" t="s">
        <v>148</v>
      </c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11"/>
      <c r="AB71" s="311"/>
      <c r="AC71" s="311"/>
    </row>
    <row r="72" spans="1:68" ht="14.25" hidden="1" customHeight="1" x14ac:dyDescent="0.25">
      <c r="A72" s="334" t="s">
        <v>135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2"/>
      <c r="AB72" s="312"/>
      <c r="AC72" s="312"/>
    </row>
    <row r="73" spans="1:68" ht="27" customHeight="1" x14ac:dyDescent="0.25">
      <c r="A73" s="54" t="s">
        <v>149</v>
      </c>
      <c r="B73" s="54" t="s">
        <v>150</v>
      </c>
      <c r="C73" s="31">
        <v>4301135569</v>
      </c>
      <c r="D73" s="327">
        <v>4607111033628</v>
      </c>
      <c r="E73" s="328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365" t="s">
        <v>151</v>
      </c>
      <c r="Q73" s="332"/>
      <c r="R73" s="332"/>
      <c r="S73" s="332"/>
      <c r="T73" s="333"/>
      <c r="U73" s="34"/>
      <c r="V73" s="34"/>
      <c r="W73" s="35" t="s">
        <v>70</v>
      </c>
      <c r="X73" s="316">
        <v>28</v>
      </c>
      <c r="Y73" s="317">
        <f t="shared" ref="Y73:Y78" si="6">IFERROR(IF(X73="","",X73),"")</f>
        <v>28</v>
      </c>
      <c r="Z73" s="36">
        <f t="shared" ref="Z73:Z78" si="7">IFERROR(IF(X73="","",X73*0.01788),"")</f>
        <v>0.50063999999999997</v>
      </c>
      <c r="AA73" s="56"/>
      <c r="AB73" s="57"/>
      <c r="AC73" s="116" t="s">
        <v>139</v>
      </c>
      <c r="AG73" s="67"/>
      <c r="AJ73" s="71" t="s">
        <v>72</v>
      </c>
      <c r="AK73" s="71">
        <v>1</v>
      </c>
      <c r="BB73" s="117" t="s">
        <v>83</v>
      </c>
      <c r="BM73" s="67">
        <f t="shared" ref="BM73:BM78" si="8">IFERROR(X73*I73,"0")</f>
        <v>120.50080000000001</v>
      </c>
      <c r="BN73" s="67">
        <f t="shared" ref="BN73:BN78" si="9">IFERROR(Y73*I73,"0")</f>
        <v>120.50080000000001</v>
      </c>
      <c r="BO73" s="67">
        <f t="shared" ref="BO73:BO78" si="10">IFERROR(X73/J73,"0")</f>
        <v>0.4</v>
      </c>
      <c r="BP73" s="67">
        <f t="shared" ref="BP73:BP78" si="11">IFERROR(Y73/J73,"0")</f>
        <v>0.4</v>
      </c>
    </row>
    <row r="74" spans="1:68" ht="27" customHeight="1" x14ac:dyDescent="0.25">
      <c r="A74" s="54" t="s">
        <v>152</v>
      </c>
      <c r="B74" s="54" t="s">
        <v>153</v>
      </c>
      <c r="C74" s="31">
        <v>4301135565</v>
      </c>
      <c r="D74" s="327">
        <v>4607111033451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154</v>
      </c>
      <c r="M74" s="33" t="s">
        <v>69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2"/>
      <c r="R74" s="332"/>
      <c r="S74" s="332"/>
      <c r="T74" s="333"/>
      <c r="U74" s="34"/>
      <c r="V74" s="34"/>
      <c r="W74" s="35" t="s">
        <v>70</v>
      </c>
      <c r="X74" s="316">
        <v>70</v>
      </c>
      <c r="Y74" s="317">
        <f t="shared" si="6"/>
        <v>70</v>
      </c>
      <c r="Z74" s="36">
        <f t="shared" si="7"/>
        <v>1.2516</v>
      </c>
      <c r="AA74" s="56"/>
      <c r="AB74" s="57"/>
      <c r="AC74" s="118" t="s">
        <v>139</v>
      </c>
      <c r="AG74" s="67"/>
      <c r="AJ74" s="71" t="s">
        <v>155</v>
      </c>
      <c r="AK74" s="71">
        <v>70</v>
      </c>
      <c r="BB74" s="119" t="s">
        <v>83</v>
      </c>
      <c r="BM74" s="67">
        <f t="shared" si="8"/>
        <v>301.25200000000001</v>
      </c>
      <c r="BN74" s="67">
        <f t="shared" si="9"/>
        <v>301.25200000000001</v>
      </c>
      <c r="BO74" s="67">
        <f t="shared" si="10"/>
        <v>1</v>
      </c>
      <c r="BP74" s="67">
        <f t="shared" si="11"/>
        <v>1</v>
      </c>
    </row>
    <row r="75" spans="1:68" ht="27" customHeight="1" x14ac:dyDescent="0.25">
      <c r="A75" s="54" t="s">
        <v>156</v>
      </c>
      <c r="B75" s="54" t="s">
        <v>157</v>
      </c>
      <c r="C75" s="31">
        <v>4301135575</v>
      </c>
      <c r="D75" s="327">
        <v>4607111035141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6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6">
        <v>56</v>
      </c>
      <c r="Y75" s="317">
        <f t="shared" si="6"/>
        <v>56</v>
      </c>
      <c r="Z75" s="36">
        <f t="shared" si="7"/>
        <v>1.0012799999999999</v>
      </c>
      <c r="AA75" s="56"/>
      <c r="AB75" s="57"/>
      <c r="AC75" s="120" t="s">
        <v>159</v>
      </c>
      <c r="AG75" s="67"/>
      <c r="AJ75" s="71" t="s">
        <v>72</v>
      </c>
      <c r="AK75" s="71">
        <v>1</v>
      </c>
      <c r="BB75" s="121" t="s">
        <v>83</v>
      </c>
      <c r="BM75" s="67">
        <f t="shared" si="8"/>
        <v>241.00160000000002</v>
      </c>
      <c r="BN75" s="67">
        <f t="shared" si="9"/>
        <v>241.00160000000002</v>
      </c>
      <c r="BO75" s="67">
        <f t="shared" si="10"/>
        <v>0.8</v>
      </c>
      <c r="BP75" s="67">
        <f t="shared" si="11"/>
        <v>0.8</v>
      </c>
    </row>
    <row r="76" spans="1:68" ht="27" customHeight="1" x14ac:dyDescent="0.25">
      <c r="A76" s="54" t="s">
        <v>160</v>
      </c>
      <c r="B76" s="54" t="s">
        <v>161</v>
      </c>
      <c r="C76" s="31">
        <v>4301135578</v>
      </c>
      <c r="D76" s="327">
        <v>4607111033444</v>
      </c>
      <c r="E76" s="328"/>
      <c r="F76" s="315">
        <v>0.3</v>
      </c>
      <c r="G76" s="32">
        <v>12</v>
      </c>
      <c r="H76" s="315">
        <v>3.6</v>
      </c>
      <c r="I76" s="315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6">
        <v>42</v>
      </c>
      <c r="Y76" s="317">
        <f t="shared" si="6"/>
        <v>42</v>
      </c>
      <c r="Z76" s="36">
        <f t="shared" si="7"/>
        <v>0.75095999999999996</v>
      </c>
      <c r="AA76" s="56"/>
      <c r="AB76" s="57"/>
      <c r="AC76" s="122" t="s">
        <v>139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hidden="1" customHeight="1" x14ac:dyDescent="0.25">
      <c r="A77" s="54" t="s">
        <v>162</v>
      </c>
      <c r="B77" s="54" t="s">
        <v>163</v>
      </c>
      <c r="C77" s="31">
        <v>4301135290</v>
      </c>
      <c r="D77" s="327">
        <v>4607111035028</v>
      </c>
      <c r="E77" s="328"/>
      <c r="F77" s="315">
        <v>0.48</v>
      </c>
      <c r="G77" s="32">
        <v>8</v>
      </c>
      <c r="H77" s="315">
        <v>3.84</v>
      </c>
      <c r="I77" s="315">
        <v>4.4488000000000003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2"/>
      <c r="R77" s="332"/>
      <c r="S77" s="332"/>
      <c r="T77" s="333"/>
      <c r="U77" s="34"/>
      <c r="V77" s="34"/>
      <c r="W77" s="35" t="s">
        <v>70</v>
      </c>
      <c r="X77" s="316">
        <v>0</v>
      </c>
      <c r="Y77" s="317">
        <f t="shared" si="6"/>
        <v>0</v>
      </c>
      <c r="Z77" s="36">
        <f t="shared" si="7"/>
        <v>0</v>
      </c>
      <c r="AA77" s="56"/>
      <c r="AB77" s="57"/>
      <c r="AC77" s="124" t="s">
        <v>159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4301135285</v>
      </c>
      <c r="D78" s="327">
        <v>4607111036407</v>
      </c>
      <c r="E78" s="328"/>
      <c r="F78" s="315">
        <v>0.3</v>
      </c>
      <c r="G78" s="32">
        <v>14</v>
      </c>
      <c r="H78" s="315">
        <v>4.2</v>
      </c>
      <c r="I78" s="315">
        <v>4.5292000000000003</v>
      </c>
      <c r="J78" s="32">
        <v>70</v>
      </c>
      <c r="K78" s="32" t="s">
        <v>80</v>
      </c>
      <c r="L78" s="32" t="s">
        <v>154</v>
      </c>
      <c r="M78" s="33" t="s">
        <v>69</v>
      </c>
      <c r="N78" s="33"/>
      <c r="O78" s="32">
        <v>180</v>
      </c>
      <c r="P78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2"/>
      <c r="R78" s="332"/>
      <c r="S78" s="332"/>
      <c r="T78" s="333"/>
      <c r="U78" s="34"/>
      <c r="V78" s="34"/>
      <c r="W78" s="35" t="s">
        <v>70</v>
      </c>
      <c r="X78" s="316">
        <v>168</v>
      </c>
      <c r="Y78" s="317">
        <f t="shared" si="6"/>
        <v>168</v>
      </c>
      <c r="Z78" s="36">
        <f t="shared" si="7"/>
        <v>3.0038399999999998</v>
      </c>
      <c r="AA78" s="56"/>
      <c r="AB78" s="57"/>
      <c r="AC78" s="126" t="s">
        <v>166</v>
      </c>
      <c r="AG78" s="67"/>
      <c r="AJ78" s="71" t="s">
        <v>155</v>
      </c>
      <c r="AK78" s="71">
        <v>70</v>
      </c>
      <c r="BB78" s="127" t="s">
        <v>83</v>
      </c>
      <c r="BM78" s="67">
        <f t="shared" si="8"/>
        <v>760.90560000000005</v>
      </c>
      <c r="BN78" s="67">
        <f t="shared" si="9"/>
        <v>760.90560000000005</v>
      </c>
      <c r="BO78" s="67">
        <f t="shared" si="10"/>
        <v>2.4</v>
      </c>
      <c r="BP78" s="67">
        <f t="shared" si="11"/>
        <v>2.4</v>
      </c>
    </row>
    <row r="79" spans="1:68" x14ac:dyDescent="0.2">
      <c r="A79" s="329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30"/>
      <c r="P79" s="322" t="s">
        <v>73</v>
      </c>
      <c r="Q79" s="323"/>
      <c r="R79" s="323"/>
      <c r="S79" s="323"/>
      <c r="T79" s="323"/>
      <c r="U79" s="323"/>
      <c r="V79" s="324"/>
      <c r="W79" s="37" t="s">
        <v>70</v>
      </c>
      <c r="X79" s="318">
        <f>IFERROR(SUM(X73:X78),"0")</f>
        <v>364</v>
      </c>
      <c r="Y79" s="318">
        <f>IFERROR(SUM(Y73:Y78),"0")</f>
        <v>364</v>
      </c>
      <c r="Z79" s="318">
        <f>IFERROR(IF(Z73="",0,Z73),"0")+IFERROR(IF(Z74="",0,Z74),"0")+IFERROR(IF(Z75="",0,Z75),"0")+IFERROR(IF(Z76="",0,Z76),"0")+IFERROR(IF(Z77="",0,Z77),"0")+IFERROR(IF(Z78="",0,Z78),"0")</f>
        <v>6.5083199999999994</v>
      </c>
      <c r="AA79" s="319"/>
      <c r="AB79" s="319"/>
      <c r="AC79" s="319"/>
    </row>
    <row r="80" spans="1:68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30"/>
      <c r="P80" s="322" t="s">
        <v>73</v>
      </c>
      <c r="Q80" s="323"/>
      <c r="R80" s="323"/>
      <c r="S80" s="323"/>
      <c r="T80" s="323"/>
      <c r="U80" s="323"/>
      <c r="V80" s="324"/>
      <c r="W80" s="37" t="s">
        <v>74</v>
      </c>
      <c r="X80" s="318">
        <f>IFERROR(SUMPRODUCT(X73:X78*H73:H78),"0")</f>
        <v>1411.2</v>
      </c>
      <c r="Y80" s="318">
        <f>IFERROR(SUMPRODUCT(Y73:Y78*H73:H78),"0")</f>
        <v>1411.2</v>
      </c>
      <c r="Z80" s="37"/>
      <c r="AA80" s="319"/>
      <c r="AB80" s="319"/>
      <c r="AC80" s="319"/>
    </row>
    <row r="81" spans="1:68" ht="16.5" hidden="1" customHeight="1" x14ac:dyDescent="0.25">
      <c r="A81" s="320" t="s">
        <v>167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21"/>
      <c r="Z81" s="321"/>
      <c r="AA81" s="311"/>
      <c r="AB81" s="311"/>
      <c r="AC81" s="311"/>
    </row>
    <row r="82" spans="1:68" ht="14.25" hidden="1" customHeight="1" x14ac:dyDescent="0.25">
      <c r="A82" s="334" t="s">
        <v>168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12"/>
      <c r="AB82" s="312"/>
      <c r="AC82" s="312"/>
    </row>
    <row r="83" spans="1:68" ht="27" customHeight="1" x14ac:dyDescent="0.25">
      <c r="A83" s="54" t="s">
        <v>169</v>
      </c>
      <c r="B83" s="54" t="s">
        <v>170</v>
      </c>
      <c r="C83" s="31">
        <v>4301136040</v>
      </c>
      <c r="D83" s="327">
        <v>4607025784319</v>
      </c>
      <c r="E83" s="328"/>
      <c r="F83" s="315">
        <v>0.36</v>
      </c>
      <c r="G83" s="32">
        <v>10</v>
      </c>
      <c r="H83" s="315">
        <v>3.6</v>
      </c>
      <c r="I83" s="315">
        <v>4.2439999999999998</v>
      </c>
      <c r="J83" s="32">
        <v>70</v>
      </c>
      <c r="K83" s="32" t="s">
        <v>80</v>
      </c>
      <c r="L83" s="32" t="s">
        <v>121</v>
      </c>
      <c r="M83" s="33" t="s">
        <v>69</v>
      </c>
      <c r="N83" s="33"/>
      <c r="O83" s="32">
        <v>180</v>
      </c>
      <c r="P83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56</v>
      </c>
      <c r="Y83" s="317">
        <f>IFERROR(IF(X83="","",X83),"")</f>
        <v>56</v>
      </c>
      <c r="Z83" s="36">
        <f>IFERROR(IF(X83="","",X83*0.01788),"")</f>
        <v>1.0012799999999999</v>
      </c>
      <c r="AA83" s="56"/>
      <c r="AB83" s="57"/>
      <c r="AC83" s="128" t="s">
        <v>171</v>
      </c>
      <c r="AG83" s="67"/>
      <c r="AJ83" s="71" t="s">
        <v>122</v>
      </c>
      <c r="AK83" s="71">
        <v>14</v>
      </c>
      <c r="BB83" s="129" t="s">
        <v>83</v>
      </c>
      <c r="BM83" s="67">
        <f>IFERROR(X83*I83,"0")</f>
        <v>237.66399999999999</v>
      </c>
      <c r="BN83" s="67">
        <f>IFERROR(Y83*I83,"0")</f>
        <v>237.66399999999999</v>
      </c>
      <c r="BO83" s="67">
        <f>IFERROR(X83/J83,"0")</f>
        <v>0.8</v>
      </c>
      <c r="BP83" s="67">
        <f>IFERROR(Y83/J83,"0")</f>
        <v>0.8</v>
      </c>
    </row>
    <row r="84" spans="1:68" ht="27" hidden="1" customHeight="1" x14ac:dyDescent="0.25">
      <c r="A84" s="54" t="s">
        <v>172</v>
      </c>
      <c r="B84" s="54" t="s">
        <v>173</v>
      </c>
      <c r="C84" s="31">
        <v>4301136042</v>
      </c>
      <c r="D84" s="327">
        <v>4607025784012</v>
      </c>
      <c r="E84" s="328"/>
      <c r="F84" s="315">
        <v>0.09</v>
      </c>
      <c r="G84" s="32">
        <v>24</v>
      </c>
      <c r="H84" s="315">
        <v>2.16</v>
      </c>
      <c r="I84" s="315">
        <v>2.4912000000000001</v>
      </c>
      <c r="J84" s="32">
        <v>126</v>
      </c>
      <c r="K84" s="32" t="s">
        <v>80</v>
      </c>
      <c r="L84" s="32" t="s">
        <v>121</v>
      </c>
      <c r="M84" s="33" t="s">
        <v>69</v>
      </c>
      <c r="N84" s="33"/>
      <c r="O84" s="32">
        <v>180</v>
      </c>
      <c r="P84" s="46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2"/>
      <c r="R84" s="332"/>
      <c r="S84" s="332"/>
      <c r="T84" s="333"/>
      <c r="U84" s="34"/>
      <c r="V84" s="34"/>
      <c r="W84" s="35" t="s">
        <v>70</v>
      </c>
      <c r="X84" s="316">
        <v>0</v>
      </c>
      <c r="Y84" s="317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174</v>
      </c>
      <c r="AG84" s="67"/>
      <c r="AJ84" s="71" t="s">
        <v>122</v>
      </c>
      <c r="AK84" s="71">
        <v>14</v>
      </c>
      <c r="BB84" s="131" t="s">
        <v>83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hidden="1" customHeight="1" x14ac:dyDescent="0.25">
      <c r="A85" s="54" t="s">
        <v>175</v>
      </c>
      <c r="B85" s="54" t="s">
        <v>176</v>
      </c>
      <c r="C85" s="31">
        <v>4301136039</v>
      </c>
      <c r="D85" s="327">
        <v>4607111035370</v>
      </c>
      <c r="E85" s="328"/>
      <c r="F85" s="315">
        <v>0.14000000000000001</v>
      </c>
      <c r="G85" s="32">
        <v>22</v>
      </c>
      <c r="H85" s="315">
        <v>3.08</v>
      </c>
      <c r="I85" s="315">
        <v>3.464</v>
      </c>
      <c r="J85" s="32">
        <v>84</v>
      </c>
      <c r="K85" s="32" t="s">
        <v>67</v>
      </c>
      <c r="L85" s="32" t="s">
        <v>154</v>
      </c>
      <c r="M85" s="33" t="s">
        <v>69</v>
      </c>
      <c r="N85" s="33"/>
      <c r="O85" s="32">
        <v>180</v>
      </c>
      <c r="P85" s="52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2"/>
      <c r="R85" s="332"/>
      <c r="S85" s="332"/>
      <c r="T85" s="333"/>
      <c r="U85" s="34"/>
      <c r="V85" s="34"/>
      <c r="W85" s="35" t="s">
        <v>70</v>
      </c>
      <c r="X85" s="316">
        <v>0</v>
      </c>
      <c r="Y85" s="317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177</v>
      </c>
      <c r="AG85" s="67"/>
      <c r="AJ85" s="71" t="s">
        <v>155</v>
      </c>
      <c r="AK85" s="71">
        <v>84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IFERROR(SUM(X83:X85),"0")</f>
        <v>56</v>
      </c>
      <c r="Y86" s="318">
        <f>IFERROR(SUM(Y83:Y85),"0")</f>
        <v>56</v>
      </c>
      <c r="Z86" s="318">
        <f>IFERROR(IF(Z83="",0,Z83),"0")+IFERROR(IF(Z84="",0,Z84),"0")+IFERROR(IF(Z85="",0,Z85),"0")</f>
        <v>1.0012799999999999</v>
      </c>
      <c r="AA86" s="319"/>
      <c r="AB86" s="319"/>
      <c r="AC86" s="319"/>
    </row>
    <row r="87" spans="1:68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IFERROR(SUMPRODUCT(X83:X85*H83:H85),"0")</f>
        <v>201.6</v>
      </c>
      <c r="Y87" s="318">
        <f>IFERROR(SUMPRODUCT(Y83:Y85*H83:H85),"0")</f>
        <v>201.6</v>
      </c>
      <c r="Z87" s="37"/>
      <c r="AA87" s="319"/>
      <c r="AB87" s="319"/>
      <c r="AC87" s="319"/>
    </row>
    <row r="88" spans="1:68" ht="16.5" hidden="1" customHeight="1" x14ac:dyDescent="0.25">
      <c r="A88" s="320" t="s">
        <v>178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34" t="s">
        <v>64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customHeight="1" x14ac:dyDescent="0.25">
      <c r="A90" s="54" t="s">
        <v>179</v>
      </c>
      <c r="B90" s="54" t="s">
        <v>180</v>
      </c>
      <c r="C90" s="31">
        <v>4301071051</v>
      </c>
      <c r="D90" s="327">
        <v>4607111039262</v>
      </c>
      <c r="E90" s="328"/>
      <c r="F90" s="315">
        <v>0.4</v>
      </c>
      <c r="G90" s="32">
        <v>16</v>
      </c>
      <c r="H90" s="315">
        <v>6.4</v>
      </c>
      <c r="I90" s="315">
        <v>6.7195999999999998</v>
      </c>
      <c r="J90" s="32">
        <v>84</v>
      </c>
      <c r="K90" s="32" t="s">
        <v>67</v>
      </c>
      <c r="L90" s="32" t="s">
        <v>121</v>
      </c>
      <c r="M90" s="33" t="s">
        <v>69</v>
      </c>
      <c r="N90" s="33"/>
      <c r="O90" s="32">
        <v>180</v>
      </c>
      <c r="P90" s="4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2"/>
      <c r="R90" s="332"/>
      <c r="S90" s="332"/>
      <c r="T90" s="333"/>
      <c r="U90" s="34"/>
      <c r="V90" s="34"/>
      <c r="W90" s="35" t="s">
        <v>70</v>
      </c>
      <c r="X90" s="316">
        <v>12</v>
      </c>
      <c r="Y90" s="317">
        <f t="shared" ref="Y90:Y95" si="12">IFERROR(IF(X90="","",X90),"")</f>
        <v>12</v>
      </c>
      <c r="Z90" s="36">
        <f t="shared" ref="Z90:Z95" si="13">IFERROR(IF(X90="","",X90*0.0155),"")</f>
        <v>0.186</v>
      </c>
      <c r="AA90" s="56"/>
      <c r="AB90" s="57"/>
      <c r="AC90" s="134" t="s">
        <v>131</v>
      </c>
      <c r="AG90" s="67"/>
      <c r="AJ90" s="71" t="s">
        <v>122</v>
      </c>
      <c r="AK90" s="71">
        <v>12</v>
      </c>
      <c r="BB90" s="135" t="s">
        <v>1</v>
      </c>
      <c r="BM90" s="67">
        <f t="shared" ref="BM90:BM95" si="14">IFERROR(X90*I90,"0")</f>
        <v>80.635199999999998</v>
      </c>
      <c r="BN90" s="67">
        <f t="shared" ref="BN90:BN95" si="15">IFERROR(Y90*I90,"0")</f>
        <v>80.635199999999998</v>
      </c>
      <c r="BO90" s="67">
        <f t="shared" ref="BO90:BO95" si="16">IFERROR(X90/J90,"0")</f>
        <v>0.14285714285714285</v>
      </c>
      <c r="BP90" s="67">
        <f t="shared" ref="BP90:BP95" si="17">IFERROR(Y90/J90,"0")</f>
        <v>0.14285714285714285</v>
      </c>
    </row>
    <row r="91" spans="1:68" ht="27" hidden="1" customHeight="1" x14ac:dyDescent="0.25">
      <c r="A91" s="54" t="s">
        <v>181</v>
      </c>
      <c r="B91" s="54" t="s">
        <v>182</v>
      </c>
      <c r="C91" s="31">
        <v>4301070976</v>
      </c>
      <c r="D91" s="327">
        <v>4607111034144</v>
      </c>
      <c r="E91" s="328"/>
      <c r="F91" s="315">
        <v>0.9</v>
      </c>
      <c r="G91" s="32">
        <v>8</v>
      </c>
      <c r="H91" s="315">
        <v>7.2</v>
      </c>
      <c r="I91" s="315">
        <v>7.4859999999999998</v>
      </c>
      <c r="J91" s="32">
        <v>84</v>
      </c>
      <c r="K91" s="32" t="s">
        <v>67</v>
      </c>
      <c r="L91" s="32" t="s">
        <v>154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332"/>
      <c r="R91" s="332"/>
      <c r="S91" s="332"/>
      <c r="T91" s="333"/>
      <c r="U91" s="34"/>
      <c r="V91" s="34"/>
      <c r="W91" s="35" t="s">
        <v>70</v>
      </c>
      <c r="X91" s="316">
        <v>0</v>
      </c>
      <c r="Y91" s="317">
        <f t="shared" si="12"/>
        <v>0</v>
      </c>
      <c r="Z91" s="36">
        <f t="shared" si="13"/>
        <v>0</v>
      </c>
      <c r="AA91" s="56"/>
      <c r="AB91" s="57"/>
      <c r="AC91" s="136" t="s">
        <v>131</v>
      </c>
      <c r="AG91" s="67"/>
      <c r="AJ91" s="71" t="s">
        <v>155</v>
      </c>
      <c r="AK91" s="71">
        <v>84</v>
      </c>
      <c r="BB91" s="137" t="s">
        <v>1</v>
      </c>
      <c r="BM91" s="67">
        <f t="shared" si="14"/>
        <v>0</v>
      </c>
      <c r="BN91" s="67">
        <f t="shared" si="15"/>
        <v>0</v>
      </c>
      <c r="BO91" s="67">
        <f t="shared" si="16"/>
        <v>0</v>
      </c>
      <c r="BP91" s="67">
        <f t="shared" si="17"/>
        <v>0</v>
      </c>
    </row>
    <row r="92" spans="1:68" ht="27" customHeight="1" x14ac:dyDescent="0.25">
      <c r="A92" s="54" t="s">
        <v>183</v>
      </c>
      <c r="B92" s="54" t="s">
        <v>184</v>
      </c>
      <c r="C92" s="31">
        <v>4301071038</v>
      </c>
      <c r="D92" s="327">
        <v>4607111039248</v>
      </c>
      <c r="E92" s="328"/>
      <c r="F92" s="315">
        <v>0.7</v>
      </c>
      <c r="G92" s="32">
        <v>10</v>
      </c>
      <c r="H92" s="315">
        <v>7</v>
      </c>
      <c r="I92" s="315">
        <v>7.3</v>
      </c>
      <c r="J92" s="32">
        <v>84</v>
      </c>
      <c r="K92" s="32" t="s">
        <v>67</v>
      </c>
      <c r="L92" s="32" t="s">
        <v>121</v>
      </c>
      <c r="M92" s="33" t="s">
        <v>69</v>
      </c>
      <c r="N92" s="33"/>
      <c r="O92" s="32">
        <v>180</v>
      </c>
      <c r="P92" s="3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332"/>
      <c r="R92" s="332"/>
      <c r="S92" s="332"/>
      <c r="T92" s="333"/>
      <c r="U92" s="34"/>
      <c r="V92" s="34"/>
      <c r="W92" s="35" t="s">
        <v>70</v>
      </c>
      <c r="X92" s="316">
        <v>12</v>
      </c>
      <c r="Y92" s="317">
        <f t="shared" si="12"/>
        <v>12</v>
      </c>
      <c r="Z92" s="36">
        <f t="shared" si="13"/>
        <v>0.186</v>
      </c>
      <c r="AA92" s="56"/>
      <c r="AB92" s="57"/>
      <c r="AC92" s="138" t="s">
        <v>131</v>
      </c>
      <c r="AG92" s="67"/>
      <c r="AJ92" s="71" t="s">
        <v>122</v>
      </c>
      <c r="AK92" s="71">
        <v>12</v>
      </c>
      <c r="BB92" s="139" t="s">
        <v>1</v>
      </c>
      <c r="BM92" s="67">
        <f t="shared" si="14"/>
        <v>87.6</v>
      </c>
      <c r="BN92" s="67">
        <f t="shared" si="15"/>
        <v>87.6</v>
      </c>
      <c r="BO92" s="67">
        <f t="shared" si="16"/>
        <v>0.14285714285714285</v>
      </c>
      <c r="BP92" s="67">
        <f t="shared" si="17"/>
        <v>0.14285714285714285</v>
      </c>
    </row>
    <row r="93" spans="1:68" ht="27" hidden="1" customHeight="1" x14ac:dyDescent="0.25">
      <c r="A93" s="54" t="s">
        <v>185</v>
      </c>
      <c r="B93" s="54" t="s">
        <v>186</v>
      </c>
      <c r="C93" s="31">
        <v>4301071049</v>
      </c>
      <c r="D93" s="327">
        <v>4607111039293</v>
      </c>
      <c r="E93" s="328"/>
      <c r="F93" s="315">
        <v>0.4</v>
      </c>
      <c r="G93" s="32">
        <v>16</v>
      </c>
      <c r="H93" s="315">
        <v>6.4</v>
      </c>
      <c r="I93" s="315">
        <v>6.7195999999999998</v>
      </c>
      <c r="J93" s="32">
        <v>84</v>
      </c>
      <c r="K93" s="32" t="s">
        <v>67</v>
      </c>
      <c r="L93" s="32" t="s">
        <v>121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2"/>
      <c r="R93" s="332"/>
      <c r="S93" s="332"/>
      <c r="T93" s="333"/>
      <c r="U93" s="34"/>
      <c r="V93" s="34"/>
      <c r="W93" s="35" t="s">
        <v>70</v>
      </c>
      <c r="X93" s="316">
        <v>0</v>
      </c>
      <c r="Y93" s="317">
        <f t="shared" si="12"/>
        <v>0</v>
      </c>
      <c r="Z93" s="36">
        <f t="shared" si="13"/>
        <v>0</v>
      </c>
      <c r="AA93" s="56"/>
      <c r="AB93" s="57"/>
      <c r="AC93" s="140" t="s">
        <v>131</v>
      </c>
      <c r="AG93" s="67"/>
      <c r="AJ93" s="71" t="s">
        <v>122</v>
      </c>
      <c r="AK93" s="71">
        <v>12</v>
      </c>
      <c r="BB93" s="141" t="s">
        <v>1</v>
      </c>
      <c r="BM93" s="67">
        <f t="shared" si="14"/>
        <v>0</v>
      </c>
      <c r="BN93" s="67">
        <f t="shared" si="15"/>
        <v>0</v>
      </c>
      <c r="BO93" s="67">
        <f t="shared" si="16"/>
        <v>0</v>
      </c>
      <c r="BP93" s="67">
        <f t="shared" si="17"/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4301071039</v>
      </c>
      <c r="D94" s="327">
        <v>4607111039279</v>
      </c>
      <c r="E94" s="328"/>
      <c r="F94" s="315">
        <v>0.7</v>
      </c>
      <c r="G94" s="32">
        <v>10</v>
      </c>
      <c r="H94" s="315">
        <v>7</v>
      </c>
      <c r="I94" s="315">
        <v>7.3</v>
      </c>
      <c r="J94" s="32">
        <v>84</v>
      </c>
      <c r="K94" s="32" t="s">
        <v>67</v>
      </c>
      <c r="L94" s="32" t="s">
        <v>121</v>
      </c>
      <c r="M94" s="33" t="s">
        <v>69</v>
      </c>
      <c r="N94" s="33"/>
      <c r="O94" s="32">
        <v>180</v>
      </c>
      <c r="P94" s="3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2"/>
      <c r="R94" s="332"/>
      <c r="S94" s="332"/>
      <c r="T94" s="333"/>
      <c r="U94" s="34"/>
      <c r="V94" s="34"/>
      <c r="W94" s="35" t="s">
        <v>70</v>
      </c>
      <c r="X94" s="316">
        <v>36</v>
      </c>
      <c r="Y94" s="317">
        <f t="shared" si="12"/>
        <v>36</v>
      </c>
      <c r="Z94" s="36">
        <f t="shared" si="13"/>
        <v>0.55800000000000005</v>
      </c>
      <c r="AA94" s="56"/>
      <c r="AB94" s="57"/>
      <c r="AC94" s="142" t="s">
        <v>131</v>
      </c>
      <c r="AG94" s="67"/>
      <c r="AJ94" s="71" t="s">
        <v>122</v>
      </c>
      <c r="AK94" s="71">
        <v>12</v>
      </c>
      <c r="BB94" s="143" t="s">
        <v>1</v>
      </c>
      <c r="BM94" s="67">
        <f t="shared" si="14"/>
        <v>262.8</v>
      </c>
      <c r="BN94" s="67">
        <f t="shared" si="15"/>
        <v>262.8</v>
      </c>
      <c r="BO94" s="67">
        <f t="shared" si="16"/>
        <v>0.42857142857142855</v>
      </c>
      <c r="BP94" s="67">
        <f t="shared" si="17"/>
        <v>0.42857142857142855</v>
      </c>
    </row>
    <row r="95" spans="1:68" ht="27" hidden="1" customHeight="1" x14ac:dyDescent="0.25">
      <c r="A95" s="54" t="s">
        <v>189</v>
      </c>
      <c r="B95" s="54" t="s">
        <v>190</v>
      </c>
      <c r="C95" s="31">
        <v>4301070958</v>
      </c>
      <c r="D95" s="327">
        <v>4607111038098</v>
      </c>
      <c r="E95" s="328"/>
      <c r="F95" s="315">
        <v>0.8</v>
      </c>
      <c r="G95" s="32">
        <v>8</v>
      </c>
      <c r="H95" s="315">
        <v>6.4</v>
      </c>
      <c r="I95" s="315">
        <v>6.6859999999999999</v>
      </c>
      <c r="J95" s="32">
        <v>84</v>
      </c>
      <c r="K95" s="32" t="s">
        <v>67</v>
      </c>
      <c r="L95" s="32" t="s">
        <v>68</v>
      </c>
      <c r="M95" s="33" t="s">
        <v>69</v>
      </c>
      <c r="N95" s="33"/>
      <c r="O95" s="32">
        <v>180</v>
      </c>
      <c r="P95" s="3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332"/>
      <c r="R95" s="332"/>
      <c r="S95" s="332"/>
      <c r="T95" s="333"/>
      <c r="U95" s="34"/>
      <c r="V95" s="34"/>
      <c r="W95" s="35" t="s">
        <v>70</v>
      </c>
      <c r="X95" s="316">
        <v>0</v>
      </c>
      <c r="Y95" s="317">
        <f t="shared" si="12"/>
        <v>0</v>
      </c>
      <c r="Z95" s="36">
        <f t="shared" si="13"/>
        <v>0</v>
      </c>
      <c r="AA95" s="56"/>
      <c r="AB95" s="57"/>
      <c r="AC95" s="144" t="s">
        <v>191</v>
      </c>
      <c r="AG95" s="67"/>
      <c r="AJ95" s="71" t="s">
        <v>72</v>
      </c>
      <c r="AK95" s="71">
        <v>1</v>
      </c>
      <c r="BB95" s="145" t="s">
        <v>1</v>
      </c>
      <c r="BM95" s="67">
        <f t="shared" si="14"/>
        <v>0</v>
      </c>
      <c r="BN95" s="67">
        <f t="shared" si="15"/>
        <v>0</v>
      </c>
      <c r="BO95" s="67">
        <f t="shared" si="16"/>
        <v>0</v>
      </c>
      <c r="BP95" s="67">
        <f t="shared" si="17"/>
        <v>0</v>
      </c>
    </row>
    <row r="96" spans="1:68" x14ac:dyDescent="0.2">
      <c r="A96" s="329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30"/>
      <c r="P96" s="322" t="s">
        <v>73</v>
      </c>
      <c r="Q96" s="323"/>
      <c r="R96" s="323"/>
      <c r="S96" s="323"/>
      <c r="T96" s="323"/>
      <c r="U96" s="323"/>
      <c r="V96" s="324"/>
      <c r="W96" s="37" t="s">
        <v>70</v>
      </c>
      <c r="X96" s="318">
        <f>IFERROR(SUM(X90:X95),"0")</f>
        <v>60</v>
      </c>
      <c r="Y96" s="318">
        <f>IFERROR(SUM(Y90:Y95),"0")</f>
        <v>60</v>
      </c>
      <c r="Z96" s="318">
        <f>IFERROR(IF(Z90="",0,Z90),"0")+IFERROR(IF(Z91="",0,Z91),"0")+IFERROR(IF(Z92="",0,Z92),"0")+IFERROR(IF(Z93="",0,Z93),"0")+IFERROR(IF(Z94="",0,Z94),"0")+IFERROR(IF(Z95="",0,Z95),"0")</f>
        <v>0.93</v>
      </c>
      <c r="AA96" s="319"/>
      <c r="AB96" s="319"/>
      <c r="AC96" s="319"/>
    </row>
    <row r="97" spans="1:68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30"/>
      <c r="P97" s="322" t="s">
        <v>73</v>
      </c>
      <c r="Q97" s="323"/>
      <c r="R97" s="323"/>
      <c r="S97" s="323"/>
      <c r="T97" s="323"/>
      <c r="U97" s="323"/>
      <c r="V97" s="324"/>
      <c r="W97" s="37" t="s">
        <v>74</v>
      </c>
      <c r="X97" s="318">
        <f>IFERROR(SUMPRODUCT(X90:X95*H90:H95),"0")</f>
        <v>412.8</v>
      </c>
      <c r="Y97" s="318">
        <f>IFERROR(SUMPRODUCT(Y90:Y95*H90:H95),"0")</f>
        <v>412.8</v>
      </c>
      <c r="Z97" s="37"/>
      <c r="AA97" s="319"/>
      <c r="AB97" s="319"/>
      <c r="AC97" s="319"/>
    </row>
    <row r="98" spans="1:68" ht="16.5" hidden="1" customHeight="1" x14ac:dyDescent="0.25">
      <c r="A98" s="320" t="s">
        <v>192</v>
      </c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21"/>
      <c r="P98" s="321"/>
      <c r="Q98" s="321"/>
      <c r="R98" s="321"/>
      <c r="S98" s="321"/>
      <c r="T98" s="321"/>
      <c r="U98" s="321"/>
      <c r="V98" s="321"/>
      <c r="W98" s="321"/>
      <c r="X98" s="321"/>
      <c r="Y98" s="321"/>
      <c r="Z98" s="321"/>
      <c r="AA98" s="311"/>
      <c r="AB98" s="311"/>
      <c r="AC98" s="311"/>
    </row>
    <row r="99" spans="1:68" ht="14.25" hidden="1" customHeight="1" x14ac:dyDescent="0.25">
      <c r="A99" s="334" t="s">
        <v>135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12"/>
      <c r="AB99" s="312"/>
      <c r="AC99" s="312"/>
    </row>
    <row r="100" spans="1:68" ht="27" customHeight="1" x14ac:dyDescent="0.25">
      <c r="A100" s="54" t="s">
        <v>193</v>
      </c>
      <c r="B100" s="54" t="s">
        <v>194</v>
      </c>
      <c r="C100" s="31">
        <v>4301135533</v>
      </c>
      <c r="D100" s="327">
        <v>4607111034014</v>
      </c>
      <c r="E100" s="328"/>
      <c r="F100" s="315">
        <v>0.25</v>
      </c>
      <c r="G100" s="32">
        <v>12</v>
      </c>
      <c r="H100" s="315">
        <v>3</v>
      </c>
      <c r="I100" s="315">
        <v>3.7035999999999998</v>
      </c>
      <c r="J100" s="32">
        <v>70</v>
      </c>
      <c r="K100" s="32" t="s">
        <v>80</v>
      </c>
      <c r="L100" s="32" t="s">
        <v>154</v>
      </c>
      <c r="M100" s="33" t="s">
        <v>69</v>
      </c>
      <c r="N100" s="33"/>
      <c r="O100" s="32">
        <v>180</v>
      </c>
      <c r="P100" s="37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140</v>
      </c>
      <c r="Y100" s="317">
        <f>IFERROR(IF(X100="","",X100),"")</f>
        <v>140</v>
      </c>
      <c r="Z100" s="36">
        <f>IFERROR(IF(X100="","",X100*0.01788),"")</f>
        <v>2.5032000000000001</v>
      </c>
      <c r="AA100" s="56"/>
      <c r="AB100" s="57"/>
      <c r="AC100" s="146" t="s">
        <v>195</v>
      </c>
      <c r="AG100" s="67"/>
      <c r="AJ100" s="71" t="s">
        <v>155</v>
      </c>
      <c r="AK100" s="71">
        <v>70</v>
      </c>
      <c r="BB100" s="147" t="s">
        <v>83</v>
      </c>
      <c r="BM100" s="67">
        <f>IFERROR(X100*I100,"0")</f>
        <v>518.50400000000002</v>
      </c>
      <c r="BN100" s="67">
        <f>IFERROR(Y100*I100,"0")</f>
        <v>518.50400000000002</v>
      </c>
      <c r="BO100" s="67">
        <f>IFERROR(X100/J100,"0")</f>
        <v>2</v>
      </c>
      <c r="BP100" s="67">
        <f>IFERROR(Y100/J100,"0")</f>
        <v>2</v>
      </c>
    </row>
    <row r="101" spans="1:68" ht="27" customHeight="1" x14ac:dyDescent="0.25">
      <c r="A101" s="54" t="s">
        <v>196</v>
      </c>
      <c r="B101" s="54" t="s">
        <v>197</v>
      </c>
      <c r="C101" s="31">
        <v>4301135532</v>
      </c>
      <c r="D101" s="327">
        <v>4607111033994</v>
      </c>
      <c r="E101" s="328"/>
      <c r="F101" s="315">
        <v>0.25</v>
      </c>
      <c r="G101" s="32">
        <v>12</v>
      </c>
      <c r="H101" s="315">
        <v>3</v>
      </c>
      <c r="I101" s="315">
        <v>3.7035999999999998</v>
      </c>
      <c r="J101" s="32">
        <v>70</v>
      </c>
      <c r="K101" s="32" t="s">
        <v>80</v>
      </c>
      <c r="L101" s="32" t="s">
        <v>154</v>
      </c>
      <c r="M101" s="33" t="s">
        <v>69</v>
      </c>
      <c r="N101" s="33"/>
      <c r="O101" s="32">
        <v>180</v>
      </c>
      <c r="P101" s="4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140</v>
      </c>
      <c r="Y101" s="317">
        <f>IFERROR(IF(X101="","",X101),"")</f>
        <v>140</v>
      </c>
      <c r="Z101" s="36">
        <f>IFERROR(IF(X101="","",X101*0.01788),"")</f>
        <v>2.5032000000000001</v>
      </c>
      <c r="AA101" s="56"/>
      <c r="AB101" s="57"/>
      <c r="AC101" s="148" t="s">
        <v>139</v>
      </c>
      <c r="AG101" s="67"/>
      <c r="AJ101" s="71" t="s">
        <v>155</v>
      </c>
      <c r="AK101" s="71">
        <v>70</v>
      </c>
      <c r="BB101" s="149" t="s">
        <v>83</v>
      </c>
      <c r="BM101" s="67">
        <f>IFERROR(X101*I101,"0")</f>
        <v>518.50400000000002</v>
      </c>
      <c r="BN101" s="67">
        <f>IFERROR(Y101*I101,"0")</f>
        <v>518.50400000000002</v>
      </c>
      <c r="BO101" s="67">
        <f>IFERROR(X101/J101,"0")</f>
        <v>2</v>
      </c>
      <c r="BP101" s="67">
        <f>IFERROR(Y101/J101,"0")</f>
        <v>2</v>
      </c>
    </row>
    <row r="102" spans="1:68" x14ac:dyDescent="0.2">
      <c r="A102" s="329"/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30"/>
      <c r="P102" s="322" t="s">
        <v>73</v>
      </c>
      <c r="Q102" s="323"/>
      <c r="R102" s="323"/>
      <c r="S102" s="323"/>
      <c r="T102" s="323"/>
      <c r="U102" s="323"/>
      <c r="V102" s="324"/>
      <c r="W102" s="37" t="s">
        <v>70</v>
      </c>
      <c r="X102" s="318">
        <f>IFERROR(SUM(X100:X101),"0")</f>
        <v>280</v>
      </c>
      <c r="Y102" s="318">
        <f>IFERROR(SUM(Y100:Y101),"0")</f>
        <v>280</v>
      </c>
      <c r="Z102" s="318">
        <f>IFERROR(IF(Z100="",0,Z100),"0")+IFERROR(IF(Z101="",0,Z101),"0")</f>
        <v>5.0064000000000002</v>
      </c>
      <c r="AA102" s="319"/>
      <c r="AB102" s="319"/>
      <c r="AC102" s="319"/>
    </row>
    <row r="103" spans="1:68" x14ac:dyDescent="0.2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30"/>
      <c r="P103" s="322" t="s">
        <v>73</v>
      </c>
      <c r="Q103" s="323"/>
      <c r="R103" s="323"/>
      <c r="S103" s="323"/>
      <c r="T103" s="323"/>
      <c r="U103" s="323"/>
      <c r="V103" s="324"/>
      <c r="W103" s="37" t="s">
        <v>74</v>
      </c>
      <c r="X103" s="318">
        <f>IFERROR(SUMPRODUCT(X100:X101*H100:H101),"0")</f>
        <v>840</v>
      </c>
      <c r="Y103" s="318">
        <f>IFERROR(SUMPRODUCT(Y100:Y101*H100:H101),"0")</f>
        <v>840</v>
      </c>
      <c r="Z103" s="37"/>
      <c r="AA103" s="319"/>
      <c r="AB103" s="319"/>
      <c r="AC103" s="319"/>
    </row>
    <row r="104" spans="1:68" ht="16.5" hidden="1" customHeight="1" x14ac:dyDescent="0.25">
      <c r="A104" s="320" t="s">
        <v>198</v>
      </c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1"/>
      <c r="N104" s="321"/>
      <c r="O104" s="321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11"/>
      <c r="AB104" s="311"/>
      <c r="AC104" s="311"/>
    </row>
    <row r="105" spans="1:68" ht="14.25" hidden="1" customHeight="1" x14ac:dyDescent="0.25">
      <c r="A105" s="334" t="s">
        <v>135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21"/>
      <c r="Z105" s="321"/>
      <c r="AA105" s="312"/>
      <c r="AB105" s="312"/>
      <c r="AC105" s="312"/>
    </row>
    <row r="106" spans="1:68" ht="27" hidden="1" customHeight="1" x14ac:dyDescent="0.25">
      <c r="A106" s="54" t="s">
        <v>199</v>
      </c>
      <c r="B106" s="54" t="s">
        <v>200</v>
      </c>
      <c r="C106" s="31">
        <v>4301135311</v>
      </c>
      <c r="D106" s="327">
        <v>4607111039095</v>
      </c>
      <c r="E106" s="328"/>
      <c r="F106" s="315">
        <v>0.25</v>
      </c>
      <c r="G106" s="32">
        <v>12</v>
      </c>
      <c r="H106" s="315">
        <v>3</v>
      </c>
      <c r="I106" s="315">
        <v>3.7480000000000002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6">
        <v>0</v>
      </c>
      <c r="Y106" s="317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201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202</v>
      </c>
      <c r="B107" s="54" t="s">
        <v>203</v>
      </c>
      <c r="C107" s="31">
        <v>4301135534</v>
      </c>
      <c r="D107" s="327">
        <v>4607111034199</v>
      </c>
      <c r="E107" s="328"/>
      <c r="F107" s="315">
        <v>0.25</v>
      </c>
      <c r="G107" s="32">
        <v>12</v>
      </c>
      <c r="H107" s="315">
        <v>3</v>
      </c>
      <c r="I107" s="315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6">
        <v>112</v>
      </c>
      <c r="Y107" s="317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152" t="s">
        <v>204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x14ac:dyDescent="0.2">
      <c r="A108" s="329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30"/>
      <c r="P108" s="322" t="s">
        <v>73</v>
      </c>
      <c r="Q108" s="323"/>
      <c r="R108" s="323"/>
      <c r="S108" s="323"/>
      <c r="T108" s="323"/>
      <c r="U108" s="323"/>
      <c r="V108" s="324"/>
      <c r="W108" s="37" t="s">
        <v>70</v>
      </c>
      <c r="X108" s="318">
        <f>IFERROR(SUM(X106:X107),"0")</f>
        <v>112</v>
      </c>
      <c r="Y108" s="318">
        <f>IFERROR(SUM(Y106:Y107),"0")</f>
        <v>112</v>
      </c>
      <c r="Z108" s="318">
        <f>IFERROR(IF(Z106="",0,Z106),"0")+IFERROR(IF(Z107="",0,Z107),"0")</f>
        <v>2.0025599999999999</v>
      </c>
      <c r="AA108" s="319"/>
      <c r="AB108" s="319"/>
      <c r="AC108" s="319"/>
    </row>
    <row r="109" spans="1:68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30"/>
      <c r="P109" s="322" t="s">
        <v>73</v>
      </c>
      <c r="Q109" s="323"/>
      <c r="R109" s="323"/>
      <c r="S109" s="323"/>
      <c r="T109" s="323"/>
      <c r="U109" s="323"/>
      <c r="V109" s="324"/>
      <c r="W109" s="37" t="s">
        <v>74</v>
      </c>
      <c r="X109" s="318">
        <f>IFERROR(SUMPRODUCT(X106:X107*H106:H107),"0")</f>
        <v>336</v>
      </c>
      <c r="Y109" s="318">
        <f>IFERROR(SUMPRODUCT(Y106:Y107*H106:H107),"0")</f>
        <v>336</v>
      </c>
      <c r="Z109" s="37"/>
      <c r="AA109" s="319"/>
      <c r="AB109" s="319"/>
      <c r="AC109" s="319"/>
    </row>
    <row r="110" spans="1:68" ht="16.5" hidden="1" customHeight="1" x14ac:dyDescent="0.25">
      <c r="A110" s="320" t="s">
        <v>205</v>
      </c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  <c r="AA110" s="311"/>
      <c r="AB110" s="311"/>
      <c r="AC110" s="311"/>
    </row>
    <row r="111" spans="1:68" ht="14.25" hidden="1" customHeight="1" x14ac:dyDescent="0.25">
      <c r="A111" s="334" t="s">
        <v>135</v>
      </c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12"/>
      <c r="AB111" s="312"/>
      <c r="AC111" s="312"/>
    </row>
    <row r="112" spans="1:68" ht="27" customHeight="1" x14ac:dyDescent="0.25">
      <c r="A112" s="54" t="s">
        <v>206</v>
      </c>
      <c r="B112" s="54" t="s">
        <v>207</v>
      </c>
      <c r="C112" s="31">
        <v>4301135275</v>
      </c>
      <c r="D112" s="327">
        <v>4607111034380</v>
      </c>
      <c r="E112" s="328"/>
      <c r="F112" s="315">
        <v>0.25</v>
      </c>
      <c r="G112" s="32">
        <v>12</v>
      </c>
      <c r="H112" s="315">
        <v>3</v>
      </c>
      <c r="I112" s="315">
        <v>3.28</v>
      </c>
      <c r="J112" s="32">
        <v>70</v>
      </c>
      <c r="K112" s="32" t="s">
        <v>80</v>
      </c>
      <c r="L112" s="32" t="s">
        <v>121</v>
      </c>
      <c r="M112" s="33" t="s">
        <v>69</v>
      </c>
      <c r="N112" s="33"/>
      <c r="O112" s="32">
        <v>180</v>
      </c>
      <c r="P112" s="45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6">
        <v>28</v>
      </c>
      <c r="Y112" s="317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54" t="s">
        <v>208</v>
      </c>
      <c r="AG112" s="67"/>
      <c r="AJ112" s="71" t="s">
        <v>122</v>
      </c>
      <c r="AK112" s="71">
        <v>14</v>
      </c>
      <c r="BB112" s="155" t="s">
        <v>83</v>
      </c>
      <c r="BM112" s="67">
        <f>IFERROR(X112*I112,"0")</f>
        <v>91.839999999999989</v>
      </c>
      <c r="BN112" s="67">
        <f>IFERROR(Y112*I112,"0")</f>
        <v>91.839999999999989</v>
      </c>
      <c r="BO112" s="67">
        <f>IFERROR(X112/J112,"0")</f>
        <v>0.4</v>
      </c>
      <c r="BP112" s="67">
        <f>IFERROR(Y112/J112,"0")</f>
        <v>0.4</v>
      </c>
    </row>
    <row r="113" spans="1:68" ht="27" customHeight="1" x14ac:dyDescent="0.25">
      <c r="A113" s="54" t="s">
        <v>209</v>
      </c>
      <c r="B113" s="54" t="s">
        <v>210</v>
      </c>
      <c r="C113" s="31">
        <v>4301135277</v>
      </c>
      <c r="D113" s="327">
        <v>4607111034397</v>
      </c>
      <c r="E113" s="328"/>
      <c r="F113" s="315">
        <v>0.25</v>
      </c>
      <c r="G113" s="32">
        <v>12</v>
      </c>
      <c r="H113" s="315">
        <v>3</v>
      </c>
      <c r="I113" s="315">
        <v>3.28</v>
      </c>
      <c r="J113" s="32">
        <v>70</v>
      </c>
      <c r="K113" s="32" t="s">
        <v>80</v>
      </c>
      <c r="L113" s="32" t="s">
        <v>121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6">
        <v>28</v>
      </c>
      <c r="Y113" s="317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156" t="s">
        <v>195</v>
      </c>
      <c r="AG113" s="67"/>
      <c r="AJ113" s="71" t="s">
        <v>122</v>
      </c>
      <c r="AK113" s="71">
        <v>14</v>
      </c>
      <c r="BB113" s="157" t="s">
        <v>83</v>
      </c>
      <c r="BM113" s="67">
        <f>IFERROR(X113*I113,"0")</f>
        <v>91.839999999999989</v>
      </c>
      <c r="BN113" s="67">
        <f>IFERROR(Y113*I113,"0")</f>
        <v>91.839999999999989</v>
      </c>
      <c r="BO113" s="67">
        <f>IFERROR(X113/J113,"0")</f>
        <v>0.4</v>
      </c>
      <c r="BP113" s="67">
        <f>IFERROR(Y113/J113,"0")</f>
        <v>0.4</v>
      </c>
    </row>
    <row r="114" spans="1:68" x14ac:dyDescent="0.2">
      <c r="A114" s="329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30"/>
      <c r="P114" s="322" t="s">
        <v>73</v>
      </c>
      <c r="Q114" s="323"/>
      <c r="R114" s="323"/>
      <c r="S114" s="323"/>
      <c r="T114" s="323"/>
      <c r="U114" s="323"/>
      <c r="V114" s="324"/>
      <c r="W114" s="37" t="s">
        <v>70</v>
      </c>
      <c r="X114" s="318">
        <f>IFERROR(SUM(X112:X113),"0")</f>
        <v>56</v>
      </c>
      <c r="Y114" s="318">
        <f>IFERROR(SUM(Y112:Y113),"0")</f>
        <v>56</v>
      </c>
      <c r="Z114" s="318">
        <f>IFERROR(IF(Z112="",0,Z112),"0")+IFERROR(IF(Z113="",0,Z113),"0")</f>
        <v>1.0012799999999999</v>
      </c>
      <c r="AA114" s="319"/>
      <c r="AB114" s="319"/>
      <c r="AC114" s="319"/>
    </row>
    <row r="115" spans="1:68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30"/>
      <c r="P115" s="322" t="s">
        <v>73</v>
      </c>
      <c r="Q115" s="323"/>
      <c r="R115" s="323"/>
      <c r="S115" s="323"/>
      <c r="T115" s="323"/>
      <c r="U115" s="323"/>
      <c r="V115" s="324"/>
      <c r="W115" s="37" t="s">
        <v>74</v>
      </c>
      <c r="X115" s="318">
        <f>IFERROR(SUMPRODUCT(X112:X113*H112:H113),"0")</f>
        <v>168</v>
      </c>
      <c r="Y115" s="318">
        <f>IFERROR(SUMPRODUCT(Y112:Y113*H112:H113),"0")</f>
        <v>168</v>
      </c>
      <c r="Z115" s="37"/>
      <c r="AA115" s="319"/>
      <c r="AB115" s="319"/>
      <c r="AC115" s="319"/>
    </row>
    <row r="116" spans="1:68" ht="16.5" hidden="1" customHeight="1" x14ac:dyDescent="0.25">
      <c r="A116" s="320" t="s">
        <v>211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  <c r="Y116" s="321"/>
      <c r="Z116" s="321"/>
      <c r="AA116" s="311"/>
      <c r="AB116" s="311"/>
      <c r="AC116" s="311"/>
    </row>
    <row r="117" spans="1:68" ht="14.25" hidden="1" customHeight="1" x14ac:dyDescent="0.25">
      <c r="A117" s="334" t="s">
        <v>135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12"/>
      <c r="AB117" s="312"/>
      <c r="AC117" s="312"/>
    </row>
    <row r="118" spans="1:68" ht="27" customHeight="1" x14ac:dyDescent="0.25">
      <c r="A118" s="54" t="s">
        <v>212</v>
      </c>
      <c r="B118" s="54" t="s">
        <v>213</v>
      </c>
      <c r="C118" s="31">
        <v>4301135570</v>
      </c>
      <c r="D118" s="327">
        <v>4607111035806</v>
      </c>
      <c r="E118" s="328"/>
      <c r="F118" s="315">
        <v>0.25</v>
      </c>
      <c r="G118" s="32">
        <v>12</v>
      </c>
      <c r="H118" s="315">
        <v>3</v>
      </c>
      <c r="I118" s="315">
        <v>3.7035999999999998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14" t="s">
        <v>214</v>
      </c>
      <c r="Q118" s="332"/>
      <c r="R118" s="332"/>
      <c r="S118" s="332"/>
      <c r="T118" s="333"/>
      <c r="U118" s="34"/>
      <c r="V118" s="34"/>
      <c r="W118" s="35" t="s">
        <v>70</v>
      </c>
      <c r="X118" s="316">
        <v>56</v>
      </c>
      <c r="Y118" s="317">
        <f>IFERROR(IF(X118="","",X118),"")</f>
        <v>56</v>
      </c>
      <c r="Z118" s="36">
        <f>IFERROR(IF(X118="","",X118*0.01788),"")</f>
        <v>1.0012799999999999</v>
      </c>
      <c r="AA118" s="56"/>
      <c r="AB118" s="57"/>
      <c r="AC118" s="158" t="s">
        <v>215</v>
      </c>
      <c r="AG118" s="67"/>
      <c r="AJ118" s="71" t="s">
        <v>72</v>
      </c>
      <c r="AK118" s="71">
        <v>1</v>
      </c>
      <c r="BB118" s="159" t="s">
        <v>83</v>
      </c>
      <c r="BM118" s="67">
        <f>IFERROR(X118*I118,"0")</f>
        <v>207.40159999999997</v>
      </c>
      <c r="BN118" s="67">
        <f>IFERROR(Y118*I118,"0")</f>
        <v>207.40159999999997</v>
      </c>
      <c r="BO118" s="67">
        <f>IFERROR(X118/J118,"0")</f>
        <v>0.8</v>
      </c>
      <c r="BP118" s="67">
        <f>IFERROR(Y118/J118,"0")</f>
        <v>0.8</v>
      </c>
    </row>
    <row r="119" spans="1:68" x14ac:dyDescent="0.2">
      <c r="A119" s="329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8">
        <f>IFERROR(SUM(X118:X118),"0")</f>
        <v>56</v>
      </c>
      <c r="Y119" s="318">
        <f>IFERROR(SUM(Y118:Y118),"0")</f>
        <v>56</v>
      </c>
      <c r="Z119" s="318">
        <f>IFERROR(IF(Z118="",0,Z118),"0")</f>
        <v>1.0012799999999999</v>
      </c>
      <c r="AA119" s="319"/>
      <c r="AB119" s="319"/>
      <c r="AC119" s="319"/>
    </row>
    <row r="120" spans="1:68" x14ac:dyDescent="0.2">
      <c r="A120" s="321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30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8">
        <f>IFERROR(SUMPRODUCT(X118:X118*H118:H118),"0")</f>
        <v>168</v>
      </c>
      <c r="Y120" s="318">
        <f>IFERROR(SUMPRODUCT(Y118:Y118*H118:H118),"0")</f>
        <v>168</v>
      </c>
      <c r="Z120" s="37"/>
      <c r="AA120" s="319"/>
      <c r="AB120" s="319"/>
      <c r="AC120" s="319"/>
    </row>
    <row r="121" spans="1:68" ht="16.5" hidden="1" customHeight="1" x14ac:dyDescent="0.25">
      <c r="A121" s="320" t="s">
        <v>216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1"/>
      <c r="AB121" s="311"/>
      <c r="AC121" s="311"/>
    </row>
    <row r="122" spans="1:68" ht="14.25" hidden="1" customHeight="1" x14ac:dyDescent="0.25">
      <c r="A122" s="334" t="s">
        <v>135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21"/>
      <c r="Z122" s="321"/>
      <c r="AA122" s="312"/>
      <c r="AB122" s="312"/>
      <c r="AC122" s="312"/>
    </row>
    <row r="123" spans="1:68" ht="16.5" hidden="1" customHeight="1" x14ac:dyDescent="0.25">
      <c r="A123" s="54" t="s">
        <v>217</v>
      </c>
      <c r="B123" s="54" t="s">
        <v>218</v>
      </c>
      <c r="C123" s="31">
        <v>4301135596</v>
      </c>
      <c r="D123" s="327">
        <v>4607111039613</v>
      </c>
      <c r="E123" s="328"/>
      <c r="F123" s="315">
        <v>0.09</v>
      </c>
      <c r="G123" s="32">
        <v>30</v>
      </c>
      <c r="H123" s="315">
        <v>2.7</v>
      </c>
      <c r="I123" s="315">
        <v>3.09</v>
      </c>
      <c r="J123" s="32">
        <v>126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IFERROR(IF(X123="","",X123*0.00936),"")</f>
        <v>0</v>
      </c>
      <c r="AA123" s="56"/>
      <c r="AB123" s="57"/>
      <c r="AC123" s="160" t="s">
        <v>201</v>
      </c>
      <c r="AG123" s="67"/>
      <c r="AJ123" s="71" t="s">
        <v>72</v>
      </c>
      <c r="AK123" s="71">
        <v>1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29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30"/>
      <c r="P124" s="322" t="s">
        <v>73</v>
      </c>
      <c r="Q124" s="323"/>
      <c r="R124" s="323"/>
      <c r="S124" s="323"/>
      <c r="T124" s="323"/>
      <c r="U124" s="323"/>
      <c r="V124" s="324"/>
      <c r="W124" s="37" t="s">
        <v>70</v>
      </c>
      <c r="X124" s="318">
        <f>IFERROR(SUM(X123:X123),"0")</f>
        <v>0</v>
      </c>
      <c r="Y124" s="318">
        <f>IFERROR(SUM(Y123:Y123),"0")</f>
        <v>0</v>
      </c>
      <c r="Z124" s="318">
        <f>IFERROR(IF(Z123="",0,Z123),"0")</f>
        <v>0</v>
      </c>
      <c r="AA124" s="319"/>
      <c r="AB124" s="319"/>
      <c r="AC124" s="319"/>
    </row>
    <row r="125" spans="1:68" hidden="1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74</v>
      </c>
      <c r="X125" s="318">
        <f>IFERROR(SUMPRODUCT(X123:X123*H123:H123),"0")</f>
        <v>0</v>
      </c>
      <c r="Y125" s="318">
        <f>IFERROR(SUMPRODUCT(Y123:Y123*H123:H123),"0")</f>
        <v>0</v>
      </c>
      <c r="Z125" s="37"/>
      <c r="AA125" s="319"/>
      <c r="AB125" s="319"/>
      <c r="AC125" s="319"/>
    </row>
    <row r="126" spans="1:68" ht="16.5" hidden="1" customHeight="1" x14ac:dyDescent="0.25">
      <c r="A126" s="320" t="s">
        <v>219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21"/>
      <c r="Z126" s="321"/>
      <c r="AA126" s="311"/>
      <c r="AB126" s="311"/>
      <c r="AC126" s="311"/>
    </row>
    <row r="127" spans="1:68" ht="14.25" hidden="1" customHeight="1" x14ac:dyDescent="0.25">
      <c r="A127" s="334" t="s">
        <v>220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2"/>
      <c r="AB127" s="312"/>
      <c r="AC127" s="312"/>
    </row>
    <row r="128" spans="1:68" ht="27" hidden="1" customHeight="1" x14ac:dyDescent="0.25">
      <c r="A128" s="54" t="s">
        <v>221</v>
      </c>
      <c r="B128" s="54" t="s">
        <v>222</v>
      </c>
      <c r="C128" s="31">
        <v>4301071054</v>
      </c>
      <c r="D128" s="327">
        <v>4607111035639</v>
      </c>
      <c r="E128" s="328"/>
      <c r="F128" s="315">
        <v>0.2</v>
      </c>
      <c r="G128" s="32">
        <v>8</v>
      </c>
      <c r="H128" s="315">
        <v>1.6</v>
      </c>
      <c r="I128" s="315">
        <v>2.12</v>
      </c>
      <c r="J128" s="32">
        <v>72</v>
      </c>
      <c r="K128" s="32" t="s">
        <v>223</v>
      </c>
      <c r="L128" s="32" t="s">
        <v>68</v>
      </c>
      <c r="M128" s="33" t="s">
        <v>69</v>
      </c>
      <c r="N128" s="33"/>
      <c r="O128" s="32">
        <v>180</v>
      </c>
      <c r="P128" s="50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332"/>
      <c r="R128" s="332"/>
      <c r="S128" s="332"/>
      <c r="T128" s="333"/>
      <c r="U128" s="34"/>
      <c r="V128" s="34"/>
      <c r="W128" s="35" t="s">
        <v>70</v>
      </c>
      <c r="X128" s="316">
        <v>0</v>
      </c>
      <c r="Y128" s="317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224</v>
      </c>
      <c r="AG128" s="67"/>
      <c r="AJ128" s="71" t="s">
        <v>72</v>
      </c>
      <c r="AK128" s="71">
        <v>1</v>
      </c>
      <c r="BB128" s="163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hidden="1" customHeight="1" x14ac:dyDescent="0.25">
      <c r="A129" s="54" t="s">
        <v>225</v>
      </c>
      <c r="B129" s="54" t="s">
        <v>226</v>
      </c>
      <c r="C129" s="31">
        <v>4301135540</v>
      </c>
      <c r="D129" s="327">
        <v>4607111035646</v>
      </c>
      <c r="E129" s="328"/>
      <c r="F129" s="315">
        <v>0.2</v>
      </c>
      <c r="G129" s="32">
        <v>8</v>
      </c>
      <c r="H129" s="315">
        <v>1.6</v>
      </c>
      <c r="I129" s="315">
        <v>2.12</v>
      </c>
      <c r="J129" s="32">
        <v>72</v>
      </c>
      <c r="K129" s="32" t="s">
        <v>223</v>
      </c>
      <c r="L129" s="32" t="s">
        <v>68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IFERROR(IF(X129="","",X129*0.01157),"")</f>
        <v>0</v>
      </c>
      <c r="AA129" s="56"/>
      <c r="AB129" s="57"/>
      <c r="AC129" s="164" t="s">
        <v>224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IFERROR(SUM(X128:X129),"0")</f>
        <v>0</v>
      </c>
      <c r="Y130" s="318">
        <f>IFERROR(SUM(Y128:Y129),"0")</f>
        <v>0</v>
      </c>
      <c r="Z130" s="318">
        <f>IFERROR(IF(Z128="",0,Z128),"0")+IFERROR(IF(Z129="",0,Z129),"0")</f>
        <v>0</v>
      </c>
      <c r="AA130" s="319"/>
      <c r="AB130" s="319"/>
      <c r="AC130" s="319"/>
    </row>
    <row r="131" spans="1:68" hidden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IFERROR(SUMPRODUCT(X128:X129*H128:H129),"0")</f>
        <v>0</v>
      </c>
      <c r="Y131" s="318">
        <f>IFERROR(SUMPRODUCT(Y128:Y129*H128:H129),"0")</f>
        <v>0</v>
      </c>
      <c r="Z131" s="37"/>
      <c r="AA131" s="319"/>
      <c r="AB131" s="319"/>
      <c r="AC131" s="319"/>
    </row>
    <row r="132" spans="1:68" ht="16.5" hidden="1" customHeight="1" x14ac:dyDescent="0.25">
      <c r="A132" s="320" t="s">
        <v>227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34" t="s">
        <v>135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228</v>
      </c>
      <c r="B134" s="54" t="s">
        <v>229</v>
      </c>
      <c r="C134" s="31">
        <v>4301135281</v>
      </c>
      <c r="D134" s="327">
        <v>4607111036568</v>
      </c>
      <c r="E134" s="328"/>
      <c r="F134" s="315">
        <v>0.28000000000000003</v>
      </c>
      <c r="G134" s="32">
        <v>6</v>
      </c>
      <c r="H134" s="315">
        <v>1.68</v>
      </c>
      <c r="I134" s="315">
        <v>2.1017999999999999</v>
      </c>
      <c r="J134" s="32">
        <v>140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2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IFERROR(IF(X134="","",X134*0.00941),"")</f>
        <v>0</v>
      </c>
      <c r="AA134" s="56"/>
      <c r="AB134" s="57"/>
      <c r="AC134" s="166" t="s">
        <v>230</v>
      </c>
      <c r="AG134" s="67"/>
      <c r="AJ134" s="71" t="s">
        <v>72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29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30"/>
      <c r="P135" s="322" t="s">
        <v>73</v>
      </c>
      <c r="Q135" s="323"/>
      <c r="R135" s="323"/>
      <c r="S135" s="323"/>
      <c r="T135" s="323"/>
      <c r="U135" s="323"/>
      <c r="V135" s="324"/>
      <c r="W135" s="37" t="s">
        <v>70</v>
      </c>
      <c r="X135" s="318">
        <f>IFERROR(SUM(X134:X134),"0")</f>
        <v>0</v>
      </c>
      <c r="Y135" s="318">
        <f>IFERROR(SUM(Y134:Y134),"0")</f>
        <v>0</v>
      </c>
      <c r="Z135" s="318">
        <f>IFERROR(IF(Z134="",0,Z134),"0")</f>
        <v>0</v>
      </c>
      <c r="AA135" s="319"/>
      <c r="AB135" s="319"/>
      <c r="AC135" s="319"/>
    </row>
    <row r="136" spans="1:68" hidden="1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74</v>
      </c>
      <c r="X136" s="318">
        <f>IFERROR(SUMPRODUCT(X134:X134*H134:H134),"0")</f>
        <v>0</v>
      </c>
      <c r="Y136" s="318">
        <f>IFERROR(SUMPRODUCT(Y134:Y134*H134:H134),"0")</f>
        <v>0</v>
      </c>
      <c r="Z136" s="37"/>
      <c r="AA136" s="319"/>
      <c r="AB136" s="319"/>
      <c r="AC136" s="319"/>
    </row>
    <row r="137" spans="1:68" ht="27.75" hidden="1" customHeight="1" x14ac:dyDescent="0.2">
      <c r="A137" s="380" t="s">
        <v>231</v>
      </c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381"/>
      <c r="Z137" s="381"/>
      <c r="AA137" s="48"/>
      <c r="AB137" s="48"/>
      <c r="AC137" s="48"/>
    </row>
    <row r="138" spans="1:68" ht="16.5" hidden="1" customHeight="1" x14ac:dyDescent="0.25">
      <c r="A138" s="320" t="s">
        <v>232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34" t="s">
        <v>135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233</v>
      </c>
      <c r="B140" s="54" t="s">
        <v>234</v>
      </c>
      <c r="C140" s="31">
        <v>4301135317</v>
      </c>
      <c r="D140" s="327">
        <v>4607111039057</v>
      </c>
      <c r="E140" s="328"/>
      <c r="F140" s="315">
        <v>1.8</v>
      </c>
      <c r="G140" s="32">
        <v>1</v>
      </c>
      <c r="H140" s="315">
        <v>1.8</v>
      </c>
      <c r="I140" s="315">
        <v>1.9</v>
      </c>
      <c r="J140" s="32">
        <v>234</v>
      </c>
      <c r="K140" s="32" t="s">
        <v>130</v>
      </c>
      <c r="L140" s="32" t="s">
        <v>68</v>
      </c>
      <c r="M140" s="33" t="s">
        <v>69</v>
      </c>
      <c r="N140" s="33"/>
      <c r="O140" s="32">
        <v>180</v>
      </c>
      <c r="P140" s="434" t="s">
        <v>235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IFERROR(IF(X140="","",X140*0.00502),"")</f>
        <v>0</v>
      </c>
      <c r="AA140" s="56"/>
      <c r="AB140" s="57"/>
      <c r="AC140" s="168" t="s">
        <v>201</v>
      </c>
      <c r="AG140" s="67"/>
      <c r="AJ140" s="71" t="s">
        <v>72</v>
      </c>
      <c r="AK140" s="71">
        <v>1</v>
      </c>
      <c r="BB140" s="16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16.5" hidden="1" customHeight="1" x14ac:dyDescent="0.25">
      <c r="A143" s="320" t="s">
        <v>236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21"/>
      <c r="Z143" s="321"/>
      <c r="AA143" s="311"/>
      <c r="AB143" s="311"/>
      <c r="AC143" s="311"/>
    </row>
    <row r="144" spans="1:68" ht="14.25" hidden="1" customHeight="1" x14ac:dyDescent="0.25">
      <c r="A144" s="334" t="s">
        <v>64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2"/>
      <c r="AB144" s="312"/>
      <c r="AC144" s="312"/>
    </row>
    <row r="145" spans="1:68" ht="16.5" hidden="1" customHeight="1" x14ac:dyDescent="0.25">
      <c r="A145" s="54" t="s">
        <v>237</v>
      </c>
      <c r="B145" s="54" t="s">
        <v>238</v>
      </c>
      <c r="C145" s="31">
        <v>4301071062</v>
      </c>
      <c r="D145" s="327">
        <v>4607111036384</v>
      </c>
      <c r="E145" s="328"/>
      <c r="F145" s="315">
        <v>5</v>
      </c>
      <c r="G145" s="32">
        <v>1</v>
      </c>
      <c r="H145" s="315">
        <v>5</v>
      </c>
      <c r="I145" s="315">
        <v>5.2106000000000003</v>
      </c>
      <c r="J145" s="32">
        <v>144</v>
      </c>
      <c r="K145" s="32" t="s">
        <v>67</v>
      </c>
      <c r="L145" s="32" t="s">
        <v>68</v>
      </c>
      <c r="M145" s="33" t="s">
        <v>69</v>
      </c>
      <c r="N145" s="33"/>
      <c r="O145" s="32">
        <v>180</v>
      </c>
      <c r="P145" s="425" t="s">
        <v>239</v>
      </c>
      <c r="Q145" s="332"/>
      <c r="R145" s="332"/>
      <c r="S145" s="332"/>
      <c r="T145" s="333"/>
      <c r="U145" s="34"/>
      <c r="V145" s="34"/>
      <c r="W145" s="35" t="s">
        <v>70</v>
      </c>
      <c r="X145" s="316">
        <v>0</v>
      </c>
      <c r="Y145" s="317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240</v>
      </c>
      <c r="AG145" s="67"/>
      <c r="AJ145" s="71" t="s">
        <v>72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16.5" hidden="1" customHeight="1" x14ac:dyDescent="0.25">
      <c r="A146" s="54" t="s">
        <v>241</v>
      </c>
      <c r="B146" s="54" t="s">
        <v>242</v>
      </c>
      <c r="C146" s="31">
        <v>4301071056</v>
      </c>
      <c r="D146" s="327">
        <v>4640242180250</v>
      </c>
      <c r="E146" s="328"/>
      <c r="F146" s="315">
        <v>5</v>
      </c>
      <c r="G146" s="32">
        <v>1</v>
      </c>
      <c r="H146" s="315">
        <v>5</v>
      </c>
      <c r="I146" s="315">
        <v>5.2131999999999996</v>
      </c>
      <c r="J146" s="32">
        <v>144</v>
      </c>
      <c r="K146" s="32" t="s">
        <v>67</v>
      </c>
      <c r="L146" s="32" t="s">
        <v>68</v>
      </c>
      <c r="M146" s="33" t="s">
        <v>69</v>
      </c>
      <c r="N146" s="33"/>
      <c r="O146" s="32">
        <v>180</v>
      </c>
      <c r="P146" s="517" t="s">
        <v>243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244</v>
      </c>
      <c r="AG146" s="67"/>
      <c r="AJ146" s="71" t="s">
        <v>72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245</v>
      </c>
      <c r="B147" s="54" t="s">
        <v>246</v>
      </c>
      <c r="C147" s="31">
        <v>4301071050</v>
      </c>
      <c r="D147" s="327">
        <v>4607111036216</v>
      </c>
      <c r="E147" s="328"/>
      <c r="F147" s="315">
        <v>5</v>
      </c>
      <c r="G147" s="32">
        <v>1</v>
      </c>
      <c r="H147" s="315">
        <v>5</v>
      </c>
      <c r="I147" s="315">
        <v>5.2131999999999996</v>
      </c>
      <c r="J147" s="32">
        <v>144</v>
      </c>
      <c r="K147" s="32" t="s">
        <v>67</v>
      </c>
      <c r="L147" s="32" t="s">
        <v>121</v>
      </c>
      <c r="M147" s="33" t="s">
        <v>69</v>
      </c>
      <c r="N147" s="33"/>
      <c r="O147" s="32">
        <v>180</v>
      </c>
      <c r="P147" s="3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332"/>
      <c r="R147" s="332"/>
      <c r="S147" s="332"/>
      <c r="T147" s="333"/>
      <c r="U147" s="34"/>
      <c r="V147" s="34"/>
      <c r="W147" s="35" t="s">
        <v>70</v>
      </c>
      <c r="X147" s="316">
        <v>0</v>
      </c>
      <c r="Y147" s="317">
        <f>IFERROR(IF(X147="","",X147),"")</f>
        <v>0</v>
      </c>
      <c r="Z147" s="36">
        <f>IFERROR(IF(X147="","",X147*0.00866),"")</f>
        <v>0</v>
      </c>
      <c r="AA147" s="56"/>
      <c r="AB147" s="57"/>
      <c r="AC147" s="174" t="s">
        <v>247</v>
      </c>
      <c r="AG147" s="67"/>
      <c r="AJ147" s="71" t="s">
        <v>122</v>
      </c>
      <c r="AK147" s="71">
        <v>12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4301071061</v>
      </c>
      <c r="D148" s="327">
        <v>4607111036278</v>
      </c>
      <c r="E148" s="328"/>
      <c r="F148" s="315">
        <v>5</v>
      </c>
      <c r="G148" s="32">
        <v>1</v>
      </c>
      <c r="H148" s="315">
        <v>5</v>
      </c>
      <c r="I148" s="315">
        <v>5.2405999999999997</v>
      </c>
      <c r="J148" s="32">
        <v>84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332"/>
      <c r="R148" s="332"/>
      <c r="S148" s="332"/>
      <c r="T148" s="333"/>
      <c r="U148" s="34"/>
      <c r="V148" s="34"/>
      <c r="W148" s="35" t="s">
        <v>70</v>
      </c>
      <c r="X148" s="316">
        <v>0</v>
      </c>
      <c r="Y148" s="317">
        <f>IFERROR(IF(X148="","",X148),"")</f>
        <v>0</v>
      </c>
      <c r="Z148" s="36">
        <f>IFERROR(IF(X148="","",X148*0.0155),"")</f>
        <v>0</v>
      </c>
      <c r="AA148" s="56"/>
      <c r="AB148" s="57"/>
      <c r="AC148" s="176" t="s">
        <v>250</v>
      </c>
      <c r="AG148" s="67"/>
      <c r="AJ148" s="71" t="s">
        <v>72</v>
      </c>
      <c r="AK148" s="71">
        <v>1</v>
      </c>
      <c r="BB148" s="177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29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30"/>
      <c r="P149" s="322" t="s">
        <v>73</v>
      </c>
      <c r="Q149" s="323"/>
      <c r="R149" s="323"/>
      <c r="S149" s="323"/>
      <c r="T149" s="323"/>
      <c r="U149" s="323"/>
      <c r="V149" s="324"/>
      <c r="W149" s="37" t="s">
        <v>70</v>
      </c>
      <c r="X149" s="318">
        <f>IFERROR(SUM(X145:X148),"0")</f>
        <v>0</v>
      </c>
      <c r="Y149" s="318">
        <f>IFERROR(SUM(Y145:Y148),"0")</f>
        <v>0</v>
      </c>
      <c r="Z149" s="318">
        <f>IFERROR(IF(Z145="",0,Z145),"0")+IFERROR(IF(Z146="",0,Z146),"0")+IFERROR(IF(Z147="",0,Z147),"0")+IFERROR(IF(Z148="",0,Z148),"0")</f>
        <v>0</v>
      </c>
      <c r="AA149" s="319"/>
      <c r="AB149" s="319"/>
      <c r="AC149" s="319"/>
    </row>
    <row r="150" spans="1:68" hidden="1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30"/>
      <c r="P150" s="322" t="s">
        <v>73</v>
      </c>
      <c r="Q150" s="323"/>
      <c r="R150" s="323"/>
      <c r="S150" s="323"/>
      <c r="T150" s="323"/>
      <c r="U150" s="323"/>
      <c r="V150" s="324"/>
      <c r="W150" s="37" t="s">
        <v>74</v>
      </c>
      <c r="X150" s="318">
        <f>IFERROR(SUMPRODUCT(X145:X148*H145:H148),"0")</f>
        <v>0</v>
      </c>
      <c r="Y150" s="318">
        <f>IFERROR(SUMPRODUCT(Y145:Y148*H145:H148),"0")</f>
        <v>0</v>
      </c>
      <c r="Z150" s="37"/>
      <c r="AA150" s="319"/>
      <c r="AB150" s="319"/>
      <c r="AC150" s="319"/>
    </row>
    <row r="151" spans="1:68" ht="14.25" hidden="1" customHeight="1" x14ac:dyDescent="0.25">
      <c r="A151" s="334" t="s">
        <v>251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21"/>
      <c r="Z151" s="321"/>
      <c r="AA151" s="312"/>
      <c r="AB151" s="312"/>
      <c r="AC151" s="312"/>
    </row>
    <row r="152" spans="1:68" ht="27" hidden="1" customHeight="1" x14ac:dyDescent="0.25">
      <c r="A152" s="54" t="s">
        <v>252</v>
      </c>
      <c r="B152" s="54" t="s">
        <v>253</v>
      </c>
      <c r="C152" s="31">
        <v>4301080153</v>
      </c>
      <c r="D152" s="327">
        <v>4607111036827</v>
      </c>
      <c r="E152" s="328"/>
      <c r="F152" s="315">
        <v>1</v>
      </c>
      <c r="G152" s="32">
        <v>5</v>
      </c>
      <c r="H152" s="315">
        <v>5</v>
      </c>
      <c r="I152" s="315">
        <v>5.2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90</v>
      </c>
      <c r="P152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254</v>
      </c>
      <c r="AG152" s="67"/>
      <c r="AJ152" s="71" t="s">
        <v>72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255</v>
      </c>
      <c r="B153" s="54" t="s">
        <v>256</v>
      </c>
      <c r="C153" s="31">
        <v>4301080154</v>
      </c>
      <c r="D153" s="327">
        <v>4607111036834</v>
      </c>
      <c r="E153" s="328"/>
      <c r="F153" s="315">
        <v>1</v>
      </c>
      <c r="G153" s="32">
        <v>5</v>
      </c>
      <c r="H153" s="315">
        <v>5</v>
      </c>
      <c r="I153" s="315">
        <v>5.2530000000000001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90</v>
      </c>
      <c r="P153" s="4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0" t="s">
        <v>254</v>
      </c>
      <c r="AG153" s="67"/>
      <c r="AJ153" s="71" t="s">
        <v>72</v>
      </c>
      <c r="AK153" s="71">
        <v>1</v>
      </c>
      <c r="BB153" s="181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29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30"/>
      <c r="P154" s="322" t="s">
        <v>73</v>
      </c>
      <c r="Q154" s="323"/>
      <c r="R154" s="323"/>
      <c r="S154" s="323"/>
      <c r="T154" s="323"/>
      <c r="U154" s="323"/>
      <c r="V154" s="324"/>
      <c r="W154" s="37" t="s">
        <v>70</v>
      </c>
      <c r="X154" s="318">
        <f>IFERROR(SUM(X152:X153),"0")</f>
        <v>0</v>
      </c>
      <c r="Y154" s="318">
        <f>IFERROR(SUM(Y152:Y153),"0")</f>
        <v>0</v>
      </c>
      <c r="Z154" s="318">
        <f>IFERROR(IF(Z152="",0,Z152),"0")+IFERROR(IF(Z153="",0,Z153),"0")</f>
        <v>0</v>
      </c>
      <c r="AA154" s="319"/>
      <c r="AB154" s="319"/>
      <c r="AC154" s="319"/>
    </row>
    <row r="155" spans="1:68" hidden="1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74</v>
      </c>
      <c r="X155" s="318">
        <f>IFERROR(SUMPRODUCT(X152:X153*H152:H153),"0")</f>
        <v>0</v>
      </c>
      <c r="Y155" s="318">
        <f>IFERROR(SUMPRODUCT(Y152:Y153*H152:H153),"0")</f>
        <v>0</v>
      </c>
      <c r="Z155" s="37"/>
      <c r="AA155" s="319"/>
      <c r="AB155" s="319"/>
      <c r="AC155" s="319"/>
    </row>
    <row r="156" spans="1:68" ht="27.75" hidden="1" customHeight="1" x14ac:dyDescent="0.2">
      <c r="A156" s="380" t="s">
        <v>257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381"/>
      <c r="Z156" s="381"/>
      <c r="AA156" s="48"/>
      <c r="AB156" s="48"/>
      <c r="AC156" s="48"/>
    </row>
    <row r="157" spans="1:68" ht="16.5" hidden="1" customHeight="1" x14ac:dyDescent="0.25">
      <c r="A157" s="320" t="s">
        <v>258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1"/>
      <c r="AB157" s="311"/>
      <c r="AC157" s="311"/>
    </row>
    <row r="158" spans="1:68" ht="14.25" hidden="1" customHeight="1" x14ac:dyDescent="0.25">
      <c r="A158" s="334" t="s">
        <v>77</v>
      </c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  <c r="Y158" s="321"/>
      <c r="Z158" s="321"/>
      <c r="AA158" s="312"/>
      <c r="AB158" s="312"/>
      <c r="AC158" s="312"/>
    </row>
    <row r="159" spans="1:68" ht="27" customHeight="1" x14ac:dyDescent="0.25">
      <c r="A159" s="54" t="s">
        <v>259</v>
      </c>
      <c r="B159" s="54" t="s">
        <v>260</v>
      </c>
      <c r="C159" s="31">
        <v>4301132097</v>
      </c>
      <c r="D159" s="327">
        <v>4607111035721</v>
      </c>
      <c r="E159" s="328"/>
      <c r="F159" s="315">
        <v>0.25</v>
      </c>
      <c r="G159" s="32">
        <v>12</v>
      </c>
      <c r="H159" s="315">
        <v>3</v>
      </c>
      <c r="I159" s="315">
        <v>3.3879999999999999</v>
      </c>
      <c r="J159" s="32">
        <v>70</v>
      </c>
      <c r="K159" s="32" t="s">
        <v>80</v>
      </c>
      <c r="L159" s="32" t="s">
        <v>121</v>
      </c>
      <c r="M159" s="33" t="s">
        <v>69</v>
      </c>
      <c r="N159" s="33"/>
      <c r="O159" s="32">
        <v>365</v>
      </c>
      <c r="P159" s="4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42</v>
      </c>
      <c r="Y159" s="317">
        <f>IFERROR(IF(X159="","",X159),"")</f>
        <v>42</v>
      </c>
      <c r="Z159" s="36">
        <f>IFERROR(IF(X159="","",X159*0.01788),"")</f>
        <v>0.75095999999999996</v>
      </c>
      <c r="AA159" s="56"/>
      <c r="AB159" s="57"/>
      <c r="AC159" s="182" t="s">
        <v>261</v>
      </c>
      <c r="AG159" s="67"/>
      <c r="AJ159" s="71" t="s">
        <v>122</v>
      </c>
      <c r="AK159" s="71">
        <v>14</v>
      </c>
      <c r="BB159" s="183" t="s">
        <v>83</v>
      </c>
      <c r="BM159" s="67">
        <f>IFERROR(X159*I159,"0")</f>
        <v>142.29599999999999</v>
      </c>
      <c r="BN159" s="67">
        <f>IFERROR(Y159*I159,"0")</f>
        <v>142.29599999999999</v>
      </c>
      <c r="BO159" s="67">
        <f>IFERROR(X159/J159,"0")</f>
        <v>0.6</v>
      </c>
      <c r="BP159" s="67">
        <f>IFERROR(Y159/J159,"0")</f>
        <v>0.6</v>
      </c>
    </row>
    <row r="160" spans="1:68" ht="27" customHeight="1" x14ac:dyDescent="0.25">
      <c r="A160" s="54" t="s">
        <v>262</v>
      </c>
      <c r="B160" s="54" t="s">
        <v>263</v>
      </c>
      <c r="C160" s="31">
        <v>4301132100</v>
      </c>
      <c r="D160" s="327">
        <v>4607111035691</v>
      </c>
      <c r="E160" s="328"/>
      <c r="F160" s="315">
        <v>0.25</v>
      </c>
      <c r="G160" s="32">
        <v>12</v>
      </c>
      <c r="H160" s="315">
        <v>3</v>
      </c>
      <c r="I160" s="315">
        <v>3.3879999999999999</v>
      </c>
      <c r="J160" s="32">
        <v>70</v>
      </c>
      <c r="K160" s="32" t="s">
        <v>80</v>
      </c>
      <c r="L160" s="32" t="s">
        <v>121</v>
      </c>
      <c r="M160" s="33" t="s">
        <v>69</v>
      </c>
      <c r="N160" s="33"/>
      <c r="O160" s="32">
        <v>365</v>
      </c>
      <c r="P160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332"/>
      <c r="R160" s="332"/>
      <c r="S160" s="332"/>
      <c r="T160" s="333"/>
      <c r="U160" s="34"/>
      <c r="V160" s="34"/>
      <c r="W160" s="35" t="s">
        <v>70</v>
      </c>
      <c r="X160" s="316">
        <v>42</v>
      </c>
      <c r="Y160" s="317">
        <f>IFERROR(IF(X160="","",X160),"")</f>
        <v>42</v>
      </c>
      <c r="Z160" s="36">
        <f>IFERROR(IF(X160="","",X160*0.01788),"")</f>
        <v>0.75095999999999996</v>
      </c>
      <c r="AA160" s="56"/>
      <c r="AB160" s="57"/>
      <c r="AC160" s="184" t="s">
        <v>264</v>
      </c>
      <c r="AG160" s="67"/>
      <c r="AJ160" s="71" t="s">
        <v>122</v>
      </c>
      <c r="AK160" s="71">
        <v>14</v>
      </c>
      <c r="BB160" s="185" t="s">
        <v>83</v>
      </c>
      <c r="BM160" s="67">
        <f>IFERROR(X160*I160,"0")</f>
        <v>142.29599999999999</v>
      </c>
      <c r="BN160" s="67">
        <f>IFERROR(Y160*I160,"0")</f>
        <v>142.29599999999999</v>
      </c>
      <c r="BO160" s="67">
        <f>IFERROR(X160/J160,"0")</f>
        <v>0.6</v>
      </c>
      <c r="BP160" s="67">
        <f>IFERROR(Y160/J160,"0")</f>
        <v>0.6</v>
      </c>
    </row>
    <row r="161" spans="1:68" ht="27" customHeight="1" x14ac:dyDescent="0.25">
      <c r="A161" s="54" t="s">
        <v>265</v>
      </c>
      <c r="B161" s="54" t="s">
        <v>266</v>
      </c>
      <c r="C161" s="31">
        <v>4301132079</v>
      </c>
      <c r="D161" s="327">
        <v>4607111038487</v>
      </c>
      <c r="E161" s="328"/>
      <c r="F161" s="315">
        <v>0.25</v>
      </c>
      <c r="G161" s="32">
        <v>12</v>
      </c>
      <c r="H161" s="315">
        <v>3</v>
      </c>
      <c r="I161" s="315">
        <v>3.7360000000000002</v>
      </c>
      <c r="J161" s="32">
        <v>70</v>
      </c>
      <c r="K161" s="32" t="s">
        <v>80</v>
      </c>
      <c r="L161" s="32" t="s">
        <v>121</v>
      </c>
      <c r="M161" s="33" t="s">
        <v>69</v>
      </c>
      <c r="N161" s="33"/>
      <c r="O161" s="32">
        <v>180</v>
      </c>
      <c r="P161" s="49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332"/>
      <c r="R161" s="332"/>
      <c r="S161" s="332"/>
      <c r="T161" s="333"/>
      <c r="U161" s="34"/>
      <c r="V161" s="34"/>
      <c r="W161" s="35" t="s">
        <v>70</v>
      </c>
      <c r="X161" s="316">
        <v>14</v>
      </c>
      <c r="Y161" s="317">
        <f>IFERROR(IF(X161="","",X161),"")</f>
        <v>14</v>
      </c>
      <c r="Z161" s="36">
        <f>IFERROR(IF(X161="","",X161*0.01788),"")</f>
        <v>0.25031999999999999</v>
      </c>
      <c r="AA161" s="56"/>
      <c r="AB161" s="57"/>
      <c r="AC161" s="186" t="s">
        <v>267</v>
      </c>
      <c r="AG161" s="67"/>
      <c r="AJ161" s="71" t="s">
        <v>122</v>
      </c>
      <c r="AK161" s="71">
        <v>14</v>
      </c>
      <c r="BB161" s="187" t="s">
        <v>83</v>
      </c>
      <c r="BM161" s="67">
        <f>IFERROR(X161*I161,"0")</f>
        <v>52.304000000000002</v>
      </c>
      <c r="BN161" s="67">
        <f>IFERROR(Y161*I161,"0")</f>
        <v>52.304000000000002</v>
      </c>
      <c r="BO161" s="67">
        <f>IFERROR(X161/J161,"0")</f>
        <v>0.2</v>
      </c>
      <c r="BP161" s="67">
        <f>IFERROR(Y161/J161,"0")</f>
        <v>0.2</v>
      </c>
    </row>
    <row r="162" spans="1:68" x14ac:dyDescent="0.2">
      <c r="A162" s="329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30"/>
      <c r="P162" s="322" t="s">
        <v>73</v>
      </c>
      <c r="Q162" s="323"/>
      <c r="R162" s="323"/>
      <c r="S162" s="323"/>
      <c r="T162" s="323"/>
      <c r="U162" s="323"/>
      <c r="V162" s="324"/>
      <c r="W162" s="37" t="s">
        <v>70</v>
      </c>
      <c r="X162" s="318">
        <f>IFERROR(SUM(X159:X161),"0")</f>
        <v>98</v>
      </c>
      <c r="Y162" s="318">
        <f>IFERROR(SUM(Y159:Y161),"0")</f>
        <v>98</v>
      </c>
      <c r="Z162" s="318">
        <f>IFERROR(IF(Z159="",0,Z159),"0")+IFERROR(IF(Z160="",0,Z160),"0")+IFERROR(IF(Z161="",0,Z161),"0")</f>
        <v>1.75224</v>
      </c>
      <c r="AA162" s="319"/>
      <c r="AB162" s="319"/>
      <c r="AC162" s="319"/>
    </row>
    <row r="163" spans="1:68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30"/>
      <c r="P163" s="322" t="s">
        <v>73</v>
      </c>
      <c r="Q163" s="323"/>
      <c r="R163" s="323"/>
      <c r="S163" s="323"/>
      <c r="T163" s="323"/>
      <c r="U163" s="323"/>
      <c r="V163" s="324"/>
      <c r="W163" s="37" t="s">
        <v>74</v>
      </c>
      <c r="X163" s="318">
        <f>IFERROR(SUMPRODUCT(X159:X161*H159:H161),"0")</f>
        <v>294</v>
      </c>
      <c r="Y163" s="318">
        <f>IFERROR(SUMPRODUCT(Y159:Y161*H159:H161),"0")</f>
        <v>294</v>
      </c>
      <c r="Z163" s="37"/>
      <c r="AA163" s="319"/>
      <c r="AB163" s="319"/>
      <c r="AC163" s="319"/>
    </row>
    <row r="164" spans="1:68" ht="14.25" hidden="1" customHeight="1" x14ac:dyDescent="0.25">
      <c r="A164" s="334" t="s">
        <v>268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hidden="1" customHeight="1" x14ac:dyDescent="0.25">
      <c r="A165" s="54" t="s">
        <v>269</v>
      </c>
      <c r="B165" s="54" t="s">
        <v>270</v>
      </c>
      <c r="C165" s="31">
        <v>4301051855</v>
      </c>
      <c r="D165" s="327">
        <v>4680115885875</v>
      </c>
      <c r="E165" s="328"/>
      <c r="F165" s="315">
        <v>1</v>
      </c>
      <c r="G165" s="32">
        <v>9</v>
      </c>
      <c r="H165" s="315">
        <v>9</v>
      </c>
      <c r="I165" s="315">
        <v>9.4350000000000005</v>
      </c>
      <c r="J165" s="32">
        <v>64</v>
      </c>
      <c r="K165" s="32" t="s">
        <v>271</v>
      </c>
      <c r="L165" s="32" t="s">
        <v>68</v>
      </c>
      <c r="M165" s="33" t="s">
        <v>272</v>
      </c>
      <c r="N165" s="33"/>
      <c r="O165" s="32">
        <v>365</v>
      </c>
      <c r="P165" s="349" t="s">
        <v>273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IFERROR(IF(X165="","",X165*0.01898),"")</f>
        <v>0</v>
      </c>
      <c r="AA165" s="56"/>
      <c r="AB165" s="57"/>
      <c r="AC165" s="188" t="s">
        <v>274</v>
      </c>
      <c r="AG165" s="67"/>
      <c r="AJ165" s="71" t="s">
        <v>72</v>
      </c>
      <c r="AK165" s="71">
        <v>1</v>
      </c>
      <c r="BB165" s="189" t="s">
        <v>275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29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30"/>
      <c r="P166" s="322" t="s">
        <v>73</v>
      </c>
      <c r="Q166" s="323"/>
      <c r="R166" s="323"/>
      <c r="S166" s="323"/>
      <c r="T166" s="323"/>
      <c r="U166" s="323"/>
      <c r="V166" s="324"/>
      <c r="W166" s="37" t="s">
        <v>70</v>
      </c>
      <c r="X166" s="318">
        <f>IFERROR(SUM(X165:X165),"0")</f>
        <v>0</v>
      </c>
      <c r="Y166" s="318">
        <f>IFERROR(SUM(Y165:Y165),"0")</f>
        <v>0</v>
      </c>
      <c r="Z166" s="318">
        <f>IFERROR(IF(Z165="",0,Z165),"0")</f>
        <v>0</v>
      </c>
      <c r="AA166" s="319"/>
      <c r="AB166" s="319"/>
      <c r="AC166" s="319"/>
    </row>
    <row r="167" spans="1:68" hidden="1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30"/>
      <c r="P167" s="322" t="s">
        <v>73</v>
      </c>
      <c r="Q167" s="323"/>
      <c r="R167" s="323"/>
      <c r="S167" s="323"/>
      <c r="T167" s="323"/>
      <c r="U167" s="323"/>
      <c r="V167" s="324"/>
      <c r="W167" s="37" t="s">
        <v>74</v>
      </c>
      <c r="X167" s="318">
        <f>IFERROR(SUMPRODUCT(X165:X165*H165:H165),"0")</f>
        <v>0</v>
      </c>
      <c r="Y167" s="318">
        <f>IFERROR(SUMPRODUCT(Y165:Y165*H165:H165),"0")</f>
        <v>0</v>
      </c>
      <c r="Z167" s="37"/>
      <c r="AA167" s="319"/>
      <c r="AB167" s="319"/>
      <c r="AC167" s="319"/>
    </row>
    <row r="168" spans="1:68" ht="16.5" hidden="1" customHeight="1" x14ac:dyDescent="0.25">
      <c r="A168" s="320" t="s">
        <v>276</v>
      </c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21"/>
      <c r="Z168" s="321"/>
      <c r="AA168" s="311"/>
      <c r="AB168" s="311"/>
      <c r="AC168" s="311"/>
    </row>
    <row r="169" spans="1:68" ht="14.25" hidden="1" customHeight="1" x14ac:dyDescent="0.25">
      <c r="A169" s="334" t="s">
        <v>276</v>
      </c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21"/>
      <c r="Y169" s="321"/>
      <c r="Z169" s="321"/>
      <c r="AA169" s="312"/>
      <c r="AB169" s="312"/>
      <c r="AC169" s="312"/>
    </row>
    <row r="170" spans="1:68" ht="27" hidden="1" customHeight="1" x14ac:dyDescent="0.25">
      <c r="A170" s="54" t="s">
        <v>277</v>
      </c>
      <c r="B170" s="54" t="s">
        <v>278</v>
      </c>
      <c r="C170" s="31">
        <v>4301133002</v>
      </c>
      <c r="D170" s="327">
        <v>4607111035783</v>
      </c>
      <c r="E170" s="328"/>
      <c r="F170" s="315">
        <v>0.2</v>
      </c>
      <c r="G170" s="32">
        <v>8</v>
      </c>
      <c r="H170" s="315">
        <v>1.6</v>
      </c>
      <c r="I170" s="315">
        <v>2.12</v>
      </c>
      <c r="J170" s="32">
        <v>72</v>
      </c>
      <c r="K170" s="32" t="s">
        <v>223</v>
      </c>
      <c r="L170" s="32" t="s">
        <v>68</v>
      </c>
      <c r="M170" s="33" t="s">
        <v>69</v>
      </c>
      <c r="N170" s="33"/>
      <c r="O170" s="32">
        <v>180</v>
      </c>
      <c r="P170" s="42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332"/>
      <c r="R170" s="332"/>
      <c r="S170" s="332"/>
      <c r="T170" s="333"/>
      <c r="U170" s="34"/>
      <c r="V170" s="34"/>
      <c r="W170" s="35" t="s">
        <v>70</v>
      </c>
      <c r="X170" s="316">
        <v>0</v>
      </c>
      <c r="Y170" s="317">
        <f>IFERROR(IF(X170="","",X170),"")</f>
        <v>0</v>
      </c>
      <c r="Z170" s="36">
        <f>IFERROR(IF(X170="","",X170*0.01157),"")</f>
        <v>0</v>
      </c>
      <c r="AA170" s="56"/>
      <c r="AB170" s="57"/>
      <c r="AC170" s="190" t="s">
        <v>279</v>
      </c>
      <c r="AG170" s="67"/>
      <c r="AJ170" s="71" t="s">
        <v>72</v>
      </c>
      <c r="AK170" s="71">
        <v>1</v>
      </c>
      <c r="BB170" s="191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29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30"/>
      <c r="P171" s="322" t="s">
        <v>73</v>
      </c>
      <c r="Q171" s="323"/>
      <c r="R171" s="323"/>
      <c r="S171" s="323"/>
      <c r="T171" s="323"/>
      <c r="U171" s="323"/>
      <c r="V171" s="324"/>
      <c r="W171" s="37" t="s">
        <v>70</v>
      </c>
      <c r="X171" s="318">
        <f>IFERROR(SUM(X170:X170),"0")</f>
        <v>0</v>
      </c>
      <c r="Y171" s="318">
        <f>IFERROR(SUM(Y170:Y170),"0")</f>
        <v>0</v>
      </c>
      <c r="Z171" s="318">
        <f>IFERROR(IF(Z170="",0,Z170),"0")</f>
        <v>0</v>
      </c>
      <c r="AA171" s="319"/>
      <c r="AB171" s="319"/>
      <c r="AC171" s="319"/>
    </row>
    <row r="172" spans="1:68" hidden="1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30"/>
      <c r="P172" s="322" t="s">
        <v>73</v>
      </c>
      <c r="Q172" s="323"/>
      <c r="R172" s="323"/>
      <c r="S172" s="323"/>
      <c r="T172" s="323"/>
      <c r="U172" s="323"/>
      <c r="V172" s="324"/>
      <c r="W172" s="37" t="s">
        <v>74</v>
      </c>
      <c r="X172" s="318">
        <f>IFERROR(SUMPRODUCT(X170:X170*H170:H170),"0")</f>
        <v>0</v>
      </c>
      <c r="Y172" s="318">
        <f>IFERROR(SUMPRODUCT(Y170:Y170*H170:H170),"0")</f>
        <v>0</v>
      </c>
      <c r="Z172" s="37"/>
      <c r="AA172" s="319"/>
      <c r="AB172" s="319"/>
      <c r="AC172" s="319"/>
    </row>
    <row r="173" spans="1:68" ht="27.75" hidden="1" customHeight="1" x14ac:dyDescent="0.2">
      <c r="A173" s="380" t="s">
        <v>280</v>
      </c>
      <c r="B173" s="381"/>
      <c r="C173" s="381"/>
      <c r="D173" s="381"/>
      <c r="E173" s="381"/>
      <c r="F173" s="381"/>
      <c r="G173" s="381"/>
      <c r="H173" s="381"/>
      <c r="I173" s="381"/>
      <c r="J173" s="381"/>
      <c r="K173" s="381"/>
      <c r="L173" s="381"/>
      <c r="M173" s="381"/>
      <c r="N173" s="381"/>
      <c r="O173" s="381"/>
      <c r="P173" s="381"/>
      <c r="Q173" s="381"/>
      <c r="R173" s="381"/>
      <c r="S173" s="381"/>
      <c r="T173" s="381"/>
      <c r="U173" s="381"/>
      <c r="V173" s="381"/>
      <c r="W173" s="381"/>
      <c r="X173" s="381"/>
      <c r="Y173" s="381"/>
      <c r="Z173" s="381"/>
      <c r="AA173" s="48"/>
      <c r="AB173" s="48"/>
      <c r="AC173" s="48"/>
    </row>
    <row r="174" spans="1:68" ht="16.5" hidden="1" customHeight="1" x14ac:dyDescent="0.25">
      <c r="A174" s="320" t="s">
        <v>281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21"/>
      <c r="Z174" s="321"/>
      <c r="AA174" s="311"/>
      <c r="AB174" s="311"/>
      <c r="AC174" s="311"/>
    </row>
    <row r="175" spans="1:68" ht="14.25" hidden="1" customHeight="1" x14ac:dyDescent="0.25">
      <c r="A175" s="334" t="s">
        <v>135</v>
      </c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1"/>
      <c r="M175" s="321"/>
      <c r="N175" s="321"/>
      <c r="O175" s="321"/>
      <c r="P175" s="321"/>
      <c r="Q175" s="321"/>
      <c r="R175" s="321"/>
      <c r="S175" s="321"/>
      <c r="T175" s="321"/>
      <c r="U175" s="321"/>
      <c r="V175" s="321"/>
      <c r="W175" s="321"/>
      <c r="X175" s="321"/>
      <c r="Y175" s="321"/>
      <c r="Z175" s="321"/>
      <c r="AA175" s="312"/>
      <c r="AB175" s="312"/>
      <c r="AC175" s="312"/>
    </row>
    <row r="176" spans="1:68" ht="27" hidden="1" customHeight="1" x14ac:dyDescent="0.25">
      <c r="A176" s="54" t="s">
        <v>282</v>
      </c>
      <c r="B176" s="54" t="s">
        <v>283</v>
      </c>
      <c r="C176" s="31">
        <v>4301135707</v>
      </c>
      <c r="D176" s="327">
        <v>4620207490198</v>
      </c>
      <c r="E176" s="328"/>
      <c r="F176" s="315">
        <v>0.2</v>
      </c>
      <c r="G176" s="32">
        <v>12</v>
      </c>
      <c r="H176" s="315">
        <v>2.4</v>
      </c>
      <c r="I176" s="315">
        <v>3.1036000000000001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180</v>
      </c>
      <c r="P176" s="48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332"/>
      <c r="R176" s="332"/>
      <c r="S176" s="332"/>
      <c r="T176" s="333"/>
      <c r="U176" s="34"/>
      <c r="V176" s="34"/>
      <c r="W176" s="35" t="s">
        <v>70</v>
      </c>
      <c r="X176" s="316">
        <v>0</v>
      </c>
      <c r="Y176" s="317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284</v>
      </c>
      <c r="AG176" s="67"/>
      <c r="AJ176" s="71" t="s">
        <v>72</v>
      </c>
      <c r="AK176" s="71">
        <v>1</v>
      </c>
      <c r="BB176" s="193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285</v>
      </c>
      <c r="B177" s="54" t="s">
        <v>286</v>
      </c>
      <c r="C177" s="31">
        <v>4301135719</v>
      </c>
      <c r="D177" s="327">
        <v>4620207490235</v>
      </c>
      <c r="E177" s="328"/>
      <c r="F177" s="315">
        <v>0.2</v>
      </c>
      <c r="G177" s="32">
        <v>12</v>
      </c>
      <c r="H177" s="315">
        <v>2.4</v>
      </c>
      <c r="I177" s="315">
        <v>3.1036000000000001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7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332"/>
      <c r="R177" s="332"/>
      <c r="S177" s="332"/>
      <c r="T177" s="333"/>
      <c r="U177" s="34"/>
      <c r="V177" s="34"/>
      <c r="W177" s="35" t="s">
        <v>70</v>
      </c>
      <c r="X177" s="316">
        <v>0</v>
      </c>
      <c r="Y177" s="317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287</v>
      </c>
      <c r="AG177" s="67"/>
      <c r="AJ177" s="71" t="s">
        <v>72</v>
      </c>
      <c r="AK177" s="71">
        <v>1</v>
      </c>
      <c r="BB177" s="195" t="s">
        <v>83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288</v>
      </c>
      <c r="B178" s="54" t="s">
        <v>289</v>
      </c>
      <c r="C178" s="31">
        <v>4301135697</v>
      </c>
      <c r="D178" s="327">
        <v>4620207490259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284</v>
      </c>
      <c r="AG178" s="67"/>
      <c r="AJ178" s="71" t="s">
        <v>72</v>
      </c>
      <c r="AK178" s="71">
        <v>1</v>
      </c>
      <c r="BB178" s="197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290</v>
      </c>
      <c r="B179" s="54" t="s">
        <v>291</v>
      </c>
      <c r="C179" s="31">
        <v>4301135681</v>
      </c>
      <c r="D179" s="327">
        <v>4620207490143</v>
      </c>
      <c r="E179" s="328"/>
      <c r="F179" s="315">
        <v>0.22</v>
      </c>
      <c r="G179" s="32">
        <v>12</v>
      </c>
      <c r="H179" s="315">
        <v>2.64</v>
      </c>
      <c r="I179" s="315">
        <v>3.3435999999999999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38" t="s">
        <v>292</v>
      </c>
      <c r="Q179" s="332"/>
      <c r="R179" s="332"/>
      <c r="S179" s="332"/>
      <c r="T179" s="333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IFERROR(IF(X179="","",X179*0.01788),"")</f>
        <v>0</v>
      </c>
      <c r="AA179" s="56"/>
      <c r="AB179" s="57"/>
      <c r="AC179" s="198" t="s">
        <v>293</v>
      </c>
      <c r="AG179" s="67"/>
      <c r="AJ179" s="71" t="s">
        <v>72</v>
      </c>
      <c r="AK179" s="71">
        <v>1</v>
      </c>
      <c r="BB179" s="199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29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70</v>
      </c>
      <c r="X180" s="318">
        <f>IFERROR(SUM(X176:X179),"0")</f>
        <v>0</v>
      </c>
      <c r="Y180" s="318">
        <f>IFERROR(SUM(Y176:Y179),"0")</f>
        <v>0</v>
      </c>
      <c r="Z180" s="318">
        <f>IFERROR(IF(Z176="",0,Z176),"0")+IFERROR(IF(Z177="",0,Z177),"0")+IFERROR(IF(Z178="",0,Z178),"0")+IFERROR(IF(Z179="",0,Z179),"0")</f>
        <v>0</v>
      </c>
      <c r="AA180" s="319"/>
      <c r="AB180" s="319"/>
      <c r="AC180" s="319"/>
    </row>
    <row r="181" spans="1:68" hidden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30"/>
      <c r="P181" s="322" t="s">
        <v>73</v>
      </c>
      <c r="Q181" s="323"/>
      <c r="R181" s="323"/>
      <c r="S181" s="323"/>
      <c r="T181" s="323"/>
      <c r="U181" s="323"/>
      <c r="V181" s="324"/>
      <c r="W181" s="37" t="s">
        <v>74</v>
      </c>
      <c r="X181" s="318">
        <f>IFERROR(SUMPRODUCT(X176:X179*H176:H179),"0")</f>
        <v>0</v>
      </c>
      <c r="Y181" s="318">
        <f>IFERROR(SUMPRODUCT(Y176:Y179*H176:H179),"0")</f>
        <v>0</v>
      </c>
      <c r="Z181" s="37"/>
      <c r="AA181" s="319"/>
      <c r="AB181" s="319"/>
      <c r="AC181" s="319"/>
    </row>
    <row r="182" spans="1:68" ht="16.5" hidden="1" customHeight="1" x14ac:dyDescent="0.25">
      <c r="A182" s="320" t="s">
        <v>294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1"/>
      <c r="AB182" s="311"/>
      <c r="AC182" s="311"/>
    </row>
    <row r="183" spans="1:68" ht="14.25" hidden="1" customHeight="1" x14ac:dyDescent="0.25">
      <c r="A183" s="334" t="s">
        <v>64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12"/>
      <c r="AB183" s="312"/>
      <c r="AC183" s="312"/>
    </row>
    <row r="184" spans="1:68" ht="16.5" customHeight="1" x14ac:dyDescent="0.25">
      <c r="A184" s="54" t="s">
        <v>295</v>
      </c>
      <c r="B184" s="54" t="s">
        <v>296</v>
      </c>
      <c r="C184" s="31">
        <v>4301070948</v>
      </c>
      <c r="D184" s="327">
        <v>4607111037022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121</v>
      </c>
      <c r="M184" s="33" t="s">
        <v>69</v>
      </c>
      <c r="N184" s="33"/>
      <c r="O184" s="32">
        <v>180</v>
      </c>
      <c r="P184" s="3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12</v>
      </c>
      <c r="Y184" s="317">
        <f>IFERROR(IF(X184="","",X184),"")</f>
        <v>12</v>
      </c>
      <c r="Z184" s="36">
        <f>IFERROR(IF(X184="","",X184*0.0155),"")</f>
        <v>0.186</v>
      </c>
      <c r="AA184" s="56"/>
      <c r="AB184" s="57"/>
      <c r="AC184" s="200" t="s">
        <v>297</v>
      </c>
      <c r="AG184" s="67"/>
      <c r="AJ184" s="71" t="s">
        <v>122</v>
      </c>
      <c r="AK184" s="71">
        <v>12</v>
      </c>
      <c r="BB184" s="201" t="s">
        <v>1</v>
      </c>
      <c r="BM184" s="67">
        <f>IFERROR(X184*I184,"0")</f>
        <v>70.44</v>
      </c>
      <c r="BN184" s="67">
        <f>IFERROR(Y184*I184,"0")</f>
        <v>70.44</v>
      </c>
      <c r="BO184" s="67">
        <f>IFERROR(X184/J184,"0")</f>
        <v>0.14285714285714285</v>
      </c>
      <c r="BP184" s="67">
        <f>IFERROR(Y184/J184,"0")</f>
        <v>0.14285714285714285</v>
      </c>
    </row>
    <row r="185" spans="1:68" ht="27" hidden="1" customHeight="1" x14ac:dyDescent="0.25">
      <c r="A185" s="54" t="s">
        <v>298</v>
      </c>
      <c r="B185" s="54" t="s">
        <v>299</v>
      </c>
      <c r="C185" s="31">
        <v>4301070990</v>
      </c>
      <c r="D185" s="327">
        <v>4607111038494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300</v>
      </c>
      <c r="AG185" s="67"/>
      <c r="AJ185" s="71" t="s">
        <v>72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301</v>
      </c>
      <c r="B186" s="54" t="s">
        <v>302</v>
      </c>
      <c r="C186" s="31">
        <v>4301070966</v>
      </c>
      <c r="D186" s="327">
        <v>4607111038135</v>
      </c>
      <c r="E186" s="328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32"/>
      <c r="R186" s="332"/>
      <c r="S186" s="332"/>
      <c r="T186" s="333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303</v>
      </c>
      <c r="AG186" s="67"/>
      <c r="AJ186" s="71" t="s">
        <v>72</v>
      </c>
      <c r="AK186" s="71">
        <v>1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29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70</v>
      </c>
      <c r="X187" s="318">
        <f>IFERROR(SUM(X184:X186),"0")</f>
        <v>12</v>
      </c>
      <c r="Y187" s="318">
        <f>IFERROR(SUM(Y184:Y186),"0")</f>
        <v>12</v>
      </c>
      <c r="Z187" s="318">
        <f>IFERROR(IF(Z184="",0,Z184),"0")+IFERROR(IF(Z185="",0,Z185),"0")+IFERROR(IF(Z186="",0,Z186),"0")</f>
        <v>0.186</v>
      </c>
      <c r="AA187" s="319"/>
      <c r="AB187" s="319"/>
      <c r="AC187" s="319"/>
    </row>
    <row r="188" spans="1:68" x14ac:dyDescent="0.2">
      <c r="A188" s="321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30"/>
      <c r="P188" s="322" t="s">
        <v>73</v>
      </c>
      <c r="Q188" s="323"/>
      <c r="R188" s="323"/>
      <c r="S188" s="323"/>
      <c r="T188" s="323"/>
      <c r="U188" s="323"/>
      <c r="V188" s="324"/>
      <c r="W188" s="37" t="s">
        <v>74</v>
      </c>
      <c r="X188" s="318">
        <f>IFERROR(SUMPRODUCT(X184:X186*H184:H186),"0")</f>
        <v>67.199999999999989</v>
      </c>
      <c r="Y188" s="318">
        <f>IFERROR(SUMPRODUCT(Y184:Y186*H184:H186),"0")</f>
        <v>67.199999999999989</v>
      </c>
      <c r="Z188" s="37"/>
      <c r="AA188" s="319"/>
      <c r="AB188" s="319"/>
      <c r="AC188" s="319"/>
    </row>
    <row r="189" spans="1:68" ht="16.5" hidden="1" customHeight="1" x14ac:dyDescent="0.25">
      <c r="A189" s="320" t="s">
        <v>304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1"/>
      <c r="AB189" s="311"/>
      <c r="AC189" s="311"/>
    </row>
    <row r="190" spans="1:68" ht="14.25" hidden="1" customHeight="1" x14ac:dyDescent="0.25">
      <c r="A190" s="334" t="s">
        <v>64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12"/>
      <c r="AB190" s="312"/>
      <c r="AC190" s="312"/>
    </row>
    <row r="191" spans="1:68" ht="27" customHeight="1" x14ac:dyDescent="0.25">
      <c r="A191" s="54" t="s">
        <v>305</v>
      </c>
      <c r="B191" s="54" t="s">
        <v>306</v>
      </c>
      <c r="C191" s="31">
        <v>4301070996</v>
      </c>
      <c r="D191" s="327">
        <v>4607111038654</v>
      </c>
      <c r="E191" s="328"/>
      <c r="F191" s="315">
        <v>0.4</v>
      </c>
      <c r="G191" s="32">
        <v>16</v>
      </c>
      <c r="H191" s="315">
        <v>6.4</v>
      </c>
      <c r="I191" s="315">
        <v>6.63</v>
      </c>
      <c r="J191" s="32">
        <v>84</v>
      </c>
      <c r="K191" s="32" t="s">
        <v>67</v>
      </c>
      <c r="L191" s="32" t="s">
        <v>121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12</v>
      </c>
      <c r="Y191" s="317">
        <f t="shared" ref="Y191:Y196" si="18">IFERROR(IF(X191="","",X191),"")</f>
        <v>12</v>
      </c>
      <c r="Z191" s="36">
        <f t="shared" ref="Z191:Z196" si="19">IFERROR(IF(X191="","",X191*0.0155),"")</f>
        <v>0.186</v>
      </c>
      <c r="AA191" s="56"/>
      <c r="AB191" s="57"/>
      <c r="AC191" s="206" t="s">
        <v>307</v>
      </c>
      <c r="AG191" s="67"/>
      <c r="AJ191" s="71" t="s">
        <v>122</v>
      </c>
      <c r="AK191" s="71">
        <v>12</v>
      </c>
      <c r="BB191" s="207" t="s">
        <v>1</v>
      </c>
      <c r="BM191" s="67">
        <f t="shared" ref="BM191:BM196" si="20">IFERROR(X191*I191,"0")</f>
        <v>79.56</v>
      </c>
      <c r="BN191" s="67">
        <f t="shared" ref="BN191:BN196" si="21">IFERROR(Y191*I191,"0")</f>
        <v>79.56</v>
      </c>
      <c r="BO191" s="67">
        <f t="shared" ref="BO191:BO196" si="22">IFERROR(X191/J191,"0")</f>
        <v>0.14285714285714285</v>
      </c>
      <c r="BP191" s="67">
        <f t="shared" ref="BP191:BP196" si="23">IFERROR(Y191/J191,"0")</f>
        <v>0.14285714285714285</v>
      </c>
    </row>
    <row r="192" spans="1:68" ht="27" customHeight="1" x14ac:dyDescent="0.25">
      <c r="A192" s="54" t="s">
        <v>308</v>
      </c>
      <c r="B192" s="54" t="s">
        <v>309</v>
      </c>
      <c r="C192" s="31">
        <v>4301070997</v>
      </c>
      <c r="D192" s="327">
        <v>4607111038586</v>
      </c>
      <c r="E192" s="328"/>
      <c r="F192" s="315">
        <v>0.7</v>
      </c>
      <c r="G192" s="32">
        <v>8</v>
      </c>
      <c r="H192" s="315">
        <v>5.6</v>
      </c>
      <c r="I192" s="315">
        <v>5.83</v>
      </c>
      <c r="J192" s="32">
        <v>84</v>
      </c>
      <c r="K192" s="32" t="s">
        <v>67</v>
      </c>
      <c r="L192" s="32" t="s">
        <v>121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24</v>
      </c>
      <c r="Y192" s="317">
        <f t="shared" si="18"/>
        <v>24</v>
      </c>
      <c r="Z192" s="36">
        <f t="shared" si="19"/>
        <v>0.372</v>
      </c>
      <c r="AA192" s="56"/>
      <c r="AB192" s="57"/>
      <c r="AC192" s="208" t="s">
        <v>307</v>
      </c>
      <c r="AG192" s="67"/>
      <c r="AJ192" s="71" t="s">
        <v>122</v>
      </c>
      <c r="AK192" s="71">
        <v>12</v>
      </c>
      <c r="BB192" s="209" t="s">
        <v>1</v>
      </c>
      <c r="BM192" s="67">
        <f t="shared" si="20"/>
        <v>139.92000000000002</v>
      </c>
      <c r="BN192" s="67">
        <f t="shared" si="21"/>
        <v>139.92000000000002</v>
      </c>
      <c r="BO192" s="67">
        <f t="shared" si="22"/>
        <v>0.2857142857142857</v>
      </c>
      <c r="BP192" s="67">
        <f t="shared" si="23"/>
        <v>0.2857142857142857</v>
      </c>
    </row>
    <row r="193" spans="1:68" ht="27" hidden="1" customHeight="1" x14ac:dyDescent="0.25">
      <c r="A193" s="54" t="s">
        <v>310</v>
      </c>
      <c r="B193" s="54" t="s">
        <v>311</v>
      </c>
      <c r="C193" s="31">
        <v>4301070962</v>
      </c>
      <c r="D193" s="327">
        <v>4607111038609</v>
      </c>
      <c r="E193" s="328"/>
      <c r="F193" s="315">
        <v>0.4</v>
      </c>
      <c r="G193" s="32">
        <v>16</v>
      </c>
      <c r="H193" s="315">
        <v>6.4</v>
      </c>
      <c r="I193" s="315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0" t="s">
        <v>312</v>
      </c>
      <c r="AG193" s="67"/>
      <c r="AJ193" s="71" t="s">
        <v>72</v>
      </c>
      <c r="AK193" s="71">
        <v>1</v>
      </c>
      <c r="BB193" s="211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313</v>
      </c>
      <c r="B194" s="54" t="s">
        <v>314</v>
      </c>
      <c r="C194" s="31">
        <v>4301070963</v>
      </c>
      <c r="D194" s="327">
        <v>4607111038630</v>
      </c>
      <c r="E194" s="328"/>
      <c r="F194" s="315">
        <v>0.7</v>
      </c>
      <c r="G194" s="32">
        <v>8</v>
      </c>
      <c r="H194" s="315">
        <v>5.6</v>
      </c>
      <c r="I194" s="315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12" t="s">
        <v>312</v>
      </c>
      <c r="AG194" s="67"/>
      <c r="AJ194" s="71" t="s">
        <v>72</v>
      </c>
      <c r="AK194" s="71">
        <v>1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4301070959</v>
      </c>
      <c r="D195" s="327">
        <v>4607111038616</v>
      </c>
      <c r="E195" s="328"/>
      <c r="F195" s="315">
        <v>0.4</v>
      </c>
      <c r="G195" s="32">
        <v>16</v>
      </c>
      <c r="H195" s="315">
        <v>6.4</v>
      </c>
      <c r="I195" s="31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14" t="s">
        <v>307</v>
      </c>
      <c r="AG195" s="67"/>
      <c r="AJ195" s="71" t="s">
        <v>72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4301070960</v>
      </c>
      <c r="D196" s="327">
        <v>4607111038623</v>
      </c>
      <c r="E196" s="328"/>
      <c r="F196" s="315">
        <v>0.7</v>
      </c>
      <c r="G196" s="32">
        <v>8</v>
      </c>
      <c r="H196" s="315">
        <v>5.6</v>
      </c>
      <c r="I196" s="315">
        <v>5.87</v>
      </c>
      <c r="J196" s="32">
        <v>84</v>
      </c>
      <c r="K196" s="32" t="s">
        <v>67</v>
      </c>
      <c r="L196" s="32" t="s">
        <v>121</v>
      </c>
      <c r="M196" s="33" t="s">
        <v>69</v>
      </c>
      <c r="N196" s="33"/>
      <c r="O196" s="32">
        <v>180</v>
      </c>
      <c r="P196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32"/>
      <c r="R196" s="332"/>
      <c r="S196" s="332"/>
      <c r="T196" s="333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16" t="s">
        <v>307</v>
      </c>
      <c r="AG196" s="67"/>
      <c r="AJ196" s="71" t="s">
        <v>122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329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70</v>
      </c>
      <c r="X197" s="318">
        <f>IFERROR(SUM(X191:X196),"0")</f>
        <v>36</v>
      </c>
      <c r="Y197" s="318">
        <f>IFERROR(SUM(Y191:Y196),"0")</f>
        <v>36</v>
      </c>
      <c r="Z197" s="318">
        <f>IFERROR(IF(Z191="",0,Z191),"0")+IFERROR(IF(Z192="",0,Z192),"0")+IFERROR(IF(Z193="",0,Z193),"0")+IFERROR(IF(Z194="",0,Z194),"0")+IFERROR(IF(Z195="",0,Z195),"0")+IFERROR(IF(Z196="",0,Z196),"0")</f>
        <v>0.55800000000000005</v>
      </c>
      <c r="AA197" s="319"/>
      <c r="AB197" s="319"/>
      <c r="AC197" s="319"/>
    </row>
    <row r="198" spans="1:68" x14ac:dyDescent="0.2">
      <c r="A198" s="321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30"/>
      <c r="P198" s="322" t="s">
        <v>73</v>
      </c>
      <c r="Q198" s="323"/>
      <c r="R198" s="323"/>
      <c r="S198" s="323"/>
      <c r="T198" s="323"/>
      <c r="U198" s="323"/>
      <c r="V198" s="324"/>
      <c r="W198" s="37" t="s">
        <v>74</v>
      </c>
      <c r="X198" s="318">
        <f>IFERROR(SUMPRODUCT(X191:X196*H191:H196),"0")</f>
        <v>211.2</v>
      </c>
      <c r="Y198" s="318">
        <f>IFERROR(SUMPRODUCT(Y191:Y196*H191:H196),"0")</f>
        <v>211.2</v>
      </c>
      <c r="Z198" s="37"/>
      <c r="AA198" s="319"/>
      <c r="AB198" s="319"/>
      <c r="AC198" s="319"/>
    </row>
    <row r="199" spans="1:68" ht="16.5" hidden="1" customHeight="1" x14ac:dyDescent="0.25">
      <c r="A199" s="320" t="s">
        <v>319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1"/>
      <c r="AB199" s="311"/>
      <c r="AC199" s="311"/>
    </row>
    <row r="200" spans="1:68" ht="14.25" hidden="1" customHeight="1" x14ac:dyDescent="0.25">
      <c r="A200" s="334" t="s">
        <v>64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12"/>
      <c r="AB200" s="312"/>
      <c r="AC200" s="312"/>
    </row>
    <row r="201" spans="1:68" ht="27" hidden="1" customHeight="1" x14ac:dyDescent="0.25">
      <c r="A201" s="54" t="s">
        <v>320</v>
      </c>
      <c r="B201" s="54" t="s">
        <v>321</v>
      </c>
      <c r="C201" s="31">
        <v>4301070915</v>
      </c>
      <c r="D201" s="327">
        <v>4607111035882</v>
      </c>
      <c r="E201" s="328"/>
      <c r="F201" s="315">
        <v>0.43</v>
      </c>
      <c r="G201" s="32">
        <v>16</v>
      </c>
      <c r="H201" s="315">
        <v>6.88</v>
      </c>
      <c r="I201" s="315">
        <v>7.19</v>
      </c>
      <c r="J201" s="32">
        <v>84</v>
      </c>
      <c r="K201" s="32" t="s">
        <v>67</v>
      </c>
      <c r="L201" s="32" t="s">
        <v>121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322</v>
      </c>
      <c r="AG201" s="67"/>
      <c r="AJ201" s="71" t="s">
        <v>122</v>
      </c>
      <c r="AK201" s="71">
        <v>12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4301070921</v>
      </c>
      <c r="D202" s="327">
        <v>4607111035905</v>
      </c>
      <c r="E202" s="328"/>
      <c r="F202" s="315">
        <v>0.9</v>
      </c>
      <c r="G202" s="32">
        <v>8</v>
      </c>
      <c r="H202" s="315">
        <v>7.2</v>
      </c>
      <c r="I202" s="315">
        <v>7.47</v>
      </c>
      <c r="J202" s="32">
        <v>84</v>
      </c>
      <c r="K202" s="32" t="s">
        <v>67</v>
      </c>
      <c r="L202" s="32" t="s">
        <v>121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322</v>
      </c>
      <c r="AG202" s="67"/>
      <c r="AJ202" s="71" t="s">
        <v>122</v>
      </c>
      <c r="AK202" s="71">
        <v>12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4301070917</v>
      </c>
      <c r="D203" s="327">
        <v>4607111035912</v>
      </c>
      <c r="E203" s="328"/>
      <c r="F203" s="315">
        <v>0.43</v>
      </c>
      <c r="G203" s="32">
        <v>16</v>
      </c>
      <c r="H203" s="315">
        <v>6.88</v>
      </c>
      <c r="I203" s="315">
        <v>7.19</v>
      </c>
      <c r="J203" s="32">
        <v>84</v>
      </c>
      <c r="K203" s="32" t="s">
        <v>67</v>
      </c>
      <c r="L203" s="32" t="s">
        <v>121</v>
      </c>
      <c r="M203" s="33" t="s">
        <v>69</v>
      </c>
      <c r="N203" s="33"/>
      <c r="O203" s="32">
        <v>180</v>
      </c>
      <c r="P203" s="43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12</v>
      </c>
      <c r="Y203" s="317">
        <f>IFERROR(IF(X203="","",X203),"")</f>
        <v>12</v>
      </c>
      <c r="Z203" s="36">
        <f>IFERROR(IF(X203="","",X203*0.0155),"")</f>
        <v>0.186</v>
      </c>
      <c r="AA203" s="56"/>
      <c r="AB203" s="57"/>
      <c r="AC203" s="222" t="s">
        <v>327</v>
      </c>
      <c r="AG203" s="67"/>
      <c r="AJ203" s="71" t="s">
        <v>122</v>
      </c>
      <c r="AK203" s="71">
        <v>12</v>
      </c>
      <c r="BB203" s="223" t="s">
        <v>1</v>
      </c>
      <c r="BM203" s="67">
        <f>IFERROR(X203*I203,"0")</f>
        <v>86.28</v>
      </c>
      <c r="BN203" s="67">
        <f>IFERROR(Y203*I203,"0")</f>
        <v>86.28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4301070920</v>
      </c>
      <c r="D204" s="327">
        <v>4607111035929</v>
      </c>
      <c r="E204" s="328"/>
      <c r="F204" s="315">
        <v>0.9</v>
      </c>
      <c r="G204" s="32">
        <v>8</v>
      </c>
      <c r="H204" s="315">
        <v>7.2</v>
      </c>
      <c r="I204" s="315">
        <v>7.47</v>
      </c>
      <c r="J204" s="32">
        <v>84</v>
      </c>
      <c r="K204" s="32" t="s">
        <v>67</v>
      </c>
      <c r="L204" s="32" t="s">
        <v>121</v>
      </c>
      <c r="M204" s="33" t="s">
        <v>69</v>
      </c>
      <c r="N204" s="33"/>
      <c r="O204" s="32">
        <v>180</v>
      </c>
      <c r="P204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32"/>
      <c r="R204" s="332"/>
      <c r="S204" s="332"/>
      <c r="T204" s="333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327</v>
      </c>
      <c r="AG204" s="67"/>
      <c r="AJ204" s="71" t="s">
        <v>122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29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70</v>
      </c>
      <c r="X205" s="318">
        <f>IFERROR(SUM(X201:X204),"0")</f>
        <v>12</v>
      </c>
      <c r="Y205" s="318">
        <f>IFERROR(SUM(Y201:Y204),"0")</f>
        <v>12</v>
      </c>
      <c r="Z205" s="318">
        <f>IFERROR(IF(Z201="",0,Z201),"0")+IFERROR(IF(Z202="",0,Z202),"0")+IFERROR(IF(Z203="",0,Z203),"0")+IFERROR(IF(Z204="",0,Z204),"0")</f>
        <v>0.186</v>
      </c>
      <c r="AA205" s="319"/>
      <c r="AB205" s="319"/>
      <c r="AC205" s="319"/>
    </row>
    <row r="206" spans="1:68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30"/>
      <c r="P206" s="322" t="s">
        <v>73</v>
      </c>
      <c r="Q206" s="323"/>
      <c r="R206" s="323"/>
      <c r="S206" s="323"/>
      <c r="T206" s="323"/>
      <c r="U206" s="323"/>
      <c r="V206" s="324"/>
      <c r="W206" s="37" t="s">
        <v>74</v>
      </c>
      <c r="X206" s="318">
        <f>IFERROR(SUMPRODUCT(X201:X204*H201:H204),"0")</f>
        <v>82.56</v>
      </c>
      <c r="Y206" s="318">
        <f>IFERROR(SUMPRODUCT(Y201:Y204*H201:H204),"0")</f>
        <v>82.56</v>
      </c>
      <c r="Z206" s="37"/>
      <c r="AA206" s="319"/>
      <c r="AB206" s="319"/>
      <c r="AC206" s="319"/>
    </row>
    <row r="207" spans="1:68" ht="16.5" hidden="1" customHeight="1" x14ac:dyDescent="0.25">
      <c r="A207" s="320" t="s">
        <v>330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1"/>
      <c r="AB207" s="311"/>
      <c r="AC207" s="311"/>
    </row>
    <row r="208" spans="1:68" ht="14.25" hidden="1" customHeight="1" x14ac:dyDescent="0.25">
      <c r="A208" s="334" t="s">
        <v>64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12"/>
      <c r="AB208" s="312"/>
      <c r="AC208" s="312"/>
    </row>
    <row r="209" spans="1:68" ht="16.5" hidden="1" customHeight="1" x14ac:dyDescent="0.25">
      <c r="A209" s="54" t="s">
        <v>331</v>
      </c>
      <c r="B209" s="54" t="s">
        <v>332</v>
      </c>
      <c r="C209" s="31">
        <v>4301070912</v>
      </c>
      <c r="D209" s="327">
        <v>4607111037213</v>
      </c>
      <c r="E209" s="328"/>
      <c r="F209" s="315">
        <v>0.4</v>
      </c>
      <c r="G209" s="32">
        <v>8</v>
      </c>
      <c r="H209" s="315">
        <v>3.2</v>
      </c>
      <c r="I209" s="315">
        <v>3.44</v>
      </c>
      <c r="J209" s="32">
        <v>144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6">
        <v>0</v>
      </c>
      <c r="Y209" s="317">
        <f>IFERROR(IF(X209="","",X209),"")</f>
        <v>0</v>
      </c>
      <c r="Z209" s="36">
        <f>IFERROR(IF(X209="","",X209*0.00866),"")</f>
        <v>0</v>
      </c>
      <c r="AA209" s="56"/>
      <c r="AB209" s="57"/>
      <c r="AC209" s="226" t="s">
        <v>333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29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70</v>
      </c>
      <c r="X210" s="318">
        <f>IFERROR(SUM(X209:X209),"0")</f>
        <v>0</v>
      </c>
      <c r="Y210" s="318">
        <f>IFERROR(SUM(Y209:Y209),"0")</f>
        <v>0</v>
      </c>
      <c r="Z210" s="318">
        <f>IFERROR(IF(Z209="",0,Z209),"0")</f>
        <v>0</v>
      </c>
      <c r="AA210" s="319"/>
      <c r="AB210" s="319"/>
      <c r="AC210" s="319"/>
    </row>
    <row r="211" spans="1:68" hidden="1" x14ac:dyDescent="0.2">
      <c r="A211" s="321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30"/>
      <c r="P211" s="322" t="s">
        <v>73</v>
      </c>
      <c r="Q211" s="323"/>
      <c r="R211" s="323"/>
      <c r="S211" s="323"/>
      <c r="T211" s="323"/>
      <c r="U211" s="323"/>
      <c r="V211" s="324"/>
      <c r="W211" s="37" t="s">
        <v>74</v>
      </c>
      <c r="X211" s="318">
        <f>IFERROR(SUMPRODUCT(X209:X209*H209:H209),"0")</f>
        <v>0</v>
      </c>
      <c r="Y211" s="318">
        <f>IFERROR(SUMPRODUCT(Y209:Y209*H209:H209),"0")</f>
        <v>0</v>
      </c>
      <c r="Z211" s="37"/>
      <c r="AA211" s="319"/>
      <c r="AB211" s="319"/>
      <c r="AC211" s="319"/>
    </row>
    <row r="212" spans="1:68" ht="16.5" hidden="1" customHeight="1" x14ac:dyDescent="0.25">
      <c r="A212" s="320" t="s">
        <v>334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1"/>
      <c r="AB212" s="311"/>
      <c r="AC212" s="311"/>
    </row>
    <row r="213" spans="1:68" ht="14.25" hidden="1" customHeight="1" x14ac:dyDescent="0.25">
      <c r="A213" s="334" t="s">
        <v>268</v>
      </c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12"/>
      <c r="AB213" s="312"/>
      <c r="AC213" s="312"/>
    </row>
    <row r="214" spans="1:68" ht="27" hidden="1" customHeight="1" x14ac:dyDescent="0.25">
      <c r="A214" s="54" t="s">
        <v>335</v>
      </c>
      <c r="B214" s="54" t="s">
        <v>336</v>
      </c>
      <c r="C214" s="31">
        <v>4301051320</v>
      </c>
      <c r="D214" s="327">
        <v>4680115881334</v>
      </c>
      <c r="E214" s="328"/>
      <c r="F214" s="315">
        <v>0.33</v>
      </c>
      <c r="G214" s="32">
        <v>6</v>
      </c>
      <c r="H214" s="315">
        <v>1.98</v>
      </c>
      <c r="I214" s="315">
        <v>2.25</v>
      </c>
      <c r="J214" s="32">
        <v>182</v>
      </c>
      <c r="K214" s="32" t="s">
        <v>80</v>
      </c>
      <c r="L214" s="32" t="s">
        <v>68</v>
      </c>
      <c r="M214" s="33" t="s">
        <v>272</v>
      </c>
      <c r="N214" s="33"/>
      <c r="O214" s="32">
        <v>365</v>
      </c>
      <c r="P214" s="48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32"/>
      <c r="R214" s="332"/>
      <c r="S214" s="332"/>
      <c r="T214" s="333"/>
      <c r="U214" s="34"/>
      <c r="V214" s="34"/>
      <c r="W214" s="35" t="s">
        <v>70</v>
      </c>
      <c r="X214" s="316">
        <v>0</v>
      </c>
      <c r="Y214" s="317">
        <f>IFERROR(IF(X214="","",X214),"")</f>
        <v>0</v>
      </c>
      <c r="Z214" s="36">
        <f>IFERROR(IF(X214="","",X214*0.00651),"")</f>
        <v>0</v>
      </c>
      <c r="AA214" s="56"/>
      <c r="AB214" s="57"/>
      <c r="AC214" s="228" t="s">
        <v>337</v>
      </c>
      <c r="AG214" s="67"/>
      <c r="AJ214" s="71" t="s">
        <v>72</v>
      </c>
      <c r="AK214" s="71">
        <v>1</v>
      </c>
      <c r="BB214" s="229" t="s">
        <v>275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29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70</v>
      </c>
      <c r="X215" s="318">
        <f>IFERROR(SUM(X214:X214),"0")</f>
        <v>0</v>
      </c>
      <c r="Y215" s="318">
        <f>IFERROR(SUM(Y214:Y214),"0")</f>
        <v>0</v>
      </c>
      <c r="Z215" s="318">
        <f>IFERROR(IF(Z214="",0,Z214),"0")</f>
        <v>0</v>
      </c>
      <c r="AA215" s="319"/>
      <c r="AB215" s="319"/>
      <c r="AC215" s="319"/>
    </row>
    <row r="216" spans="1:68" hidden="1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30"/>
      <c r="P216" s="322" t="s">
        <v>73</v>
      </c>
      <c r="Q216" s="323"/>
      <c r="R216" s="323"/>
      <c r="S216" s="323"/>
      <c r="T216" s="323"/>
      <c r="U216" s="323"/>
      <c r="V216" s="324"/>
      <c r="W216" s="37" t="s">
        <v>74</v>
      </c>
      <c r="X216" s="318">
        <f>IFERROR(SUMPRODUCT(X214:X214*H214:H214),"0")</f>
        <v>0</v>
      </c>
      <c r="Y216" s="318">
        <f>IFERROR(SUMPRODUCT(Y214:Y214*H214:H214),"0")</f>
        <v>0</v>
      </c>
      <c r="Z216" s="37"/>
      <c r="AA216" s="319"/>
      <c r="AB216" s="319"/>
      <c r="AC216" s="319"/>
    </row>
    <row r="217" spans="1:68" ht="16.5" hidden="1" customHeight="1" x14ac:dyDescent="0.25">
      <c r="A217" s="320" t="s">
        <v>338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1"/>
      <c r="AB217" s="311"/>
      <c r="AC217" s="311"/>
    </row>
    <row r="218" spans="1:68" ht="14.25" hidden="1" customHeight="1" x14ac:dyDescent="0.25">
      <c r="A218" s="334" t="s">
        <v>64</v>
      </c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21"/>
      <c r="P218" s="321"/>
      <c r="Q218" s="321"/>
      <c r="R218" s="321"/>
      <c r="S218" s="321"/>
      <c r="T218" s="321"/>
      <c r="U218" s="321"/>
      <c r="V218" s="321"/>
      <c r="W218" s="321"/>
      <c r="X218" s="321"/>
      <c r="Y218" s="321"/>
      <c r="Z218" s="321"/>
      <c r="AA218" s="312"/>
      <c r="AB218" s="312"/>
      <c r="AC218" s="312"/>
    </row>
    <row r="219" spans="1:68" ht="16.5" hidden="1" customHeight="1" x14ac:dyDescent="0.25">
      <c r="A219" s="54" t="s">
        <v>339</v>
      </c>
      <c r="B219" s="54" t="s">
        <v>340</v>
      </c>
      <c r="C219" s="31">
        <v>4301071063</v>
      </c>
      <c r="D219" s="327">
        <v>4607111039019</v>
      </c>
      <c r="E219" s="328"/>
      <c r="F219" s="315">
        <v>0.43</v>
      </c>
      <c r="G219" s="32">
        <v>16</v>
      </c>
      <c r="H219" s="315">
        <v>6.88</v>
      </c>
      <c r="I219" s="315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341</v>
      </c>
      <c r="AG219" s="67"/>
      <c r="AJ219" s="71" t="s">
        <v>72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hidden="1" customHeight="1" x14ac:dyDescent="0.25">
      <c r="A220" s="54" t="s">
        <v>342</v>
      </c>
      <c r="B220" s="54" t="s">
        <v>343</v>
      </c>
      <c r="C220" s="31">
        <v>4301071000</v>
      </c>
      <c r="D220" s="327">
        <v>4607111038708</v>
      </c>
      <c r="E220" s="328"/>
      <c r="F220" s="315">
        <v>0.8</v>
      </c>
      <c r="G220" s="32">
        <v>8</v>
      </c>
      <c r="H220" s="315">
        <v>6.4</v>
      </c>
      <c r="I220" s="315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32"/>
      <c r="R220" s="332"/>
      <c r="S220" s="332"/>
      <c r="T220" s="333"/>
      <c r="U220" s="34"/>
      <c r="V220" s="34"/>
      <c r="W220" s="35" t="s">
        <v>70</v>
      </c>
      <c r="X220" s="316">
        <v>0</v>
      </c>
      <c r="Y220" s="317">
        <f>IFERROR(IF(X220="","",X220),"")</f>
        <v>0</v>
      </c>
      <c r="Z220" s="36">
        <f>IFERROR(IF(X220="","",X220*0.0155),"")</f>
        <v>0</v>
      </c>
      <c r="AA220" s="56"/>
      <c r="AB220" s="57"/>
      <c r="AC220" s="232" t="s">
        <v>341</v>
      </c>
      <c r="AG220" s="67"/>
      <c r="AJ220" s="71" t="s">
        <v>72</v>
      </c>
      <c r="AK220" s="71">
        <v>1</v>
      </c>
      <c r="BB220" s="23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29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70</v>
      </c>
      <c r="X221" s="318">
        <f>IFERROR(SUM(X219:X220),"0")</f>
        <v>0</v>
      </c>
      <c r="Y221" s="318">
        <f>IFERROR(SUM(Y219:Y220),"0")</f>
        <v>0</v>
      </c>
      <c r="Z221" s="318">
        <f>IFERROR(IF(Z219="",0,Z219),"0")+IFERROR(IF(Z220="",0,Z220),"0")</f>
        <v>0</v>
      </c>
      <c r="AA221" s="319"/>
      <c r="AB221" s="319"/>
      <c r="AC221" s="319"/>
    </row>
    <row r="222" spans="1:68" hidden="1" x14ac:dyDescent="0.2">
      <c r="A222" s="321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30"/>
      <c r="P222" s="322" t="s">
        <v>73</v>
      </c>
      <c r="Q222" s="323"/>
      <c r="R222" s="323"/>
      <c r="S222" s="323"/>
      <c r="T222" s="323"/>
      <c r="U222" s="323"/>
      <c r="V222" s="324"/>
      <c r="W222" s="37" t="s">
        <v>74</v>
      </c>
      <c r="X222" s="318">
        <f>IFERROR(SUMPRODUCT(X219:X220*H219:H220),"0")</f>
        <v>0</v>
      </c>
      <c r="Y222" s="318">
        <f>IFERROR(SUMPRODUCT(Y219:Y220*H219:H220),"0")</f>
        <v>0</v>
      </c>
      <c r="Z222" s="37"/>
      <c r="AA222" s="319"/>
      <c r="AB222" s="319"/>
      <c r="AC222" s="319"/>
    </row>
    <row r="223" spans="1:68" ht="27.75" hidden="1" customHeight="1" x14ac:dyDescent="0.2">
      <c r="A223" s="380" t="s">
        <v>344</v>
      </c>
      <c r="B223" s="381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1"/>
      <c r="P223" s="381"/>
      <c r="Q223" s="381"/>
      <c r="R223" s="381"/>
      <c r="S223" s="381"/>
      <c r="T223" s="381"/>
      <c r="U223" s="381"/>
      <c r="V223" s="381"/>
      <c r="W223" s="381"/>
      <c r="X223" s="381"/>
      <c r="Y223" s="381"/>
      <c r="Z223" s="381"/>
      <c r="AA223" s="48"/>
      <c r="AB223" s="48"/>
      <c r="AC223" s="48"/>
    </row>
    <row r="224" spans="1:68" ht="16.5" hidden="1" customHeight="1" x14ac:dyDescent="0.25">
      <c r="A224" s="320" t="s">
        <v>345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1"/>
      <c r="AB224" s="311"/>
      <c r="AC224" s="311"/>
    </row>
    <row r="225" spans="1:68" ht="14.25" hidden="1" customHeight="1" x14ac:dyDescent="0.25">
      <c r="A225" s="334" t="s">
        <v>64</v>
      </c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21"/>
      <c r="Y225" s="321"/>
      <c r="Z225" s="321"/>
      <c r="AA225" s="312"/>
      <c r="AB225" s="312"/>
      <c r="AC225" s="312"/>
    </row>
    <row r="226" spans="1:68" ht="27" hidden="1" customHeight="1" x14ac:dyDescent="0.25">
      <c r="A226" s="54" t="s">
        <v>346</v>
      </c>
      <c r="B226" s="54" t="s">
        <v>347</v>
      </c>
      <c r="C226" s="31">
        <v>4301071036</v>
      </c>
      <c r="D226" s="327">
        <v>4607111036162</v>
      </c>
      <c r="E226" s="328"/>
      <c r="F226" s="315">
        <v>0.8</v>
      </c>
      <c r="G226" s="32">
        <v>8</v>
      </c>
      <c r="H226" s="315">
        <v>6.4</v>
      </c>
      <c r="I226" s="315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7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32"/>
      <c r="R226" s="332"/>
      <c r="S226" s="332"/>
      <c r="T226" s="333"/>
      <c r="U226" s="34"/>
      <c r="V226" s="34"/>
      <c r="W226" s="35" t="s">
        <v>70</v>
      </c>
      <c r="X226" s="316">
        <v>0</v>
      </c>
      <c r="Y226" s="317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348</v>
      </c>
      <c r="AG226" s="67"/>
      <c r="AJ226" s="71" t="s">
        <v>72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29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70</v>
      </c>
      <c r="X227" s="318">
        <f>IFERROR(SUM(X226:X226),"0")</f>
        <v>0</v>
      </c>
      <c r="Y227" s="318">
        <f>IFERROR(SUM(Y226:Y226),"0")</f>
        <v>0</v>
      </c>
      <c r="Z227" s="318">
        <f>IFERROR(IF(Z226="",0,Z226),"0")</f>
        <v>0</v>
      </c>
      <c r="AA227" s="319"/>
      <c r="AB227" s="319"/>
      <c r="AC227" s="319"/>
    </row>
    <row r="228" spans="1:68" hidden="1" x14ac:dyDescent="0.2">
      <c r="A228" s="321"/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30"/>
      <c r="P228" s="322" t="s">
        <v>73</v>
      </c>
      <c r="Q228" s="323"/>
      <c r="R228" s="323"/>
      <c r="S228" s="323"/>
      <c r="T228" s="323"/>
      <c r="U228" s="323"/>
      <c r="V228" s="324"/>
      <c r="W228" s="37" t="s">
        <v>74</v>
      </c>
      <c r="X228" s="318">
        <f>IFERROR(SUMPRODUCT(X226:X226*H226:H226),"0")</f>
        <v>0</v>
      </c>
      <c r="Y228" s="318">
        <f>IFERROR(SUMPRODUCT(Y226:Y226*H226:H226),"0")</f>
        <v>0</v>
      </c>
      <c r="Z228" s="37"/>
      <c r="AA228" s="319"/>
      <c r="AB228" s="319"/>
      <c r="AC228" s="319"/>
    </row>
    <row r="229" spans="1:68" ht="27.75" hidden="1" customHeight="1" x14ac:dyDescent="0.2">
      <c r="A229" s="380" t="s">
        <v>349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381"/>
      <c r="Z229" s="381"/>
      <c r="AA229" s="48"/>
      <c r="AB229" s="48"/>
      <c r="AC229" s="48"/>
    </row>
    <row r="230" spans="1:68" ht="16.5" hidden="1" customHeight="1" x14ac:dyDescent="0.25">
      <c r="A230" s="320" t="s">
        <v>350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1"/>
      <c r="AB230" s="311"/>
      <c r="AC230" s="311"/>
    </row>
    <row r="231" spans="1:68" ht="14.25" hidden="1" customHeight="1" x14ac:dyDescent="0.25">
      <c r="A231" s="334" t="s">
        <v>64</v>
      </c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21"/>
      <c r="P231" s="321"/>
      <c r="Q231" s="321"/>
      <c r="R231" s="321"/>
      <c r="S231" s="321"/>
      <c r="T231" s="321"/>
      <c r="U231" s="321"/>
      <c r="V231" s="321"/>
      <c r="W231" s="321"/>
      <c r="X231" s="321"/>
      <c r="Y231" s="321"/>
      <c r="Z231" s="321"/>
      <c r="AA231" s="312"/>
      <c r="AB231" s="312"/>
      <c r="AC231" s="312"/>
    </row>
    <row r="232" spans="1:68" ht="27" customHeight="1" x14ac:dyDescent="0.25">
      <c r="A232" s="54" t="s">
        <v>351</v>
      </c>
      <c r="B232" s="54" t="s">
        <v>352</v>
      </c>
      <c r="C232" s="31">
        <v>4301071029</v>
      </c>
      <c r="D232" s="327">
        <v>4607111035899</v>
      </c>
      <c r="E232" s="328"/>
      <c r="F232" s="315">
        <v>1</v>
      </c>
      <c r="G232" s="32">
        <v>5</v>
      </c>
      <c r="H232" s="315">
        <v>5</v>
      </c>
      <c r="I232" s="315">
        <v>5.2619999999999996</v>
      </c>
      <c r="J232" s="32">
        <v>84</v>
      </c>
      <c r="K232" s="32" t="s">
        <v>67</v>
      </c>
      <c r="L232" s="32" t="s">
        <v>121</v>
      </c>
      <c r="M232" s="33" t="s">
        <v>69</v>
      </c>
      <c r="N232" s="33"/>
      <c r="O232" s="32">
        <v>180</v>
      </c>
      <c r="P232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12</v>
      </c>
      <c r="Y232" s="317">
        <f>IFERROR(IF(X232="","",X232),"")</f>
        <v>12</v>
      </c>
      <c r="Z232" s="36">
        <f>IFERROR(IF(X232="","",X232*0.0155),"")</f>
        <v>0.186</v>
      </c>
      <c r="AA232" s="56"/>
      <c r="AB232" s="57"/>
      <c r="AC232" s="236" t="s">
        <v>247</v>
      </c>
      <c r="AG232" s="67"/>
      <c r="AJ232" s="71" t="s">
        <v>122</v>
      </c>
      <c r="AK232" s="71">
        <v>12</v>
      </c>
      <c r="BB232" s="237" t="s">
        <v>1</v>
      </c>
      <c r="BM232" s="67">
        <f>IFERROR(X232*I232,"0")</f>
        <v>63.143999999999991</v>
      </c>
      <c r="BN232" s="67">
        <f>IFERROR(Y232*I232,"0")</f>
        <v>63.143999999999991</v>
      </c>
      <c r="BO232" s="67">
        <f>IFERROR(X232/J232,"0")</f>
        <v>0.14285714285714285</v>
      </c>
      <c r="BP232" s="67">
        <f>IFERROR(Y232/J232,"0")</f>
        <v>0.14285714285714285</v>
      </c>
    </row>
    <row r="233" spans="1:68" ht="27" hidden="1" customHeight="1" x14ac:dyDescent="0.25">
      <c r="A233" s="54" t="s">
        <v>353</v>
      </c>
      <c r="B233" s="54" t="s">
        <v>354</v>
      </c>
      <c r="C233" s="31">
        <v>4301070991</v>
      </c>
      <c r="D233" s="327">
        <v>4607111038180</v>
      </c>
      <c r="E233" s="328"/>
      <c r="F233" s="315">
        <v>0.4</v>
      </c>
      <c r="G233" s="32">
        <v>16</v>
      </c>
      <c r="H233" s="315">
        <v>6.4</v>
      </c>
      <c r="I233" s="315">
        <v>6.71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3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32"/>
      <c r="R233" s="332"/>
      <c r="S233" s="332"/>
      <c r="T233" s="333"/>
      <c r="U233" s="34"/>
      <c r="V233" s="34"/>
      <c r="W233" s="35" t="s">
        <v>70</v>
      </c>
      <c r="X233" s="316">
        <v>0</v>
      </c>
      <c r="Y233" s="317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355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29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70</v>
      </c>
      <c r="X234" s="318">
        <f>IFERROR(SUM(X232:X233),"0")</f>
        <v>12</v>
      </c>
      <c r="Y234" s="318">
        <f>IFERROR(SUM(Y232:Y233),"0")</f>
        <v>12</v>
      </c>
      <c r="Z234" s="318">
        <f>IFERROR(IF(Z232="",0,Z232),"0")+IFERROR(IF(Z233="",0,Z233),"0")</f>
        <v>0.186</v>
      </c>
      <c r="AA234" s="319"/>
      <c r="AB234" s="319"/>
      <c r="AC234" s="319"/>
    </row>
    <row r="235" spans="1:68" x14ac:dyDescent="0.2">
      <c r="A235" s="321"/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30"/>
      <c r="P235" s="322" t="s">
        <v>73</v>
      </c>
      <c r="Q235" s="323"/>
      <c r="R235" s="323"/>
      <c r="S235" s="323"/>
      <c r="T235" s="323"/>
      <c r="U235" s="323"/>
      <c r="V235" s="324"/>
      <c r="W235" s="37" t="s">
        <v>74</v>
      </c>
      <c r="X235" s="318">
        <f>IFERROR(SUMPRODUCT(X232:X233*H232:H233),"0")</f>
        <v>60</v>
      </c>
      <c r="Y235" s="318">
        <f>IFERROR(SUMPRODUCT(Y232:Y233*H232:H233),"0")</f>
        <v>60</v>
      </c>
      <c r="Z235" s="37"/>
      <c r="AA235" s="319"/>
      <c r="AB235" s="319"/>
      <c r="AC235" s="319"/>
    </row>
    <row r="236" spans="1:68" ht="16.5" hidden="1" customHeight="1" x14ac:dyDescent="0.25">
      <c r="A236" s="320" t="s">
        <v>356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1"/>
      <c r="AB236" s="311"/>
      <c r="AC236" s="311"/>
    </row>
    <row r="237" spans="1:68" ht="14.25" hidden="1" customHeight="1" x14ac:dyDescent="0.25">
      <c r="A237" s="334" t="s">
        <v>64</v>
      </c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21"/>
      <c r="P237" s="321"/>
      <c r="Q237" s="321"/>
      <c r="R237" s="321"/>
      <c r="S237" s="321"/>
      <c r="T237" s="321"/>
      <c r="U237" s="321"/>
      <c r="V237" s="321"/>
      <c r="W237" s="321"/>
      <c r="X237" s="321"/>
      <c r="Y237" s="321"/>
      <c r="Z237" s="321"/>
      <c r="AA237" s="312"/>
      <c r="AB237" s="312"/>
      <c r="AC237" s="312"/>
    </row>
    <row r="238" spans="1:68" ht="27" hidden="1" customHeight="1" x14ac:dyDescent="0.25">
      <c r="A238" s="54" t="s">
        <v>357</v>
      </c>
      <c r="B238" s="54" t="s">
        <v>358</v>
      </c>
      <c r="C238" s="31">
        <v>4301070870</v>
      </c>
      <c r="D238" s="327">
        <v>4607111036711</v>
      </c>
      <c r="E238" s="328"/>
      <c r="F238" s="315">
        <v>0.8</v>
      </c>
      <c r="G238" s="32">
        <v>8</v>
      </c>
      <c r="H238" s="315">
        <v>6.4</v>
      </c>
      <c r="I238" s="315">
        <v>6.67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90</v>
      </c>
      <c r="P238" s="3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6">
        <v>0</v>
      </c>
      <c r="Y238" s="317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333</v>
      </c>
      <c r="AG238" s="67"/>
      <c r="AJ238" s="71" t="s">
        <v>72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29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8">
        <f>IFERROR(SUM(X238:X238),"0")</f>
        <v>0</v>
      </c>
      <c r="Y239" s="318">
        <f>IFERROR(SUM(Y238:Y238),"0")</f>
        <v>0</v>
      </c>
      <c r="Z239" s="318">
        <f>IFERROR(IF(Z238="",0,Z238),"0")</f>
        <v>0</v>
      </c>
      <c r="AA239" s="319"/>
      <c r="AB239" s="319"/>
      <c r="AC239" s="319"/>
    </row>
    <row r="240" spans="1:68" hidden="1" x14ac:dyDescent="0.2">
      <c r="A240" s="321"/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30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8">
        <f>IFERROR(SUMPRODUCT(X238:X238*H238:H238),"0")</f>
        <v>0</v>
      </c>
      <c r="Y240" s="318">
        <f>IFERROR(SUMPRODUCT(Y238:Y238*H238:H238),"0")</f>
        <v>0</v>
      </c>
      <c r="Z240" s="37"/>
      <c r="AA240" s="319"/>
      <c r="AB240" s="319"/>
      <c r="AC240" s="319"/>
    </row>
    <row r="241" spans="1:68" ht="27.75" hidden="1" customHeight="1" x14ac:dyDescent="0.2">
      <c r="A241" s="380" t="s">
        <v>359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48"/>
      <c r="AB241" s="48"/>
      <c r="AC241" s="48"/>
    </row>
    <row r="242" spans="1:68" ht="16.5" hidden="1" customHeight="1" x14ac:dyDescent="0.25">
      <c r="A242" s="320" t="s">
        <v>360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1"/>
      <c r="AB242" s="311"/>
      <c r="AC242" s="311"/>
    </row>
    <row r="243" spans="1:68" ht="14.25" hidden="1" customHeight="1" x14ac:dyDescent="0.25">
      <c r="A243" s="334" t="s">
        <v>276</v>
      </c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1"/>
      <c r="AA243" s="312"/>
      <c r="AB243" s="312"/>
      <c r="AC243" s="312"/>
    </row>
    <row r="244" spans="1:68" ht="27" hidden="1" customHeight="1" x14ac:dyDescent="0.25">
      <c r="A244" s="54" t="s">
        <v>361</v>
      </c>
      <c r="B244" s="54" t="s">
        <v>362</v>
      </c>
      <c r="C244" s="31">
        <v>4301133004</v>
      </c>
      <c r="D244" s="327">
        <v>4607111039774</v>
      </c>
      <c r="E244" s="328"/>
      <c r="F244" s="315">
        <v>0.25</v>
      </c>
      <c r="G244" s="32">
        <v>12</v>
      </c>
      <c r="H244" s="315">
        <v>3</v>
      </c>
      <c r="I244" s="315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64" t="s">
        <v>363</v>
      </c>
      <c r="Q244" s="332"/>
      <c r="R244" s="332"/>
      <c r="S244" s="332"/>
      <c r="T244" s="333"/>
      <c r="U244" s="34"/>
      <c r="V244" s="34"/>
      <c r="W244" s="35" t="s">
        <v>70</v>
      </c>
      <c r="X244" s="316">
        <v>0</v>
      </c>
      <c r="Y244" s="317">
        <f>IFERROR(IF(X244="","",X244),"")</f>
        <v>0</v>
      </c>
      <c r="Z244" s="36">
        <f>IFERROR(IF(X244="","",X244*0.01788),"")</f>
        <v>0</v>
      </c>
      <c r="AA244" s="56"/>
      <c r="AB244" s="57"/>
      <c r="AC244" s="242" t="s">
        <v>364</v>
      </c>
      <c r="AG244" s="67"/>
      <c r="AJ244" s="71" t="s">
        <v>72</v>
      </c>
      <c r="AK244" s="71">
        <v>1</v>
      </c>
      <c r="BB244" s="243" t="s">
        <v>83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29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70</v>
      </c>
      <c r="X245" s="318">
        <f>IFERROR(SUM(X244:X244),"0")</f>
        <v>0</v>
      </c>
      <c r="Y245" s="318">
        <f>IFERROR(SUM(Y244:Y244),"0")</f>
        <v>0</v>
      </c>
      <c r="Z245" s="318">
        <f>IFERROR(IF(Z244="",0,Z244),"0")</f>
        <v>0</v>
      </c>
      <c r="AA245" s="319"/>
      <c r="AB245" s="319"/>
      <c r="AC245" s="319"/>
    </row>
    <row r="246" spans="1:68" hidden="1" x14ac:dyDescent="0.2">
      <c r="A246" s="321"/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30"/>
      <c r="P246" s="322" t="s">
        <v>73</v>
      </c>
      <c r="Q246" s="323"/>
      <c r="R246" s="323"/>
      <c r="S246" s="323"/>
      <c r="T246" s="323"/>
      <c r="U246" s="323"/>
      <c r="V246" s="324"/>
      <c r="W246" s="37" t="s">
        <v>74</v>
      </c>
      <c r="X246" s="318">
        <f>IFERROR(SUMPRODUCT(X244:X244*H244:H244),"0")</f>
        <v>0</v>
      </c>
      <c r="Y246" s="318">
        <f>IFERROR(SUMPRODUCT(Y244:Y244*H244:H244),"0")</f>
        <v>0</v>
      </c>
      <c r="Z246" s="37"/>
      <c r="AA246" s="319"/>
      <c r="AB246" s="319"/>
      <c r="AC246" s="319"/>
    </row>
    <row r="247" spans="1:68" ht="14.25" hidden="1" customHeight="1" x14ac:dyDescent="0.25">
      <c r="A247" s="334" t="s">
        <v>135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2"/>
      <c r="AB247" s="312"/>
      <c r="AC247" s="312"/>
    </row>
    <row r="248" spans="1:68" ht="37.5" hidden="1" customHeight="1" x14ac:dyDescent="0.25">
      <c r="A248" s="54" t="s">
        <v>365</v>
      </c>
      <c r="B248" s="54" t="s">
        <v>366</v>
      </c>
      <c r="C248" s="31">
        <v>4301135400</v>
      </c>
      <c r="D248" s="327">
        <v>4607111039361</v>
      </c>
      <c r="E248" s="328"/>
      <c r="F248" s="315">
        <v>0.25</v>
      </c>
      <c r="G248" s="32">
        <v>12</v>
      </c>
      <c r="H248" s="315">
        <v>3</v>
      </c>
      <c r="I248" s="315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32"/>
      <c r="R248" s="332"/>
      <c r="S248" s="332"/>
      <c r="T248" s="333"/>
      <c r="U248" s="34"/>
      <c r="V248" s="34"/>
      <c r="W248" s="35" t="s">
        <v>70</v>
      </c>
      <c r="X248" s="316">
        <v>0</v>
      </c>
      <c r="Y248" s="317">
        <f>IFERROR(IF(X248="","",X248),"")</f>
        <v>0</v>
      </c>
      <c r="Z248" s="36">
        <f>IFERROR(IF(X248="","",X248*0.01788),"")</f>
        <v>0</v>
      </c>
      <c r="AA248" s="56"/>
      <c r="AB248" s="57"/>
      <c r="AC248" s="244" t="s">
        <v>364</v>
      </c>
      <c r="AG248" s="67"/>
      <c r="AJ248" s="71" t="s">
        <v>72</v>
      </c>
      <c r="AK248" s="71">
        <v>1</v>
      </c>
      <c r="BB248" s="245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29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30"/>
      <c r="P249" s="322" t="s">
        <v>73</v>
      </c>
      <c r="Q249" s="323"/>
      <c r="R249" s="323"/>
      <c r="S249" s="323"/>
      <c r="T249" s="323"/>
      <c r="U249" s="323"/>
      <c r="V249" s="324"/>
      <c r="W249" s="37" t="s">
        <v>70</v>
      </c>
      <c r="X249" s="318">
        <f>IFERROR(SUM(X248:X248),"0")</f>
        <v>0</v>
      </c>
      <c r="Y249" s="318">
        <f>IFERROR(SUM(Y248:Y248),"0")</f>
        <v>0</v>
      </c>
      <c r="Z249" s="318">
        <f>IFERROR(IF(Z248="",0,Z248),"0")</f>
        <v>0</v>
      </c>
      <c r="AA249" s="319"/>
      <c r="AB249" s="319"/>
      <c r="AC249" s="319"/>
    </row>
    <row r="250" spans="1:68" hidden="1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30"/>
      <c r="P250" s="322" t="s">
        <v>73</v>
      </c>
      <c r="Q250" s="323"/>
      <c r="R250" s="323"/>
      <c r="S250" s="323"/>
      <c r="T250" s="323"/>
      <c r="U250" s="323"/>
      <c r="V250" s="324"/>
      <c r="W250" s="37" t="s">
        <v>74</v>
      </c>
      <c r="X250" s="318">
        <f>IFERROR(SUMPRODUCT(X248:X248*H248:H248),"0")</f>
        <v>0</v>
      </c>
      <c r="Y250" s="318">
        <f>IFERROR(SUMPRODUCT(Y248:Y248*H248:H248),"0")</f>
        <v>0</v>
      </c>
      <c r="Z250" s="37"/>
      <c r="AA250" s="319"/>
      <c r="AB250" s="319"/>
      <c r="AC250" s="319"/>
    </row>
    <row r="251" spans="1:68" ht="27.75" hidden="1" customHeight="1" x14ac:dyDescent="0.2">
      <c r="A251" s="380" t="s">
        <v>232</v>
      </c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48"/>
      <c r="AB251" s="48"/>
      <c r="AC251" s="48"/>
    </row>
    <row r="252" spans="1:68" ht="16.5" hidden="1" customHeight="1" x14ac:dyDescent="0.25">
      <c r="A252" s="320" t="s">
        <v>232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21"/>
      <c r="Z252" s="321"/>
      <c r="AA252" s="311"/>
      <c r="AB252" s="311"/>
      <c r="AC252" s="311"/>
    </row>
    <row r="253" spans="1:68" ht="14.25" hidden="1" customHeight="1" x14ac:dyDescent="0.25">
      <c r="A253" s="334" t="s">
        <v>64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21"/>
      <c r="Z253" s="321"/>
      <c r="AA253" s="312"/>
      <c r="AB253" s="312"/>
      <c r="AC253" s="312"/>
    </row>
    <row r="254" spans="1:68" ht="27" hidden="1" customHeight="1" x14ac:dyDescent="0.25">
      <c r="A254" s="54" t="s">
        <v>367</v>
      </c>
      <c r="B254" s="54" t="s">
        <v>368</v>
      </c>
      <c r="C254" s="31">
        <v>4301071014</v>
      </c>
      <c r="D254" s="327">
        <v>4640242181264</v>
      </c>
      <c r="E254" s="328"/>
      <c r="F254" s="315">
        <v>0.7</v>
      </c>
      <c r="G254" s="32">
        <v>10</v>
      </c>
      <c r="H254" s="315">
        <v>7</v>
      </c>
      <c r="I254" s="31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54" t="s">
        <v>369</v>
      </c>
      <c r="Q254" s="332"/>
      <c r="R254" s="332"/>
      <c r="S254" s="332"/>
      <c r="T254" s="333"/>
      <c r="U254" s="34"/>
      <c r="V254" s="34"/>
      <c r="W254" s="35" t="s">
        <v>70</v>
      </c>
      <c r="X254" s="316">
        <v>0</v>
      </c>
      <c r="Y254" s="317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370</v>
      </c>
      <c r="AG254" s="67"/>
      <c r="AJ254" s="71" t="s">
        <v>72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371</v>
      </c>
      <c r="B255" s="54" t="s">
        <v>372</v>
      </c>
      <c r="C255" s="31">
        <v>4301071021</v>
      </c>
      <c r="D255" s="327">
        <v>4640242181325</v>
      </c>
      <c r="E255" s="328"/>
      <c r="F255" s="315">
        <v>0.7</v>
      </c>
      <c r="G255" s="32">
        <v>10</v>
      </c>
      <c r="H255" s="315">
        <v>7</v>
      </c>
      <c r="I255" s="315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89" t="s">
        <v>373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370</v>
      </c>
      <c r="AG255" s="67"/>
      <c r="AJ255" s="71" t="s">
        <v>72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374</v>
      </c>
      <c r="B256" s="54" t="s">
        <v>375</v>
      </c>
      <c r="C256" s="31">
        <v>4301070993</v>
      </c>
      <c r="D256" s="327">
        <v>4640242180670</v>
      </c>
      <c r="E256" s="328"/>
      <c r="F256" s="315">
        <v>1</v>
      </c>
      <c r="G256" s="32">
        <v>6</v>
      </c>
      <c r="H256" s="315">
        <v>6</v>
      </c>
      <c r="I256" s="315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56" t="s">
        <v>376</v>
      </c>
      <c r="Q256" s="332"/>
      <c r="R256" s="332"/>
      <c r="S256" s="332"/>
      <c r="T256" s="333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IFERROR(IF(X256="","",X256*0.0155),"")</f>
        <v>0</v>
      </c>
      <c r="AA256" s="56"/>
      <c r="AB256" s="57"/>
      <c r="AC256" s="250" t="s">
        <v>377</v>
      </c>
      <c r="AG256" s="67"/>
      <c r="AJ256" s="71" t="s">
        <v>72</v>
      </c>
      <c r="AK256" s="71">
        <v>1</v>
      </c>
      <c r="BB256" s="251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29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70</v>
      </c>
      <c r="X257" s="318">
        <f>IFERROR(SUM(X254:X256),"0")</f>
        <v>0</v>
      </c>
      <c r="Y257" s="318">
        <f>IFERROR(SUM(Y254:Y256),"0")</f>
        <v>0</v>
      </c>
      <c r="Z257" s="318">
        <f>IFERROR(IF(Z254="",0,Z254),"0")+IFERROR(IF(Z255="",0,Z255),"0")+IFERROR(IF(Z256="",0,Z256),"0")</f>
        <v>0</v>
      </c>
      <c r="AA257" s="319"/>
      <c r="AB257" s="319"/>
      <c r="AC257" s="319"/>
    </row>
    <row r="258" spans="1:68" hidden="1" x14ac:dyDescent="0.2">
      <c r="A258" s="321"/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30"/>
      <c r="P258" s="322" t="s">
        <v>73</v>
      </c>
      <c r="Q258" s="323"/>
      <c r="R258" s="323"/>
      <c r="S258" s="323"/>
      <c r="T258" s="323"/>
      <c r="U258" s="323"/>
      <c r="V258" s="324"/>
      <c r="W258" s="37" t="s">
        <v>74</v>
      </c>
      <c r="X258" s="318">
        <f>IFERROR(SUMPRODUCT(X254:X256*H254:H256),"0")</f>
        <v>0</v>
      </c>
      <c r="Y258" s="318">
        <f>IFERROR(SUMPRODUCT(Y254:Y256*H254:H256),"0")</f>
        <v>0</v>
      </c>
      <c r="Z258" s="37"/>
      <c r="AA258" s="319"/>
      <c r="AB258" s="319"/>
      <c r="AC258" s="319"/>
    </row>
    <row r="259" spans="1:68" ht="14.25" hidden="1" customHeight="1" x14ac:dyDescent="0.25">
      <c r="A259" s="334" t="s">
        <v>141</v>
      </c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21"/>
      <c r="P259" s="321"/>
      <c r="Q259" s="321"/>
      <c r="R259" s="321"/>
      <c r="S259" s="321"/>
      <c r="T259" s="321"/>
      <c r="U259" s="321"/>
      <c r="V259" s="321"/>
      <c r="W259" s="321"/>
      <c r="X259" s="321"/>
      <c r="Y259" s="321"/>
      <c r="Z259" s="321"/>
      <c r="AA259" s="312"/>
      <c r="AB259" s="312"/>
      <c r="AC259" s="312"/>
    </row>
    <row r="260" spans="1:68" ht="27" customHeight="1" x14ac:dyDescent="0.25">
      <c r="A260" s="54" t="s">
        <v>378</v>
      </c>
      <c r="B260" s="54" t="s">
        <v>379</v>
      </c>
      <c r="C260" s="31">
        <v>4301131019</v>
      </c>
      <c r="D260" s="327">
        <v>4640242180427</v>
      </c>
      <c r="E260" s="328"/>
      <c r="F260" s="315">
        <v>1.8</v>
      </c>
      <c r="G260" s="32">
        <v>1</v>
      </c>
      <c r="H260" s="315">
        <v>1.8</v>
      </c>
      <c r="I260" s="315">
        <v>1.915</v>
      </c>
      <c r="J260" s="32">
        <v>234</v>
      </c>
      <c r="K260" s="32" t="s">
        <v>130</v>
      </c>
      <c r="L260" s="32" t="s">
        <v>121</v>
      </c>
      <c r="M260" s="33" t="s">
        <v>69</v>
      </c>
      <c r="N260" s="33"/>
      <c r="O260" s="32">
        <v>180</v>
      </c>
      <c r="P260" s="427" t="s">
        <v>380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18</v>
      </c>
      <c r="Y260" s="317">
        <f>IFERROR(IF(X260="","",X260),"")</f>
        <v>18</v>
      </c>
      <c r="Z260" s="36">
        <f>IFERROR(IF(X260="","",X260*0.00502),"")</f>
        <v>9.0359999999999996E-2</v>
      </c>
      <c r="AA260" s="56"/>
      <c r="AB260" s="57"/>
      <c r="AC260" s="252" t="s">
        <v>381</v>
      </c>
      <c r="AG260" s="67"/>
      <c r="AJ260" s="71" t="s">
        <v>122</v>
      </c>
      <c r="AK260" s="71">
        <v>18</v>
      </c>
      <c r="BB260" s="253" t="s">
        <v>83</v>
      </c>
      <c r="BM260" s="67">
        <f>IFERROR(X260*I260,"0")</f>
        <v>34.47</v>
      </c>
      <c r="BN260" s="67">
        <f>IFERROR(Y260*I260,"0")</f>
        <v>34.47</v>
      </c>
      <c r="BO260" s="67">
        <f>IFERROR(X260/J260,"0")</f>
        <v>7.6923076923076927E-2</v>
      </c>
      <c r="BP260" s="67">
        <f>IFERROR(Y260/J260,"0")</f>
        <v>7.6923076923076927E-2</v>
      </c>
    </row>
    <row r="261" spans="1:68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IFERROR(SUM(X260:X260),"0")</f>
        <v>18</v>
      </c>
      <c r="Y261" s="318">
        <f>IFERROR(SUM(Y260:Y260),"0")</f>
        <v>18</v>
      </c>
      <c r="Z261" s="318">
        <f>IFERROR(IF(Z260="",0,Z260),"0")</f>
        <v>9.0359999999999996E-2</v>
      </c>
      <c r="AA261" s="319"/>
      <c r="AB261" s="319"/>
      <c r="AC261" s="319"/>
    </row>
    <row r="262" spans="1:68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IFERROR(SUMPRODUCT(X260:X260*H260:H260),"0")</f>
        <v>32.4</v>
      </c>
      <c r="Y262" s="318">
        <f>IFERROR(SUMPRODUCT(Y260:Y260*H260:H260),"0")</f>
        <v>32.4</v>
      </c>
      <c r="Z262" s="37"/>
      <c r="AA262" s="319"/>
      <c r="AB262" s="319"/>
      <c r="AC262" s="319"/>
    </row>
    <row r="263" spans="1:68" ht="14.25" hidden="1" customHeight="1" x14ac:dyDescent="0.25">
      <c r="A263" s="334" t="s">
        <v>77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hidden="1" customHeight="1" x14ac:dyDescent="0.25">
      <c r="A264" s="54" t="s">
        <v>382</v>
      </c>
      <c r="B264" s="54" t="s">
        <v>383</v>
      </c>
      <c r="C264" s="31">
        <v>4301132080</v>
      </c>
      <c r="D264" s="327">
        <v>4640242180397</v>
      </c>
      <c r="E264" s="328"/>
      <c r="F264" s="315">
        <v>1</v>
      </c>
      <c r="G264" s="32">
        <v>6</v>
      </c>
      <c r="H264" s="315">
        <v>6</v>
      </c>
      <c r="I264" s="315">
        <v>6.26</v>
      </c>
      <c r="J264" s="32">
        <v>84</v>
      </c>
      <c r="K264" s="32" t="s">
        <v>67</v>
      </c>
      <c r="L264" s="32" t="s">
        <v>121</v>
      </c>
      <c r="M264" s="33" t="s">
        <v>69</v>
      </c>
      <c r="N264" s="33"/>
      <c r="O264" s="32">
        <v>180</v>
      </c>
      <c r="P264" s="401" t="s">
        <v>384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IFERROR(IF(X264="","",X264*0.0155),"")</f>
        <v>0</v>
      </c>
      <c r="AA264" s="56"/>
      <c r="AB264" s="57"/>
      <c r="AC264" s="254" t="s">
        <v>385</v>
      </c>
      <c r="AG264" s="67"/>
      <c r="AJ264" s="71" t="s">
        <v>122</v>
      </c>
      <c r="AK264" s="71">
        <v>12</v>
      </c>
      <c r="BB264" s="255" t="s">
        <v>83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386</v>
      </c>
      <c r="B265" s="54" t="s">
        <v>387</v>
      </c>
      <c r="C265" s="31">
        <v>4301132104</v>
      </c>
      <c r="D265" s="327">
        <v>4640242181219</v>
      </c>
      <c r="E265" s="328"/>
      <c r="F265" s="315">
        <v>0.3</v>
      </c>
      <c r="G265" s="32">
        <v>9</v>
      </c>
      <c r="H265" s="315">
        <v>2.7</v>
      </c>
      <c r="I265" s="315">
        <v>2.8450000000000002</v>
      </c>
      <c r="J265" s="32">
        <v>234</v>
      </c>
      <c r="K265" s="32" t="s">
        <v>130</v>
      </c>
      <c r="L265" s="32" t="s">
        <v>68</v>
      </c>
      <c r="M265" s="33" t="s">
        <v>69</v>
      </c>
      <c r="N265" s="33"/>
      <c r="O265" s="32">
        <v>180</v>
      </c>
      <c r="P265" s="373" t="s">
        <v>388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IFERROR(IF(X265="","",X265*0.00502),"")</f>
        <v>0</v>
      </c>
      <c r="AA265" s="56"/>
      <c r="AB265" s="57"/>
      <c r="AC265" s="256" t="s">
        <v>385</v>
      </c>
      <c r="AG265" s="67"/>
      <c r="AJ265" s="71" t="s">
        <v>72</v>
      </c>
      <c r="AK265" s="71">
        <v>1</v>
      </c>
      <c r="BB265" s="257" t="s">
        <v>83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29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30"/>
      <c r="P266" s="322" t="s">
        <v>73</v>
      </c>
      <c r="Q266" s="323"/>
      <c r="R266" s="323"/>
      <c r="S266" s="323"/>
      <c r="T266" s="323"/>
      <c r="U266" s="323"/>
      <c r="V266" s="324"/>
      <c r="W266" s="37" t="s">
        <v>70</v>
      </c>
      <c r="X266" s="318">
        <f>IFERROR(SUM(X264:X265),"0")</f>
        <v>0</v>
      </c>
      <c r="Y266" s="318">
        <f>IFERROR(SUM(Y264:Y265),"0")</f>
        <v>0</v>
      </c>
      <c r="Z266" s="318">
        <f>IFERROR(IF(Z264="",0,Z264),"0")+IFERROR(IF(Z265="",0,Z265),"0")</f>
        <v>0</v>
      </c>
      <c r="AA266" s="319"/>
      <c r="AB266" s="319"/>
      <c r="AC266" s="319"/>
    </row>
    <row r="267" spans="1:68" hidden="1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74</v>
      </c>
      <c r="X267" s="318">
        <f>IFERROR(SUMPRODUCT(X264:X265*H264:H265),"0")</f>
        <v>0</v>
      </c>
      <c r="Y267" s="318">
        <f>IFERROR(SUMPRODUCT(Y264:Y265*H264:H265),"0")</f>
        <v>0</v>
      </c>
      <c r="Z267" s="37"/>
      <c r="AA267" s="319"/>
      <c r="AB267" s="319"/>
      <c r="AC267" s="319"/>
    </row>
    <row r="268" spans="1:68" ht="14.25" hidden="1" customHeight="1" x14ac:dyDescent="0.25">
      <c r="A268" s="334" t="s">
        <v>168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21"/>
      <c r="Z268" s="321"/>
      <c r="AA268" s="312"/>
      <c r="AB268" s="312"/>
      <c r="AC268" s="312"/>
    </row>
    <row r="269" spans="1:68" ht="27" hidden="1" customHeight="1" x14ac:dyDescent="0.25">
      <c r="A269" s="54" t="s">
        <v>389</v>
      </c>
      <c r="B269" s="54" t="s">
        <v>390</v>
      </c>
      <c r="C269" s="31">
        <v>4301136028</v>
      </c>
      <c r="D269" s="327">
        <v>4640242180304</v>
      </c>
      <c r="E269" s="328"/>
      <c r="F269" s="315">
        <v>2.7</v>
      </c>
      <c r="G269" s="32">
        <v>1</v>
      </c>
      <c r="H269" s="315">
        <v>2.7</v>
      </c>
      <c r="I269" s="315">
        <v>2.8906000000000001</v>
      </c>
      <c r="J269" s="32">
        <v>126</v>
      </c>
      <c r="K269" s="32" t="s">
        <v>80</v>
      </c>
      <c r="L269" s="32" t="s">
        <v>121</v>
      </c>
      <c r="M269" s="33" t="s">
        <v>69</v>
      </c>
      <c r="N269" s="33"/>
      <c r="O269" s="32">
        <v>180</v>
      </c>
      <c r="P269" s="470" t="s">
        <v>391</v>
      </c>
      <c r="Q269" s="332"/>
      <c r="R269" s="332"/>
      <c r="S269" s="332"/>
      <c r="T269" s="333"/>
      <c r="U269" s="34"/>
      <c r="V269" s="34"/>
      <c r="W269" s="35" t="s">
        <v>70</v>
      </c>
      <c r="X269" s="316">
        <v>0</v>
      </c>
      <c r="Y269" s="317">
        <f>IFERROR(IF(X269="","",X269),"")</f>
        <v>0</v>
      </c>
      <c r="Z269" s="36">
        <f>IFERROR(IF(X269="","",X269*0.00936),"")</f>
        <v>0</v>
      </c>
      <c r="AA269" s="56"/>
      <c r="AB269" s="57"/>
      <c r="AC269" s="258" t="s">
        <v>392</v>
      </c>
      <c r="AG269" s="67"/>
      <c r="AJ269" s="71" t="s">
        <v>122</v>
      </c>
      <c r="AK269" s="71">
        <v>14</v>
      </c>
      <c r="BB269" s="259" t="s">
        <v>83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393</v>
      </c>
      <c r="B270" s="54" t="s">
        <v>394</v>
      </c>
      <c r="C270" s="31">
        <v>4301136026</v>
      </c>
      <c r="D270" s="327">
        <v>4640242180236</v>
      </c>
      <c r="E270" s="328"/>
      <c r="F270" s="315">
        <v>5</v>
      </c>
      <c r="G270" s="32">
        <v>1</v>
      </c>
      <c r="H270" s="315">
        <v>5</v>
      </c>
      <c r="I270" s="315">
        <v>5.2350000000000003</v>
      </c>
      <c r="J270" s="32">
        <v>84</v>
      </c>
      <c r="K270" s="32" t="s">
        <v>67</v>
      </c>
      <c r="L270" s="32" t="s">
        <v>121</v>
      </c>
      <c r="M270" s="33" t="s">
        <v>69</v>
      </c>
      <c r="N270" s="33"/>
      <c r="O270" s="32">
        <v>180</v>
      </c>
      <c r="P270" s="488" t="s">
        <v>395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>IFERROR(IF(X270="","",X270),"")</f>
        <v>0</v>
      </c>
      <c r="Z270" s="36">
        <f>IFERROR(IF(X270="","",X270*0.0155),"")</f>
        <v>0</v>
      </c>
      <c r="AA270" s="56"/>
      <c r="AB270" s="57"/>
      <c r="AC270" s="260" t="s">
        <v>392</v>
      </c>
      <c r="AG270" s="67"/>
      <c r="AJ270" s="71" t="s">
        <v>122</v>
      </c>
      <c r="AK270" s="71">
        <v>12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396</v>
      </c>
      <c r="B271" s="54" t="s">
        <v>397</v>
      </c>
      <c r="C271" s="31">
        <v>4301136029</v>
      </c>
      <c r="D271" s="327">
        <v>4640242180410</v>
      </c>
      <c r="E271" s="328"/>
      <c r="F271" s="315">
        <v>2.2400000000000002</v>
      </c>
      <c r="G271" s="32">
        <v>1</v>
      </c>
      <c r="H271" s="315">
        <v>2.2400000000000002</v>
      </c>
      <c r="I271" s="315">
        <v>2.4319999999999999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0</v>
      </c>
      <c r="Y271" s="317">
        <f>IFERROR(IF(X271="","",X271),"")</f>
        <v>0</v>
      </c>
      <c r="Z271" s="36">
        <f>IFERROR(IF(X271="","",X271*0.00936),"")</f>
        <v>0</v>
      </c>
      <c r="AA271" s="56"/>
      <c r="AB271" s="57"/>
      <c r="AC271" s="262" t="s">
        <v>392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29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30"/>
      <c r="P272" s="322" t="s">
        <v>73</v>
      </c>
      <c r="Q272" s="323"/>
      <c r="R272" s="323"/>
      <c r="S272" s="323"/>
      <c r="T272" s="323"/>
      <c r="U272" s="323"/>
      <c r="V272" s="324"/>
      <c r="W272" s="37" t="s">
        <v>70</v>
      </c>
      <c r="X272" s="318">
        <f>IFERROR(SUM(X269:X271),"0")</f>
        <v>0</v>
      </c>
      <c r="Y272" s="318">
        <f>IFERROR(SUM(Y269:Y271),"0")</f>
        <v>0</v>
      </c>
      <c r="Z272" s="318">
        <f>IFERROR(IF(Z269="",0,Z269),"0")+IFERROR(IF(Z270="",0,Z270),"0")+IFERROR(IF(Z271="",0,Z271),"0")</f>
        <v>0</v>
      </c>
      <c r="AA272" s="319"/>
      <c r="AB272" s="319"/>
      <c r="AC272" s="319"/>
    </row>
    <row r="273" spans="1:68" hidden="1" x14ac:dyDescent="0.2">
      <c r="A273" s="321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30"/>
      <c r="P273" s="322" t="s">
        <v>73</v>
      </c>
      <c r="Q273" s="323"/>
      <c r="R273" s="323"/>
      <c r="S273" s="323"/>
      <c r="T273" s="323"/>
      <c r="U273" s="323"/>
      <c r="V273" s="324"/>
      <c r="W273" s="37" t="s">
        <v>74</v>
      </c>
      <c r="X273" s="318">
        <f>IFERROR(SUMPRODUCT(X269:X271*H269:H271),"0")</f>
        <v>0</v>
      </c>
      <c r="Y273" s="318">
        <f>IFERROR(SUMPRODUCT(Y269:Y271*H269:H271),"0")</f>
        <v>0</v>
      </c>
      <c r="Z273" s="37"/>
      <c r="AA273" s="319"/>
      <c r="AB273" s="319"/>
      <c r="AC273" s="319"/>
    </row>
    <row r="274" spans="1:68" ht="14.25" hidden="1" customHeight="1" x14ac:dyDescent="0.25">
      <c r="A274" s="334" t="s">
        <v>135</v>
      </c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1"/>
      <c r="N274" s="321"/>
      <c r="O274" s="321"/>
      <c r="P274" s="321"/>
      <c r="Q274" s="321"/>
      <c r="R274" s="321"/>
      <c r="S274" s="321"/>
      <c r="T274" s="321"/>
      <c r="U274" s="321"/>
      <c r="V274" s="321"/>
      <c r="W274" s="321"/>
      <c r="X274" s="321"/>
      <c r="Y274" s="321"/>
      <c r="Z274" s="321"/>
      <c r="AA274" s="312"/>
      <c r="AB274" s="312"/>
      <c r="AC274" s="312"/>
    </row>
    <row r="275" spans="1:68" ht="37.5" hidden="1" customHeight="1" x14ac:dyDescent="0.25">
      <c r="A275" s="54" t="s">
        <v>398</v>
      </c>
      <c r="B275" s="54" t="s">
        <v>399</v>
      </c>
      <c r="C275" s="31">
        <v>4301135504</v>
      </c>
      <c r="D275" s="327">
        <v>4640242181554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57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0</v>
      </c>
      <c r="Y275" s="317">
        <f t="shared" ref="Y275:Y295" si="24">IFERROR(IF(X275="","",X275),"")</f>
        <v>0</v>
      </c>
      <c r="Z275" s="36">
        <f>IFERROR(IF(X275="","",X275*0.00936),"")</f>
        <v>0</v>
      </c>
      <c r="AA275" s="56"/>
      <c r="AB275" s="57"/>
      <c r="AC275" s="264" t="s">
        <v>401</v>
      </c>
      <c r="AG275" s="67"/>
      <c r="AJ275" s="71" t="s">
        <v>72</v>
      </c>
      <c r="AK275" s="71">
        <v>1</v>
      </c>
      <c r="BB275" s="265" t="s">
        <v>83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hidden="1" customHeight="1" x14ac:dyDescent="0.25">
      <c r="A276" s="54" t="s">
        <v>402</v>
      </c>
      <c r="B276" s="54" t="s">
        <v>403</v>
      </c>
      <c r="C276" s="31">
        <v>4301135394</v>
      </c>
      <c r="D276" s="327">
        <v>4640242181561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121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IFERROR(IF(X276="","",X276*0.00936),"")</f>
        <v>0</v>
      </c>
      <c r="AA276" s="56"/>
      <c r="AB276" s="57"/>
      <c r="AC276" s="266" t="s">
        <v>405</v>
      </c>
      <c r="AG276" s="67"/>
      <c r="AJ276" s="71" t="s">
        <v>122</v>
      </c>
      <c r="AK276" s="71">
        <v>14</v>
      </c>
      <c r="BB276" s="267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406</v>
      </c>
      <c r="B277" s="54" t="s">
        <v>407</v>
      </c>
      <c r="C277" s="31">
        <v>4301135374</v>
      </c>
      <c r="D277" s="327">
        <v>4640242181424</v>
      </c>
      <c r="E277" s="328"/>
      <c r="F277" s="315">
        <v>5.5</v>
      </c>
      <c r="G277" s="32">
        <v>1</v>
      </c>
      <c r="H277" s="315">
        <v>5.5</v>
      </c>
      <c r="I277" s="315">
        <v>5.7350000000000003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0" t="s">
        <v>408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IFERROR(IF(X277="","",X277*0.0155),"")</f>
        <v>0</v>
      </c>
      <c r="AA277" s="56"/>
      <c r="AB277" s="57"/>
      <c r="AC277" s="268" t="s">
        <v>401</v>
      </c>
      <c r="AG277" s="67"/>
      <c r="AJ277" s="71" t="s">
        <v>72</v>
      </c>
      <c r="AK277" s="71">
        <v>1</v>
      </c>
      <c r="BB277" s="269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409</v>
      </c>
      <c r="B278" s="54" t="s">
        <v>410</v>
      </c>
      <c r="C278" s="31">
        <v>4301135320</v>
      </c>
      <c r="D278" s="327">
        <v>4640242181592</v>
      </c>
      <c r="E278" s="328"/>
      <c r="F278" s="315">
        <v>3.5</v>
      </c>
      <c r="G278" s="32">
        <v>1</v>
      </c>
      <c r="H278" s="315">
        <v>3.5</v>
      </c>
      <c r="I278" s="315">
        <v>3.6850000000000001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6" t="s">
        <v>411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ref="Z278:Z286" si="29">IFERROR(IF(X278="","",X278*0.00936),"")</f>
        <v>0</v>
      </c>
      <c r="AA278" s="56"/>
      <c r="AB278" s="57"/>
      <c r="AC278" s="270" t="s">
        <v>412</v>
      </c>
      <c r="AG278" s="67"/>
      <c r="AJ278" s="71" t="s">
        <v>72</v>
      </c>
      <c r="AK278" s="71">
        <v>1</v>
      </c>
      <c r="BB278" s="271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413</v>
      </c>
      <c r="B279" s="54" t="s">
        <v>414</v>
      </c>
      <c r="C279" s="31">
        <v>4301135552</v>
      </c>
      <c r="D279" s="327">
        <v>4640242181431</v>
      </c>
      <c r="E279" s="328"/>
      <c r="F279" s="315">
        <v>3.5</v>
      </c>
      <c r="G279" s="32">
        <v>1</v>
      </c>
      <c r="H279" s="315">
        <v>3.5</v>
      </c>
      <c r="I279" s="315">
        <v>3.6920000000000002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3" t="s">
        <v>415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72" t="s">
        <v>416</v>
      </c>
      <c r="AG279" s="67"/>
      <c r="AJ279" s="71" t="s">
        <v>72</v>
      </c>
      <c r="AK279" s="71">
        <v>1</v>
      </c>
      <c r="BB279" s="273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417</v>
      </c>
      <c r="B280" s="54" t="s">
        <v>418</v>
      </c>
      <c r="C280" s="31">
        <v>4301135405</v>
      </c>
      <c r="D280" s="327">
        <v>4640242181523</v>
      </c>
      <c r="E280" s="328"/>
      <c r="F280" s="315">
        <v>3</v>
      </c>
      <c r="G280" s="32">
        <v>1</v>
      </c>
      <c r="H280" s="315">
        <v>3</v>
      </c>
      <c r="I280" s="315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5" t="s">
        <v>419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74" t="s">
        <v>405</v>
      </c>
      <c r="AG280" s="67"/>
      <c r="AJ280" s="71" t="s">
        <v>72</v>
      </c>
      <c r="AK280" s="71">
        <v>1</v>
      </c>
      <c r="BB280" s="275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37.5" hidden="1" customHeight="1" x14ac:dyDescent="0.25">
      <c r="A281" s="54" t="s">
        <v>420</v>
      </c>
      <c r="B281" s="54" t="s">
        <v>421</v>
      </c>
      <c r="C281" s="31">
        <v>4301135404</v>
      </c>
      <c r="D281" s="327">
        <v>4640242181516</v>
      </c>
      <c r="E281" s="328"/>
      <c r="F281" s="315">
        <v>3.7</v>
      </c>
      <c r="G281" s="32">
        <v>1</v>
      </c>
      <c r="H281" s="315">
        <v>3.7</v>
      </c>
      <c r="I281" s="315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22" t="s">
        <v>422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423</v>
      </c>
      <c r="B282" s="54" t="s">
        <v>424</v>
      </c>
      <c r="C282" s="31">
        <v>4301135375</v>
      </c>
      <c r="D282" s="327">
        <v>4640242181486</v>
      </c>
      <c r="E282" s="328"/>
      <c r="F282" s="315">
        <v>3.7</v>
      </c>
      <c r="G282" s="32">
        <v>1</v>
      </c>
      <c r="H282" s="315">
        <v>3.7</v>
      </c>
      <c r="I282" s="315">
        <v>3.8919999999999999</v>
      </c>
      <c r="J282" s="32">
        <v>126</v>
      </c>
      <c r="K282" s="32" t="s">
        <v>80</v>
      </c>
      <c r="L282" s="32" t="s">
        <v>121</v>
      </c>
      <c r="M282" s="33" t="s">
        <v>69</v>
      </c>
      <c r="N282" s="33"/>
      <c r="O282" s="32">
        <v>180</v>
      </c>
      <c r="P282" s="472" t="s">
        <v>425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 t="shared" si="29"/>
        <v>0</v>
      </c>
      <c r="AA282" s="56"/>
      <c r="AB282" s="57"/>
      <c r="AC282" s="278" t="s">
        <v>401</v>
      </c>
      <c r="AG282" s="67"/>
      <c r="AJ282" s="71" t="s">
        <v>122</v>
      </c>
      <c r="AK282" s="71">
        <v>14</v>
      </c>
      <c r="BB282" s="279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hidden="1" customHeight="1" x14ac:dyDescent="0.25">
      <c r="A283" s="54" t="s">
        <v>426</v>
      </c>
      <c r="B283" s="54" t="s">
        <v>427</v>
      </c>
      <c r="C283" s="31">
        <v>4301135402</v>
      </c>
      <c r="D283" s="327">
        <v>4640242181493</v>
      </c>
      <c r="E283" s="328"/>
      <c r="F283" s="315">
        <v>3.7</v>
      </c>
      <c r="G283" s="32">
        <v>1</v>
      </c>
      <c r="H283" s="315">
        <v>3.7</v>
      </c>
      <c r="I283" s="315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9" t="s">
        <v>428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 t="shared" si="29"/>
        <v>0</v>
      </c>
      <c r="AA283" s="56"/>
      <c r="AB283" s="57"/>
      <c r="AC283" s="280" t="s">
        <v>401</v>
      </c>
      <c r="AG283" s="67"/>
      <c r="AJ283" s="71" t="s">
        <v>72</v>
      </c>
      <c r="AK283" s="71">
        <v>1</v>
      </c>
      <c r="BB283" s="281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hidden="1" customHeight="1" x14ac:dyDescent="0.25">
      <c r="A284" s="54" t="s">
        <v>429</v>
      </c>
      <c r="B284" s="54" t="s">
        <v>430</v>
      </c>
      <c r="C284" s="31">
        <v>4301135403</v>
      </c>
      <c r="D284" s="327">
        <v>4640242181509</v>
      </c>
      <c r="E284" s="328"/>
      <c r="F284" s="315">
        <v>3.7</v>
      </c>
      <c r="G284" s="32">
        <v>1</v>
      </c>
      <c r="H284" s="315">
        <v>3.7</v>
      </c>
      <c r="I284" s="315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16" t="s">
        <v>431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 t="shared" si="29"/>
        <v>0</v>
      </c>
      <c r="AA284" s="56"/>
      <c r="AB284" s="57"/>
      <c r="AC284" s="282" t="s">
        <v>401</v>
      </c>
      <c r="AG284" s="67"/>
      <c r="AJ284" s="71" t="s">
        <v>72</v>
      </c>
      <c r="AK284" s="71">
        <v>1</v>
      </c>
      <c r="BB284" s="283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432</v>
      </c>
      <c r="B285" s="54" t="s">
        <v>433</v>
      </c>
      <c r="C285" s="31">
        <v>4301135304</v>
      </c>
      <c r="D285" s="327">
        <v>4640242181240</v>
      </c>
      <c r="E285" s="328"/>
      <c r="F285" s="315">
        <v>0.3</v>
      </c>
      <c r="G285" s="32">
        <v>9</v>
      </c>
      <c r="H285" s="315">
        <v>2.7</v>
      </c>
      <c r="I285" s="315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12" t="s">
        <v>434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 t="shared" si="29"/>
        <v>0</v>
      </c>
      <c r="AA285" s="56"/>
      <c r="AB285" s="57"/>
      <c r="AC285" s="284" t="s">
        <v>401</v>
      </c>
      <c r="AG285" s="67"/>
      <c r="AJ285" s="71" t="s">
        <v>72</v>
      </c>
      <c r="AK285" s="71">
        <v>1</v>
      </c>
      <c r="BB285" s="285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435</v>
      </c>
      <c r="B286" s="54" t="s">
        <v>436</v>
      </c>
      <c r="C286" s="31">
        <v>4301135310</v>
      </c>
      <c r="D286" s="327">
        <v>4640242181318</v>
      </c>
      <c r="E286" s="328"/>
      <c r="F286" s="315">
        <v>0.3</v>
      </c>
      <c r="G286" s="32">
        <v>9</v>
      </c>
      <c r="H286" s="315">
        <v>2.7</v>
      </c>
      <c r="I286" s="315">
        <v>2.988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7" t="s">
        <v>437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 t="shared" si="29"/>
        <v>0</v>
      </c>
      <c r="AA286" s="56"/>
      <c r="AB286" s="57"/>
      <c r="AC286" s="286" t="s">
        <v>405</v>
      </c>
      <c r="AG286" s="67"/>
      <c r="AJ286" s="71" t="s">
        <v>72</v>
      </c>
      <c r="AK286" s="71">
        <v>1</v>
      </c>
      <c r="BB286" s="287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438</v>
      </c>
      <c r="B287" s="54" t="s">
        <v>439</v>
      </c>
      <c r="C287" s="31">
        <v>4301135306</v>
      </c>
      <c r="D287" s="327">
        <v>4640242181578</v>
      </c>
      <c r="E287" s="328"/>
      <c r="F287" s="315">
        <v>0.3</v>
      </c>
      <c r="G287" s="32">
        <v>9</v>
      </c>
      <c r="H287" s="315">
        <v>2.7</v>
      </c>
      <c r="I287" s="315">
        <v>2.8450000000000002</v>
      </c>
      <c r="J287" s="32">
        <v>234</v>
      </c>
      <c r="K287" s="32" t="s">
        <v>130</v>
      </c>
      <c r="L287" s="32" t="s">
        <v>68</v>
      </c>
      <c r="M287" s="33" t="s">
        <v>69</v>
      </c>
      <c r="N287" s="33"/>
      <c r="O287" s="32">
        <v>180</v>
      </c>
      <c r="P287" s="421" t="s">
        <v>440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IFERROR(IF(X287="","",X287*0.00502),"")</f>
        <v>0</v>
      </c>
      <c r="AA287" s="56"/>
      <c r="AB287" s="57"/>
      <c r="AC287" s="288" t="s">
        <v>401</v>
      </c>
      <c r="AG287" s="67"/>
      <c r="AJ287" s="71" t="s">
        <v>72</v>
      </c>
      <c r="AK287" s="71">
        <v>1</v>
      </c>
      <c r="BB287" s="289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441</v>
      </c>
      <c r="B288" s="54" t="s">
        <v>442</v>
      </c>
      <c r="C288" s="31">
        <v>4301135305</v>
      </c>
      <c r="D288" s="327">
        <v>4640242181394</v>
      </c>
      <c r="E288" s="328"/>
      <c r="F288" s="315">
        <v>0.3</v>
      </c>
      <c r="G288" s="32">
        <v>9</v>
      </c>
      <c r="H288" s="315">
        <v>2.7</v>
      </c>
      <c r="I288" s="315">
        <v>2.8450000000000002</v>
      </c>
      <c r="J288" s="32">
        <v>234</v>
      </c>
      <c r="K288" s="32" t="s">
        <v>130</v>
      </c>
      <c r="L288" s="32" t="s">
        <v>68</v>
      </c>
      <c r="M288" s="33" t="s">
        <v>69</v>
      </c>
      <c r="N288" s="33"/>
      <c r="O288" s="32">
        <v>180</v>
      </c>
      <c r="P288" s="490" t="s">
        <v>443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IFERROR(IF(X288="","",X288*0.00502),"")</f>
        <v>0</v>
      </c>
      <c r="AA288" s="56"/>
      <c r="AB288" s="57"/>
      <c r="AC288" s="290" t="s">
        <v>401</v>
      </c>
      <c r="AG288" s="67"/>
      <c r="AJ288" s="71" t="s">
        <v>72</v>
      </c>
      <c r="AK288" s="71">
        <v>1</v>
      </c>
      <c r="BB288" s="291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444</v>
      </c>
      <c r="B289" s="54" t="s">
        <v>445</v>
      </c>
      <c r="C289" s="31">
        <v>4301135309</v>
      </c>
      <c r="D289" s="327">
        <v>4640242181332</v>
      </c>
      <c r="E289" s="328"/>
      <c r="F289" s="315">
        <v>0.3</v>
      </c>
      <c r="G289" s="32">
        <v>9</v>
      </c>
      <c r="H289" s="315">
        <v>2.7</v>
      </c>
      <c r="I289" s="315">
        <v>2.9079999999999999</v>
      </c>
      <c r="J289" s="32">
        <v>234</v>
      </c>
      <c r="K289" s="32" t="s">
        <v>130</v>
      </c>
      <c r="L289" s="32" t="s">
        <v>68</v>
      </c>
      <c r="M289" s="33" t="s">
        <v>69</v>
      </c>
      <c r="N289" s="33"/>
      <c r="O289" s="32">
        <v>180</v>
      </c>
      <c r="P289" s="410" t="s">
        <v>446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IFERROR(IF(X289="","",X289*0.00502),"")</f>
        <v>0</v>
      </c>
      <c r="AA289" s="56"/>
      <c r="AB289" s="57"/>
      <c r="AC289" s="292" t="s">
        <v>401</v>
      </c>
      <c r="AG289" s="67"/>
      <c r="AJ289" s="71" t="s">
        <v>72</v>
      </c>
      <c r="AK289" s="71">
        <v>1</v>
      </c>
      <c r="BB289" s="293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447</v>
      </c>
      <c r="B290" s="54" t="s">
        <v>448</v>
      </c>
      <c r="C290" s="31">
        <v>4301135308</v>
      </c>
      <c r="D290" s="327">
        <v>4640242181349</v>
      </c>
      <c r="E290" s="328"/>
      <c r="F290" s="315">
        <v>0.3</v>
      </c>
      <c r="G290" s="32">
        <v>9</v>
      </c>
      <c r="H290" s="315">
        <v>2.7</v>
      </c>
      <c r="I290" s="315">
        <v>2.9079999999999999</v>
      </c>
      <c r="J290" s="32">
        <v>234</v>
      </c>
      <c r="K290" s="32" t="s">
        <v>130</v>
      </c>
      <c r="L290" s="32" t="s">
        <v>68</v>
      </c>
      <c r="M290" s="33" t="s">
        <v>69</v>
      </c>
      <c r="N290" s="33"/>
      <c r="O290" s="32">
        <v>180</v>
      </c>
      <c r="P290" s="356" t="s">
        <v>449</v>
      </c>
      <c r="Q290" s="332"/>
      <c r="R290" s="332"/>
      <c r="S290" s="332"/>
      <c r="T290" s="333"/>
      <c r="U290" s="34"/>
      <c r="V290" s="34"/>
      <c r="W290" s="35" t="s">
        <v>70</v>
      </c>
      <c r="X290" s="316">
        <v>0</v>
      </c>
      <c r="Y290" s="317">
        <f t="shared" si="24"/>
        <v>0</v>
      </c>
      <c r="Z290" s="36">
        <f>IFERROR(IF(X290="","",X290*0.00502),"")</f>
        <v>0</v>
      </c>
      <c r="AA290" s="56"/>
      <c r="AB290" s="57"/>
      <c r="AC290" s="294" t="s">
        <v>401</v>
      </c>
      <c r="AG290" s="67"/>
      <c r="AJ290" s="71" t="s">
        <v>72</v>
      </c>
      <c r="AK290" s="71">
        <v>1</v>
      </c>
      <c r="BB290" s="295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450</v>
      </c>
      <c r="B291" s="54" t="s">
        <v>451</v>
      </c>
      <c r="C291" s="31">
        <v>4301135307</v>
      </c>
      <c r="D291" s="327">
        <v>4640242181370</v>
      </c>
      <c r="E291" s="328"/>
      <c r="F291" s="315">
        <v>0.3</v>
      </c>
      <c r="G291" s="32">
        <v>9</v>
      </c>
      <c r="H291" s="315">
        <v>2.7</v>
      </c>
      <c r="I291" s="315">
        <v>2.9079999999999999</v>
      </c>
      <c r="J291" s="32">
        <v>234</v>
      </c>
      <c r="K291" s="32" t="s">
        <v>130</v>
      </c>
      <c r="L291" s="32" t="s">
        <v>68</v>
      </c>
      <c r="M291" s="33" t="s">
        <v>69</v>
      </c>
      <c r="N291" s="33"/>
      <c r="O291" s="32">
        <v>180</v>
      </c>
      <c r="P291" s="489" t="s">
        <v>452</v>
      </c>
      <c r="Q291" s="332"/>
      <c r="R291" s="332"/>
      <c r="S291" s="332"/>
      <c r="T291" s="333"/>
      <c r="U291" s="34"/>
      <c r="V291" s="34"/>
      <c r="W291" s="35" t="s">
        <v>70</v>
      </c>
      <c r="X291" s="316">
        <v>0</v>
      </c>
      <c r="Y291" s="317">
        <f t="shared" si="24"/>
        <v>0</v>
      </c>
      <c r="Z291" s="36">
        <f>IFERROR(IF(X291="","",X291*0.00502),"")</f>
        <v>0</v>
      </c>
      <c r="AA291" s="56"/>
      <c r="AB291" s="57"/>
      <c r="AC291" s="296" t="s">
        <v>453</v>
      </c>
      <c r="AG291" s="67"/>
      <c r="AJ291" s="71" t="s">
        <v>72</v>
      </c>
      <c r="AK291" s="71">
        <v>1</v>
      </c>
      <c r="BB291" s="297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4301135318</v>
      </c>
      <c r="D292" s="327">
        <v>4607111037480</v>
      </c>
      <c r="E292" s="328"/>
      <c r="F292" s="315">
        <v>1</v>
      </c>
      <c r="G292" s="32">
        <v>4</v>
      </c>
      <c r="H292" s="315">
        <v>4</v>
      </c>
      <c r="I292" s="315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1" t="s">
        <v>456</v>
      </c>
      <c r="Q292" s="332"/>
      <c r="R292" s="332"/>
      <c r="S292" s="332"/>
      <c r="T292" s="333"/>
      <c r="U292" s="34"/>
      <c r="V292" s="34"/>
      <c r="W292" s="35" t="s">
        <v>70</v>
      </c>
      <c r="X292" s="316">
        <v>0</v>
      </c>
      <c r="Y292" s="317">
        <f t="shared" si="24"/>
        <v>0</v>
      </c>
      <c r="Z292" s="36">
        <f>IFERROR(IF(X292="","",X292*0.0155),"")</f>
        <v>0</v>
      </c>
      <c r="AA292" s="56"/>
      <c r="AB292" s="57"/>
      <c r="AC292" s="298" t="s">
        <v>457</v>
      </c>
      <c r="AG292" s="67"/>
      <c r="AJ292" s="71" t="s">
        <v>72</v>
      </c>
      <c r="AK292" s="71">
        <v>1</v>
      </c>
      <c r="BB292" s="299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458</v>
      </c>
      <c r="B293" s="54" t="s">
        <v>459</v>
      </c>
      <c r="C293" s="31">
        <v>4301135319</v>
      </c>
      <c r="D293" s="327">
        <v>4607111037473</v>
      </c>
      <c r="E293" s="328"/>
      <c r="F293" s="315">
        <v>1</v>
      </c>
      <c r="G293" s="32">
        <v>4</v>
      </c>
      <c r="H293" s="315">
        <v>4</v>
      </c>
      <c r="I293" s="315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91" t="s">
        <v>460</v>
      </c>
      <c r="Q293" s="332"/>
      <c r="R293" s="332"/>
      <c r="S293" s="332"/>
      <c r="T293" s="333"/>
      <c r="U293" s="34"/>
      <c r="V293" s="34"/>
      <c r="W293" s="35" t="s">
        <v>70</v>
      </c>
      <c r="X293" s="316">
        <v>0</v>
      </c>
      <c r="Y293" s="317">
        <f t="shared" si="24"/>
        <v>0</v>
      </c>
      <c r="Z293" s="36">
        <f>IFERROR(IF(X293="","",X293*0.0155),"")</f>
        <v>0</v>
      </c>
      <c r="AA293" s="56"/>
      <c r="AB293" s="57"/>
      <c r="AC293" s="300" t="s">
        <v>461</v>
      </c>
      <c r="AG293" s="67"/>
      <c r="AJ293" s="71" t="s">
        <v>72</v>
      </c>
      <c r="AK293" s="71">
        <v>1</v>
      </c>
      <c r="BB293" s="301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4301135198</v>
      </c>
      <c r="D294" s="327">
        <v>4640242180663</v>
      </c>
      <c r="E294" s="328"/>
      <c r="F294" s="315">
        <v>0.9</v>
      </c>
      <c r="G294" s="32">
        <v>4</v>
      </c>
      <c r="H294" s="315">
        <v>3.6</v>
      </c>
      <c r="I294" s="315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2" t="s">
        <v>464</v>
      </c>
      <c r="Q294" s="332"/>
      <c r="R294" s="332"/>
      <c r="S294" s="332"/>
      <c r="T294" s="333"/>
      <c r="U294" s="34"/>
      <c r="V294" s="34"/>
      <c r="W294" s="35" t="s">
        <v>70</v>
      </c>
      <c r="X294" s="316">
        <v>0</v>
      </c>
      <c r="Y294" s="317">
        <f t="shared" si="24"/>
        <v>0</v>
      </c>
      <c r="Z294" s="36">
        <f>IFERROR(IF(X294="","",X294*0.0155),"")</f>
        <v>0</v>
      </c>
      <c r="AA294" s="56"/>
      <c r="AB294" s="57"/>
      <c r="AC294" s="302" t="s">
        <v>465</v>
      </c>
      <c r="AG294" s="67"/>
      <c r="AJ294" s="71" t="s">
        <v>72</v>
      </c>
      <c r="AK294" s="71">
        <v>1</v>
      </c>
      <c r="BB294" s="303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466</v>
      </c>
      <c r="B295" s="54" t="s">
        <v>467</v>
      </c>
      <c r="C295" s="31">
        <v>4301135723</v>
      </c>
      <c r="D295" s="327">
        <v>4640242181783</v>
      </c>
      <c r="E295" s="328"/>
      <c r="F295" s="315">
        <v>0.3</v>
      </c>
      <c r="G295" s="32">
        <v>9</v>
      </c>
      <c r="H295" s="315">
        <v>2.7</v>
      </c>
      <c r="I295" s="315">
        <v>2.988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4" t="s">
        <v>468</v>
      </c>
      <c r="Q295" s="332"/>
      <c r="R295" s="332"/>
      <c r="S295" s="332"/>
      <c r="T295" s="333"/>
      <c r="U295" s="34"/>
      <c r="V295" s="34"/>
      <c r="W295" s="35" t="s">
        <v>70</v>
      </c>
      <c r="X295" s="316">
        <v>0</v>
      </c>
      <c r="Y295" s="317">
        <f t="shared" si="24"/>
        <v>0</v>
      </c>
      <c r="Z295" s="36">
        <f>IFERROR(IF(X295="","",X295*0.00936),"")</f>
        <v>0</v>
      </c>
      <c r="AA295" s="56"/>
      <c r="AB295" s="57"/>
      <c r="AC295" s="304" t="s">
        <v>469</v>
      </c>
      <c r="AG295" s="67"/>
      <c r="AJ295" s="71" t="s">
        <v>72</v>
      </c>
      <c r="AK295" s="71">
        <v>1</v>
      </c>
      <c r="BB295" s="305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idden="1" x14ac:dyDescent="0.2">
      <c r="A296" s="329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30"/>
      <c r="P296" s="322" t="s">
        <v>73</v>
      </c>
      <c r="Q296" s="323"/>
      <c r="R296" s="323"/>
      <c r="S296" s="323"/>
      <c r="T296" s="323"/>
      <c r="U296" s="323"/>
      <c r="V296" s="324"/>
      <c r="W296" s="37" t="s">
        <v>70</v>
      </c>
      <c r="X296" s="318">
        <f>IFERROR(SUM(X275:X295),"0")</f>
        <v>0</v>
      </c>
      <c r="Y296" s="318">
        <f>IFERROR(SUM(Y275:Y295),"0")</f>
        <v>0</v>
      </c>
      <c r="Z296" s="318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319"/>
      <c r="AB296" s="319"/>
      <c r="AC296" s="319"/>
    </row>
    <row r="297" spans="1:68" hidden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30"/>
      <c r="P297" s="322" t="s">
        <v>73</v>
      </c>
      <c r="Q297" s="323"/>
      <c r="R297" s="323"/>
      <c r="S297" s="323"/>
      <c r="T297" s="323"/>
      <c r="U297" s="323"/>
      <c r="V297" s="324"/>
      <c r="W297" s="37" t="s">
        <v>74</v>
      </c>
      <c r="X297" s="318">
        <f>IFERROR(SUMPRODUCT(X275:X295*H275:H295),"0")</f>
        <v>0</v>
      </c>
      <c r="Y297" s="318">
        <f>IFERROR(SUMPRODUCT(Y275:Y295*H275:H295),"0")</f>
        <v>0</v>
      </c>
      <c r="Z297" s="37"/>
      <c r="AA297" s="319"/>
      <c r="AB297" s="319"/>
      <c r="AC297" s="319"/>
    </row>
    <row r="298" spans="1:68" ht="16.5" hidden="1" customHeight="1" x14ac:dyDescent="0.25">
      <c r="A298" s="320" t="s">
        <v>470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21"/>
      <c r="Z298" s="321"/>
      <c r="AA298" s="311"/>
      <c r="AB298" s="311"/>
      <c r="AC298" s="311"/>
    </row>
    <row r="299" spans="1:68" ht="14.25" hidden="1" customHeight="1" x14ac:dyDescent="0.25">
      <c r="A299" s="334" t="s">
        <v>135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21"/>
      <c r="Z299" s="321"/>
      <c r="AA299" s="312"/>
      <c r="AB299" s="312"/>
      <c r="AC299" s="312"/>
    </row>
    <row r="300" spans="1:68" ht="27" hidden="1" customHeight="1" x14ac:dyDescent="0.25">
      <c r="A300" s="54" t="s">
        <v>471</v>
      </c>
      <c r="B300" s="54" t="s">
        <v>472</v>
      </c>
      <c r="C300" s="31">
        <v>4301135268</v>
      </c>
      <c r="D300" s="327">
        <v>4640242181134</v>
      </c>
      <c r="E300" s="328"/>
      <c r="F300" s="315">
        <v>0.8</v>
      </c>
      <c r="G300" s="32">
        <v>5</v>
      </c>
      <c r="H300" s="315">
        <v>4</v>
      </c>
      <c r="I300" s="315">
        <v>4.2830000000000004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06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6">
        <v>0</v>
      </c>
      <c r="Y300" s="317">
        <f>IFERROR(IF(X300="","",X300),"")</f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29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1"/>
      <c r="N301" s="321"/>
      <c r="O301" s="330"/>
      <c r="P301" s="322" t="s">
        <v>73</v>
      </c>
      <c r="Q301" s="323"/>
      <c r="R301" s="323"/>
      <c r="S301" s="323"/>
      <c r="T301" s="323"/>
      <c r="U301" s="323"/>
      <c r="V301" s="324"/>
      <c r="W301" s="37" t="s">
        <v>70</v>
      </c>
      <c r="X301" s="318">
        <f>IFERROR(SUM(X300:X300),"0")</f>
        <v>0</v>
      </c>
      <c r="Y301" s="318">
        <f>IFERROR(SUM(Y300:Y300),"0")</f>
        <v>0</v>
      </c>
      <c r="Z301" s="318">
        <f>IFERROR(IF(Z300="",0,Z300),"0")</f>
        <v>0</v>
      </c>
      <c r="AA301" s="319"/>
      <c r="AB301" s="319"/>
      <c r="AC301" s="319"/>
    </row>
    <row r="302" spans="1:68" hidden="1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30"/>
      <c r="P302" s="322" t="s">
        <v>73</v>
      </c>
      <c r="Q302" s="323"/>
      <c r="R302" s="323"/>
      <c r="S302" s="323"/>
      <c r="T302" s="323"/>
      <c r="U302" s="323"/>
      <c r="V302" s="324"/>
      <c r="W302" s="37" t="s">
        <v>74</v>
      </c>
      <c r="X302" s="318">
        <f>IFERROR(SUMPRODUCT(X300:X300*H300:H300),"0")</f>
        <v>0</v>
      </c>
      <c r="Y302" s="318">
        <f>IFERROR(SUMPRODUCT(Y300:Y300*H300:H300),"0")</f>
        <v>0</v>
      </c>
      <c r="Z302" s="37"/>
      <c r="AA302" s="319"/>
      <c r="AB302" s="319"/>
      <c r="AC302" s="319"/>
    </row>
    <row r="303" spans="1:68" ht="15" customHeight="1" x14ac:dyDescent="0.2">
      <c r="A303" s="464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430"/>
      <c r="P303" s="423" t="s">
        <v>475</v>
      </c>
      <c r="Q303" s="344"/>
      <c r="R303" s="344"/>
      <c r="S303" s="344"/>
      <c r="T303" s="344"/>
      <c r="U303" s="344"/>
      <c r="V303" s="345"/>
      <c r="W303" s="37" t="s">
        <v>74</v>
      </c>
      <c r="X303" s="318">
        <f>IFERROR(X24+X33+X40+X53+X59+X64+X70+X80+X87+X97+X103+X109+X115+X120+X125+X131+X136+X142+X150+X155+X163+X167+X172+X181+X188+X198+X206+X211+X216+X222+X228+X235+X240+X246+X250+X258+X262+X267+X273+X297+X302,"0")</f>
        <v>4669.5600000000004</v>
      </c>
      <c r="Y303" s="318">
        <f>IFERROR(Y24+Y33+Y40+Y53+Y59+Y64+Y70+Y80+Y87+Y97+Y103+Y109+Y115+Y120+Y125+Y131+Y136+Y142+Y150+Y155+Y163+Y167+Y172+Y181+Y188+Y198+Y206+Y211+Y216+Y222+Y228+Y235+Y240+Y246+Y250+Y258+Y262+Y267+Y273+Y297+Y302,"0")</f>
        <v>4669.5600000000004</v>
      </c>
      <c r="Z303" s="37"/>
      <c r="AA303" s="319"/>
      <c r="AB303" s="319"/>
      <c r="AC303" s="319"/>
    </row>
    <row r="304" spans="1:68" x14ac:dyDescent="0.2">
      <c r="A304" s="321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430"/>
      <c r="P304" s="423" t="s">
        <v>476</v>
      </c>
      <c r="Q304" s="344"/>
      <c r="R304" s="344"/>
      <c r="S304" s="344"/>
      <c r="T304" s="344"/>
      <c r="U304" s="344"/>
      <c r="V304" s="345"/>
      <c r="W304" s="37" t="s">
        <v>74</v>
      </c>
      <c r="X304" s="318">
        <f>IFERROR(SUM(BM22:BM300),"0")</f>
        <v>5386.2236000000021</v>
      </c>
      <c r="Y304" s="318">
        <f>IFERROR(SUM(BN22:BN300),"0")</f>
        <v>5386.2236000000021</v>
      </c>
      <c r="Z304" s="37"/>
      <c r="AA304" s="319"/>
      <c r="AB304" s="319"/>
      <c r="AC304" s="319"/>
    </row>
    <row r="305" spans="1:36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1"/>
      <c r="M305" s="321"/>
      <c r="N305" s="321"/>
      <c r="O305" s="430"/>
      <c r="P305" s="423" t="s">
        <v>477</v>
      </c>
      <c r="Q305" s="344"/>
      <c r="R305" s="344"/>
      <c r="S305" s="344"/>
      <c r="T305" s="344"/>
      <c r="U305" s="344"/>
      <c r="V305" s="345"/>
      <c r="W305" s="37" t="s">
        <v>478</v>
      </c>
      <c r="X305" s="38">
        <f>ROUNDUP(SUM(BO22:BO300),0)</f>
        <v>18</v>
      </c>
      <c r="Y305" s="38">
        <f>ROUNDUP(SUM(BP22:BP300),0)</f>
        <v>18</v>
      </c>
      <c r="Z305" s="37"/>
      <c r="AA305" s="319"/>
      <c r="AB305" s="319"/>
      <c r="AC305" s="319"/>
    </row>
    <row r="306" spans="1:36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430"/>
      <c r="P306" s="423" t="s">
        <v>479</v>
      </c>
      <c r="Q306" s="344"/>
      <c r="R306" s="344"/>
      <c r="S306" s="344"/>
      <c r="T306" s="344"/>
      <c r="U306" s="344"/>
      <c r="V306" s="345"/>
      <c r="W306" s="37" t="s">
        <v>74</v>
      </c>
      <c r="X306" s="318">
        <f>GrossWeightTotal+PalletQtyTotal*25</f>
        <v>5836.2236000000021</v>
      </c>
      <c r="Y306" s="318">
        <f>GrossWeightTotalR+PalletQtyTotalR*25</f>
        <v>5836.2236000000021</v>
      </c>
      <c r="Z306" s="37"/>
      <c r="AA306" s="319"/>
      <c r="AB306" s="319"/>
      <c r="AC306" s="319"/>
    </row>
    <row r="307" spans="1:36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430"/>
      <c r="P307" s="423" t="s">
        <v>480</v>
      </c>
      <c r="Q307" s="344"/>
      <c r="R307" s="344"/>
      <c r="S307" s="344"/>
      <c r="T307" s="344"/>
      <c r="U307" s="344"/>
      <c r="V307" s="345"/>
      <c r="W307" s="37" t="s">
        <v>478</v>
      </c>
      <c r="X307" s="318">
        <f>IFERROR(X23+X32+X39+X52+X58+X63+X69+X79+X86+X96+X102+X108+X114+X119+X124+X130+X135+X141+X149+X154+X162+X166+X171+X180+X187+X197+X205+X210+X215+X221+X227+X234+X239+X245+X249+X257+X261+X266+X272+X296+X301,"0")</f>
        <v>1316</v>
      </c>
      <c r="Y307" s="318">
        <f>IFERROR(Y23+Y32+Y39+Y52+Y58+Y63+Y69+Y79+Y86+Y96+Y102+Y108+Y114+Y119+Y124+Y130+Y135+Y141+Y149+Y154+Y162+Y166+Y171+Y180+Y187+Y197+Y205+Y210+Y215+Y221+Y227+Y234+Y239+Y245+Y249+Y257+Y261+Y266+Y272+Y296+Y301,"0")</f>
        <v>1316</v>
      </c>
      <c r="Z307" s="37"/>
      <c r="AA307" s="319"/>
      <c r="AB307" s="319"/>
      <c r="AC307" s="319"/>
    </row>
    <row r="308" spans="1:36" ht="14.25" hidden="1" customHeight="1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430"/>
      <c r="P308" s="423" t="s">
        <v>481</v>
      </c>
      <c r="Q308" s="344"/>
      <c r="R308" s="344"/>
      <c r="S308" s="344"/>
      <c r="T308" s="344"/>
      <c r="U308" s="344"/>
      <c r="V308" s="345"/>
      <c r="W308" s="39" t="s">
        <v>482</v>
      </c>
      <c r="X308" s="37"/>
      <c r="Y308" s="37"/>
      <c r="Z308" s="37">
        <f>IFERROR(Z23+Z32+Z39+Z52+Z58+Z63+Z69+Z79+Z86+Z96+Z102+Z108+Z114+Z119+Z124+Z130+Z135+Z141+Z149+Z154+Z162+Z166+Z171+Z180+Z187+Z197+Z205+Z210+Z215+Z221+Z227+Z234+Z239+Z245+Z249+Z257+Z261+Z266+Z272+Z296+Z301,"0")</f>
        <v>22.278639999999999</v>
      </c>
      <c r="AA308" s="319"/>
      <c r="AB308" s="319"/>
      <c r="AC308" s="319"/>
    </row>
    <row r="309" spans="1:36" ht="13.5" customHeight="1" thickBot="1" x14ac:dyDescent="0.25"/>
    <row r="310" spans="1:36" ht="27" customHeight="1" thickTop="1" thickBot="1" x14ac:dyDescent="0.25">
      <c r="A310" s="40" t="s">
        <v>483</v>
      </c>
      <c r="B310" s="313" t="s">
        <v>63</v>
      </c>
      <c r="C310" s="350" t="s">
        <v>75</v>
      </c>
      <c r="D310" s="354"/>
      <c r="E310" s="354"/>
      <c r="F310" s="354"/>
      <c r="G310" s="354"/>
      <c r="H310" s="354"/>
      <c r="I310" s="354"/>
      <c r="J310" s="354"/>
      <c r="K310" s="354"/>
      <c r="L310" s="354"/>
      <c r="M310" s="354"/>
      <c r="N310" s="354"/>
      <c r="O310" s="354"/>
      <c r="P310" s="354"/>
      <c r="Q310" s="354"/>
      <c r="R310" s="354"/>
      <c r="S310" s="355"/>
      <c r="T310" s="350" t="s">
        <v>231</v>
      </c>
      <c r="U310" s="355"/>
      <c r="V310" s="350" t="s">
        <v>257</v>
      </c>
      <c r="W310" s="355"/>
      <c r="X310" s="350" t="s">
        <v>280</v>
      </c>
      <c r="Y310" s="354"/>
      <c r="Z310" s="354"/>
      <c r="AA310" s="354"/>
      <c r="AB310" s="354"/>
      <c r="AC310" s="354"/>
      <c r="AD310" s="355"/>
      <c r="AE310" s="313" t="s">
        <v>344</v>
      </c>
      <c r="AF310" s="350" t="s">
        <v>349</v>
      </c>
      <c r="AG310" s="355"/>
      <c r="AH310" s="313" t="s">
        <v>359</v>
      </c>
      <c r="AI310" s="350" t="s">
        <v>232</v>
      </c>
      <c r="AJ310" s="355"/>
    </row>
    <row r="311" spans="1:36" ht="14.25" customHeight="1" thickTop="1" x14ac:dyDescent="0.2">
      <c r="A311" s="499" t="s">
        <v>484</v>
      </c>
      <c r="B311" s="350" t="s">
        <v>63</v>
      </c>
      <c r="C311" s="350" t="s">
        <v>76</v>
      </c>
      <c r="D311" s="350" t="s">
        <v>91</v>
      </c>
      <c r="E311" s="350" t="s">
        <v>104</v>
      </c>
      <c r="F311" s="350" t="s">
        <v>127</v>
      </c>
      <c r="G311" s="350" t="s">
        <v>134</v>
      </c>
      <c r="H311" s="350" t="s">
        <v>140</v>
      </c>
      <c r="I311" s="350" t="s">
        <v>148</v>
      </c>
      <c r="J311" s="350" t="s">
        <v>167</v>
      </c>
      <c r="K311" s="350" t="s">
        <v>178</v>
      </c>
      <c r="L311" s="350" t="s">
        <v>192</v>
      </c>
      <c r="M311" s="350" t="s">
        <v>198</v>
      </c>
      <c r="N311" s="314"/>
      <c r="O311" s="350" t="s">
        <v>205</v>
      </c>
      <c r="P311" s="350" t="s">
        <v>211</v>
      </c>
      <c r="Q311" s="350" t="s">
        <v>216</v>
      </c>
      <c r="R311" s="350" t="s">
        <v>219</v>
      </c>
      <c r="S311" s="350" t="s">
        <v>227</v>
      </c>
      <c r="T311" s="350" t="s">
        <v>232</v>
      </c>
      <c r="U311" s="350" t="s">
        <v>236</v>
      </c>
      <c r="V311" s="350" t="s">
        <v>258</v>
      </c>
      <c r="W311" s="350" t="s">
        <v>276</v>
      </c>
      <c r="X311" s="350" t="s">
        <v>281</v>
      </c>
      <c r="Y311" s="350" t="s">
        <v>294</v>
      </c>
      <c r="Z311" s="350" t="s">
        <v>304</v>
      </c>
      <c r="AA311" s="350" t="s">
        <v>319</v>
      </c>
      <c r="AB311" s="350" t="s">
        <v>330</v>
      </c>
      <c r="AC311" s="350" t="s">
        <v>334</v>
      </c>
      <c r="AD311" s="350" t="s">
        <v>338</v>
      </c>
      <c r="AE311" s="350" t="s">
        <v>345</v>
      </c>
      <c r="AF311" s="350" t="s">
        <v>350</v>
      </c>
      <c r="AG311" s="350" t="s">
        <v>356</v>
      </c>
      <c r="AH311" s="350" t="s">
        <v>360</v>
      </c>
      <c r="AI311" s="350" t="s">
        <v>232</v>
      </c>
      <c r="AJ311" s="350" t="s">
        <v>470</v>
      </c>
    </row>
    <row r="312" spans="1:36" ht="13.5" customHeight="1" thickBot="1" x14ac:dyDescent="0.25">
      <c r="A312" s="50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14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51"/>
      <c r="Z312" s="351"/>
      <c r="AA312" s="351"/>
      <c r="AB312" s="351"/>
      <c r="AC312" s="351"/>
      <c r="AD312" s="351"/>
      <c r="AE312" s="351"/>
      <c r="AF312" s="351"/>
      <c r="AG312" s="351"/>
      <c r="AH312" s="351"/>
      <c r="AI312" s="351"/>
      <c r="AJ312" s="351"/>
    </row>
    <row r="313" spans="1:36" ht="18" customHeight="1" thickTop="1" thickBot="1" x14ac:dyDescent="0.25">
      <c r="A313" s="40" t="s">
        <v>485</v>
      </c>
      <c r="B313" s="46">
        <f>IFERROR(X22*H22,"0")</f>
        <v>0</v>
      </c>
      <c r="C313" s="46">
        <f>IFERROR(X28*H28,"0")+IFERROR(X29*H29,"0")+IFERROR(X30*H30,"0")+IFERROR(X31*H31,"0")</f>
        <v>84</v>
      </c>
      <c r="D313" s="46">
        <f>IFERROR(X36*H36,"0")+IFERROR(X37*H37,"0")+IFERROR(X38*H38,"0")</f>
        <v>0</v>
      </c>
      <c r="E313" s="46">
        <f>IFERROR(X43*H43,"0")+IFERROR(X44*H44,"0")+IFERROR(X45*H45,"0")+IFERROR(X46*H46,"0")+IFERROR(X47*H47,"0")+IFERROR(X48*H48,"0")+IFERROR(X49*H49,"0")+IFERROR(X50*H50,"0")+IFERROR(X51*H51,"0")</f>
        <v>0</v>
      </c>
      <c r="F313" s="46">
        <f>IFERROR(X56*H56,"0")+IFERROR(X57*H57,"0")</f>
        <v>48.6</v>
      </c>
      <c r="G313" s="46">
        <f>IFERROR(X62*H62,"0")</f>
        <v>50.4</v>
      </c>
      <c r="H313" s="46">
        <f>IFERROR(X67*H67,"0")+IFERROR(X68*H68,"0")</f>
        <v>201.6</v>
      </c>
      <c r="I313" s="46">
        <f>IFERROR(X73*H73,"0")+IFERROR(X74*H74,"0")+IFERROR(X75*H75,"0")+IFERROR(X76*H76,"0")+IFERROR(X77*H77,"0")+IFERROR(X78*H78,"0")</f>
        <v>1411.2</v>
      </c>
      <c r="J313" s="46">
        <f>IFERROR(X83*H83,"0")+IFERROR(X84*H84,"0")+IFERROR(X85*H85,"0")</f>
        <v>201.6</v>
      </c>
      <c r="K313" s="46">
        <f>IFERROR(X90*H90,"0")+IFERROR(X91*H91,"0")+IFERROR(X92*H92,"0")+IFERROR(X93*H93,"0")+IFERROR(X94*H94,"0")+IFERROR(X95*H95,"0")</f>
        <v>412.8</v>
      </c>
      <c r="L313" s="46">
        <f>IFERROR(X100*H100,"0")+IFERROR(X101*H101,"0")</f>
        <v>840</v>
      </c>
      <c r="M313" s="46">
        <f>IFERROR(X106*H106,"0")+IFERROR(X107*H107,"0")</f>
        <v>336</v>
      </c>
      <c r="N313" s="314"/>
      <c r="O313" s="46">
        <f>IFERROR(X112*H112,"0")+IFERROR(X113*H113,"0")</f>
        <v>168</v>
      </c>
      <c r="P313" s="46">
        <f>IFERROR(X118*H118,"0")</f>
        <v>168</v>
      </c>
      <c r="Q313" s="46">
        <f>IFERROR(X123*H123,"0")</f>
        <v>0</v>
      </c>
      <c r="R313" s="46">
        <f>IFERROR(X128*H128,"0")+IFERROR(X129*H129,"0")</f>
        <v>0</v>
      </c>
      <c r="S313" s="46">
        <f>IFERROR(X134*H134,"0")</f>
        <v>0</v>
      </c>
      <c r="T313" s="46">
        <f>IFERROR(X140*H140,"0")</f>
        <v>0</v>
      </c>
      <c r="U313" s="46">
        <f>IFERROR(X145*H145,"0")+IFERROR(X146*H146,"0")+IFERROR(X147*H147,"0")+IFERROR(X148*H148,"0")+IFERROR(X152*H152,"0")+IFERROR(X153*H153,"0")</f>
        <v>0</v>
      </c>
      <c r="V313" s="46">
        <f>IFERROR(X159*H159,"0")+IFERROR(X160*H160,"0")+IFERROR(X161*H161,"0")+IFERROR(X165*H165,"0")</f>
        <v>294</v>
      </c>
      <c r="W313" s="46">
        <f>IFERROR(X170*H170,"0")</f>
        <v>0</v>
      </c>
      <c r="X313" s="46">
        <f>IFERROR(X176*H176,"0")+IFERROR(X177*H177,"0")+IFERROR(X178*H178,"0")+IFERROR(X179*H179,"0")</f>
        <v>0</v>
      </c>
      <c r="Y313" s="46">
        <f>IFERROR(X184*H184,"0")+IFERROR(X185*H185,"0")+IFERROR(X186*H186,"0")</f>
        <v>67.199999999999989</v>
      </c>
      <c r="Z313" s="46">
        <f>IFERROR(X191*H191,"0")+IFERROR(X192*H192,"0")+IFERROR(X193*H193,"0")+IFERROR(X194*H194,"0")+IFERROR(X195*H195,"0")+IFERROR(X196*H196,"0")</f>
        <v>211.2</v>
      </c>
      <c r="AA313" s="46">
        <f>IFERROR(X201*H201,"0")+IFERROR(X202*H202,"0")+IFERROR(X203*H203,"0")+IFERROR(X204*H204,"0")</f>
        <v>82.56</v>
      </c>
      <c r="AB313" s="46">
        <f>IFERROR(X209*H209,"0")</f>
        <v>0</v>
      </c>
      <c r="AC313" s="46">
        <f>IFERROR(X214*H214,"0")</f>
        <v>0</v>
      </c>
      <c r="AD313" s="46">
        <f>IFERROR(X219*H219,"0")+IFERROR(X220*H220,"0")</f>
        <v>0</v>
      </c>
      <c r="AE313" s="46">
        <f>IFERROR(X226*H226,"0")</f>
        <v>0</v>
      </c>
      <c r="AF313" s="46">
        <f>IFERROR(X232*H232,"0")+IFERROR(X233*H233,"0")</f>
        <v>60</v>
      </c>
      <c r="AG313" s="46">
        <f>IFERROR(X238*H238,"0")</f>
        <v>0</v>
      </c>
      <c r="AH313" s="46">
        <f>IFERROR(X244*H244,"0")+IFERROR(X248*H248,"0")</f>
        <v>0</v>
      </c>
      <c r="AI313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32.4</v>
      </c>
      <c r="AJ313" s="46">
        <f>IFERROR(X300*H300,"0")</f>
        <v>0</v>
      </c>
    </row>
    <row r="314" spans="1:36" ht="13.5" customHeight="1" thickTop="1" x14ac:dyDescent="0.2">
      <c r="C314" s="314"/>
    </row>
    <row r="315" spans="1:36" ht="19.5" customHeight="1" x14ac:dyDescent="0.2">
      <c r="A315" s="58" t="s">
        <v>486</v>
      </c>
      <c r="B315" s="58" t="s">
        <v>487</v>
      </c>
      <c r="C315" s="58" t="s">
        <v>488</v>
      </c>
    </row>
    <row r="316" spans="1:36" x14ac:dyDescent="0.2">
      <c r="A316" s="59">
        <f>SUMPRODUCT(--(BB:BB="ЗПФ"),--(W:W="кор"),H:H,Y:Y)+SUMPRODUCT(--(BB:BB="ЗПФ"),--(W:W="кг"),Y:Y)</f>
        <v>882.3599999999999</v>
      </c>
      <c r="B316" s="60">
        <f>SUMPRODUCT(--(BB:BB="ПГП"),--(W:W="кор"),H:H,Y:Y)+SUMPRODUCT(--(BB:BB="ПГП"),--(W:W="кг"),Y:Y)</f>
        <v>3787.2</v>
      </c>
      <c r="C316" s="60">
        <f>SUMPRODUCT(--(BB:BB="КИЗ"),--(W:W="кор"),H:H,Y:Y)+SUMPRODUCT(--(BB:BB="КИЗ"),--(W:W="кг"),Y:Y)</f>
        <v>0</v>
      </c>
    </row>
  </sheetData>
  <sheetProtection algorithmName="SHA-512" hashValue="c6zyZshOVwzFdxYUfXCDjsfEuak2d6bhctVFTM+AQXfcKxqm7kU92+GCcYYgPxxeq3FAal86gW1yrcl/6oHDeg==" saltValue="DoiDJbbjIrfjKP0QwYTGCg==" spinCount="100000" sheet="1" objects="1" scenarios="1" sort="0" autoFilter="0" pivotTables="0"/>
  <autoFilter ref="A18:AF3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6,00"/>
        <filter val="1 411,20"/>
        <filter val="112,00"/>
        <filter val="12,00"/>
        <filter val="14,00"/>
        <filter val="140,00"/>
        <filter val="168,00"/>
        <filter val="18"/>
        <filter val="18,00"/>
        <filter val="201,60"/>
        <filter val="211,20"/>
        <filter val="24,00"/>
        <filter val="28,00"/>
        <filter val="280,00"/>
        <filter val="294,00"/>
        <filter val="32,40"/>
        <filter val="336,00"/>
        <filter val="36,00"/>
        <filter val="364,00"/>
        <filter val="4 669,56"/>
        <filter val="412,80"/>
        <filter val="42,00"/>
        <filter val="48,60"/>
        <filter val="5 386,22"/>
        <filter val="5 836,22"/>
        <filter val="50,40"/>
        <filter val="56,00"/>
        <filter val="60,00"/>
        <filter val="67,20"/>
        <filter val="70,00"/>
        <filter val="82,56"/>
        <filter val="84,00"/>
        <filter val="840,00"/>
        <filter val="98,00"/>
      </filters>
    </filterColumn>
    <filterColumn colId="29" showButton="0"/>
    <filterColumn colId="30" showButton="0"/>
  </autoFilter>
  <mergeCells count="557">
    <mergeCell ref="AI310:AJ310"/>
    <mergeCell ref="A266:O267"/>
    <mergeCell ref="D57:E57"/>
    <mergeCell ref="Y17:Y18"/>
    <mergeCell ref="U17:V17"/>
    <mergeCell ref="A8:C8"/>
    <mergeCell ref="D293:E293"/>
    <mergeCell ref="P163:V163"/>
    <mergeCell ref="A197:O198"/>
    <mergeCell ref="A10:C10"/>
    <mergeCell ref="A217:Z217"/>
    <mergeCell ref="P69:V69"/>
    <mergeCell ref="A21:Z21"/>
    <mergeCell ref="D184:E184"/>
    <mergeCell ref="D192:E192"/>
    <mergeCell ref="P296:V296"/>
    <mergeCell ref="D17:E18"/>
    <mergeCell ref="P202:T202"/>
    <mergeCell ref="D123:E123"/>
    <mergeCell ref="X17:X18"/>
    <mergeCell ref="D50:E50"/>
    <mergeCell ref="D44:E44"/>
    <mergeCell ref="D286:E286"/>
    <mergeCell ref="P216:V216"/>
    <mergeCell ref="Q6:R6"/>
    <mergeCell ref="P134:T134"/>
    <mergeCell ref="A124:O125"/>
    <mergeCell ref="AF311:AF312"/>
    <mergeCell ref="P292:T292"/>
    <mergeCell ref="D196:E196"/>
    <mergeCell ref="P294:T294"/>
    <mergeCell ref="P23:V23"/>
    <mergeCell ref="P272:V272"/>
    <mergeCell ref="A231:Z231"/>
    <mergeCell ref="P210:V210"/>
    <mergeCell ref="A35:Z35"/>
    <mergeCell ref="P308:V308"/>
    <mergeCell ref="P83:T83"/>
    <mergeCell ref="D271:E271"/>
    <mergeCell ref="V12:W12"/>
    <mergeCell ref="D191:E191"/>
    <mergeCell ref="C310:S310"/>
    <mergeCell ref="A215:O216"/>
    <mergeCell ref="P85:T85"/>
    <mergeCell ref="D291:E291"/>
    <mergeCell ref="D95:E95"/>
    <mergeCell ref="C311:C312"/>
    <mergeCell ref="E311:E312"/>
    <mergeCell ref="AD17:AF18"/>
    <mergeCell ref="A39:O40"/>
    <mergeCell ref="P167:V167"/>
    <mergeCell ref="P142:V142"/>
    <mergeCell ref="D101:E101"/>
    <mergeCell ref="A132:Z132"/>
    <mergeCell ref="D76:E76"/>
    <mergeCell ref="F5:G5"/>
    <mergeCell ref="A25:Z25"/>
    <mergeCell ref="P67:T67"/>
    <mergeCell ref="P119:V119"/>
    <mergeCell ref="V11:W11"/>
    <mergeCell ref="P57:T57"/>
    <mergeCell ref="D165:E165"/>
    <mergeCell ref="P75:T75"/>
    <mergeCell ref="P146:T146"/>
    <mergeCell ref="D152:E152"/>
    <mergeCell ref="D29:E29"/>
    <mergeCell ref="A20:Z20"/>
    <mergeCell ref="P123:T123"/>
    <mergeCell ref="A127:Z127"/>
    <mergeCell ref="P53:V53"/>
    <mergeCell ref="N17:N18"/>
    <mergeCell ref="A58:O59"/>
    <mergeCell ref="P2:W3"/>
    <mergeCell ref="A23:O24"/>
    <mergeCell ref="D10:E10"/>
    <mergeCell ref="F10:G10"/>
    <mergeCell ref="P191:T191"/>
    <mergeCell ref="D270:E270"/>
    <mergeCell ref="P205:V205"/>
    <mergeCell ref="P128:T128"/>
    <mergeCell ref="A52:O53"/>
    <mergeCell ref="A245:O246"/>
    <mergeCell ref="P186:T186"/>
    <mergeCell ref="A236:Z236"/>
    <mergeCell ref="A223:Z223"/>
    <mergeCell ref="A205:O206"/>
    <mergeCell ref="D265:E265"/>
    <mergeCell ref="P197:V197"/>
    <mergeCell ref="P239:V239"/>
    <mergeCell ref="D170:E170"/>
    <mergeCell ref="D49:E49"/>
    <mergeCell ref="F17:F18"/>
    <mergeCell ref="Q5:R5"/>
    <mergeCell ref="D107:E107"/>
    <mergeCell ref="D244:E244"/>
    <mergeCell ref="A149:O150"/>
    <mergeCell ref="AH311:AH312"/>
    <mergeCell ref="P49:T49"/>
    <mergeCell ref="A166:O167"/>
    <mergeCell ref="P36:T36"/>
    <mergeCell ref="P278:T278"/>
    <mergeCell ref="P107:T107"/>
    <mergeCell ref="P101:T101"/>
    <mergeCell ref="P63:V63"/>
    <mergeCell ref="P250:V250"/>
    <mergeCell ref="A311:A312"/>
    <mergeCell ref="P131:V131"/>
    <mergeCell ref="P187:V187"/>
    <mergeCell ref="P258:V258"/>
    <mergeCell ref="P52:V52"/>
    <mergeCell ref="A104:Z104"/>
    <mergeCell ref="A175:Z175"/>
    <mergeCell ref="A247:Z247"/>
    <mergeCell ref="P196:T196"/>
    <mergeCell ref="D177:E177"/>
    <mergeCell ref="D226:E226"/>
    <mergeCell ref="P62:T62"/>
    <mergeCell ref="D279:E279"/>
    <mergeCell ref="AE311:AE312"/>
    <mergeCell ref="AG311:AG312"/>
    <mergeCell ref="Q13:R13"/>
    <mergeCell ref="P97:V97"/>
    <mergeCell ref="P201:T201"/>
    <mergeCell ref="P176:T176"/>
    <mergeCell ref="D84:E84"/>
    <mergeCell ref="A157:Z157"/>
    <mergeCell ref="D22:E22"/>
    <mergeCell ref="P295:T295"/>
    <mergeCell ref="P178:T178"/>
    <mergeCell ref="A102:O103"/>
    <mergeCell ref="P276:T276"/>
    <mergeCell ref="P214:T214"/>
    <mergeCell ref="P270:T270"/>
    <mergeCell ref="M17:M18"/>
    <mergeCell ref="O17:O18"/>
    <mergeCell ref="D276:E276"/>
    <mergeCell ref="D278:E278"/>
    <mergeCell ref="P291:T291"/>
    <mergeCell ref="P288:T288"/>
    <mergeCell ref="P293:T293"/>
    <mergeCell ref="H17:H18"/>
    <mergeCell ref="P90:T90"/>
    <mergeCell ref="D204:E204"/>
    <mergeCell ref="P161:T161"/>
    <mergeCell ref="H5:M5"/>
    <mergeCell ref="A27:Z27"/>
    <mergeCell ref="D146:E146"/>
    <mergeCell ref="D6:M6"/>
    <mergeCell ref="P266:V266"/>
    <mergeCell ref="D83:E83"/>
    <mergeCell ref="A86:O87"/>
    <mergeCell ref="P106:T106"/>
    <mergeCell ref="P177:T177"/>
    <mergeCell ref="P226:T226"/>
    <mergeCell ref="P93:T93"/>
    <mergeCell ref="D256:E256"/>
    <mergeCell ref="D85:E85"/>
    <mergeCell ref="P120:V120"/>
    <mergeCell ref="A230:Z230"/>
    <mergeCell ref="G17:G18"/>
    <mergeCell ref="A143:Z143"/>
    <mergeCell ref="P171:V171"/>
    <mergeCell ref="D159:E159"/>
    <mergeCell ref="A207:Z207"/>
    <mergeCell ref="A182:Z182"/>
    <mergeCell ref="A169:Z169"/>
    <mergeCell ref="A225:Z225"/>
    <mergeCell ref="P240:V240"/>
    <mergeCell ref="V6:W9"/>
    <mergeCell ref="P38:T38"/>
    <mergeCell ref="P234:V234"/>
    <mergeCell ref="A303:O308"/>
    <mergeCell ref="D186:E186"/>
    <mergeCell ref="P84:T84"/>
    <mergeCell ref="P193:T193"/>
    <mergeCell ref="P22:T22"/>
    <mergeCell ref="A61:Z61"/>
    <mergeCell ref="A88:Z88"/>
    <mergeCell ref="D194:E194"/>
    <mergeCell ref="Z17:Z18"/>
    <mergeCell ref="A54:Z54"/>
    <mergeCell ref="A212:Z212"/>
    <mergeCell ref="A41:Z41"/>
    <mergeCell ref="P269:T269"/>
    <mergeCell ref="D288:E288"/>
    <mergeCell ref="A114:O115"/>
    <mergeCell ref="P46:T46"/>
    <mergeCell ref="P282:T282"/>
    <mergeCell ref="P48:T48"/>
    <mergeCell ref="D292:E292"/>
    <mergeCell ref="P262:V262"/>
    <mergeCell ref="A9:C9"/>
    <mergeCell ref="AA17:AA18"/>
    <mergeCell ref="H10:M10"/>
    <mergeCell ref="I311:I312"/>
    <mergeCell ref="AC17:AC18"/>
    <mergeCell ref="A122:Z122"/>
    <mergeCell ref="P279:T279"/>
    <mergeCell ref="A224:Z224"/>
    <mergeCell ref="A72:Z72"/>
    <mergeCell ref="P254:T254"/>
    <mergeCell ref="A199:Z199"/>
    <mergeCell ref="P45:T45"/>
    <mergeCell ref="D153:E153"/>
    <mergeCell ref="P256:T256"/>
    <mergeCell ref="D128:E128"/>
    <mergeCell ref="AB17:AB18"/>
    <mergeCell ref="W311:W312"/>
    <mergeCell ref="Y311:Y312"/>
    <mergeCell ref="O311:O312"/>
    <mergeCell ref="D202:E202"/>
    <mergeCell ref="P112:T112"/>
    <mergeCell ref="D294:E294"/>
    <mergeCell ref="A298:Z298"/>
    <mergeCell ref="P273:V273"/>
    <mergeCell ref="A116:Z116"/>
    <mergeCell ref="D75:E75"/>
    <mergeCell ref="A66:Z66"/>
    <mergeCell ref="V311:V312"/>
    <mergeCell ref="A221:O222"/>
    <mergeCell ref="A158:Z158"/>
    <mergeCell ref="P91:T91"/>
    <mergeCell ref="G311:G312"/>
    <mergeCell ref="A164:Z164"/>
    <mergeCell ref="A69:O70"/>
    <mergeCell ref="P306:V306"/>
    <mergeCell ref="P307:V307"/>
    <mergeCell ref="P302:V302"/>
    <mergeCell ref="P39:V39"/>
    <mergeCell ref="P70:V70"/>
    <mergeCell ref="A156:Z156"/>
    <mergeCell ref="P32:V32"/>
    <mergeCell ref="A299:Z299"/>
    <mergeCell ref="P103:V103"/>
    <mergeCell ref="P303:V303"/>
    <mergeCell ref="P305:V305"/>
    <mergeCell ref="X311:X312"/>
    <mergeCell ref="Z311:Z312"/>
    <mergeCell ref="B311:B312"/>
    <mergeCell ref="P172:V172"/>
    <mergeCell ref="P150:V150"/>
    <mergeCell ref="P221:V221"/>
    <mergeCell ref="P215:V215"/>
    <mergeCell ref="D203:E203"/>
    <mergeCell ref="P232:T232"/>
    <mergeCell ref="P159:T159"/>
    <mergeCell ref="A82:Z82"/>
    <mergeCell ref="D140:E140"/>
    <mergeCell ref="D48:E48"/>
    <mergeCell ref="A133:Z133"/>
    <mergeCell ref="P77:T77"/>
    <mergeCell ref="P204:T204"/>
    <mergeCell ref="AI311:AI312"/>
    <mergeCell ref="P179:T179"/>
    <mergeCell ref="J9:M9"/>
    <mergeCell ref="A296:O297"/>
    <mergeCell ref="D283:E283"/>
    <mergeCell ref="D112:E112"/>
    <mergeCell ref="D62:E62"/>
    <mergeCell ref="D56:E56"/>
    <mergeCell ref="D193:E193"/>
    <mergeCell ref="P233:T233"/>
    <mergeCell ref="P37:T37"/>
    <mergeCell ref="D176:E176"/>
    <mergeCell ref="D285:E285"/>
    <mergeCell ref="P155:V155"/>
    <mergeCell ref="A154:O155"/>
    <mergeCell ref="P248:T248"/>
    <mergeCell ref="D51:E51"/>
    <mergeCell ref="P86:V86"/>
    <mergeCell ref="A274:Z274"/>
    <mergeCell ref="P249:V249"/>
    <mergeCell ref="Q311:Q312"/>
    <mergeCell ref="P15:T16"/>
    <mergeCell ref="P219:T219"/>
    <mergeCell ref="D91:E91"/>
    <mergeCell ref="T5:U5"/>
    <mergeCell ref="P76:T76"/>
    <mergeCell ref="V5:W5"/>
    <mergeCell ref="P203:T203"/>
    <mergeCell ref="D46:E46"/>
    <mergeCell ref="D282:E282"/>
    <mergeCell ref="D233:E233"/>
    <mergeCell ref="Q8:R8"/>
    <mergeCell ref="P140:T140"/>
    <mergeCell ref="A257:O258"/>
    <mergeCell ref="D219:E219"/>
    <mergeCell ref="D248:E248"/>
    <mergeCell ref="D275:E275"/>
    <mergeCell ref="T6:U9"/>
    <mergeCell ref="Q10:R10"/>
    <mergeCell ref="D185:E185"/>
    <mergeCell ref="D277:E277"/>
    <mergeCell ref="A137:Z137"/>
    <mergeCell ref="A208:Z208"/>
    <mergeCell ref="D43:E43"/>
    <mergeCell ref="P149:V149"/>
    <mergeCell ref="A139:Z139"/>
    <mergeCell ref="P124:V124"/>
    <mergeCell ref="P80:V80"/>
    <mergeCell ref="AJ311:AJ312"/>
    <mergeCell ref="A135:O136"/>
    <mergeCell ref="A259:Z259"/>
    <mergeCell ref="A126:Z126"/>
    <mergeCell ref="A253:Z253"/>
    <mergeCell ref="P228:V228"/>
    <mergeCell ref="A12:M12"/>
    <mergeCell ref="P74:T74"/>
    <mergeCell ref="A190:Z190"/>
    <mergeCell ref="A19:Z19"/>
    <mergeCell ref="T310:U310"/>
    <mergeCell ref="A117:Z117"/>
    <mergeCell ref="A14:M14"/>
    <mergeCell ref="D280:E280"/>
    <mergeCell ref="A111:Z111"/>
    <mergeCell ref="D74:E74"/>
    <mergeCell ref="D201:E201"/>
    <mergeCell ref="D68:E68"/>
    <mergeCell ref="P260:T260"/>
    <mergeCell ref="A141:O142"/>
    <mergeCell ref="D295:E295"/>
    <mergeCell ref="D178:E178"/>
    <mergeCell ref="P51:T51"/>
    <mergeCell ref="P311:P312"/>
    <mergeCell ref="AF310:AG310"/>
    <mergeCell ref="P185:T185"/>
    <mergeCell ref="D106:E106"/>
    <mergeCell ref="P283:T283"/>
    <mergeCell ref="D264:E264"/>
    <mergeCell ref="P277:T277"/>
    <mergeCell ref="D93:E93"/>
    <mergeCell ref="D220:E220"/>
    <mergeCell ref="A251:Z251"/>
    <mergeCell ref="P297:V297"/>
    <mergeCell ref="P114:V114"/>
    <mergeCell ref="P287:T287"/>
    <mergeCell ref="P281:T281"/>
    <mergeCell ref="P301:V301"/>
    <mergeCell ref="P267:V267"/>
    <mergeCell ref="D255:E255"/>
    <mergeCell ref="D260:E260"/>
    <mergeCell ref="P304:V304"/>
    <mergeCell ref="D287:E287"/>
    <mergeCell ref="P170:T170"/>
    <mergeCell ref="P145:T145"/>
    <mergeCell ref="V310:W310"/>
    <mergeCell ref="D300:E300"/>
    <mergeCell ref="D290:E290"/>
    <mergeCell ref="A42:Z42"/>
    <mergeCell ref="P43:T43"/>
    <mergeCell ref="P285:T285"/>
    <mergeCell ref="P136:V136"/>
    <mergeCell ref="H311:H312"/>
    <mergeCell ref="P153:T153"/>
    <mergeCell ref="P227:V227"/>
    <mergeCell ref="D36:E36"/>
    <mergeCell ref="AD311:AD312"/>
    <mergeCell ref="P198:V198"/>
    <mergeCell ref="P118:T118"/>
    <mergeCell ref="D148:E148"/>
    <mergeCell ref="P102:V102"/>
    <mergeCell ref="P280:T280"/>
    <mergeCell ref="AA311:AA312"/>
    <mergeCell ref="AC311:AC312"/>
    <mergeCell ref="A162:O163"/>
    <mergeCell ref="A227:O228"/>
    <mergeCell ref="P130:V130"/>
    <mergeCell ref="P284:T284"/>
    <mergeCell ref="AB311:AB312"/>
    <mergeCell ref="P286:T286"/>
    <mergeCell ref="K311:K312"/>
    <mergeCell ref="M311:M312"/>
    <mergeCell ref="A5:C5"/>
    <mergeCell ref="A110:Z110"/>
    <mergeCell ref="F311:F312"/>
    <mergeCell ref="A237:Z237"/>
    <mergeCell ref="P64:V64"/>
    <mergeCell ref="P135:V135"/>
    <mergeCell ref="D179:E179"/>
    <mergeCell ref="A174:Z174"/>
    <mergeCell ref="P195:T195"/>
    <mergeCell ref="P300:T300"/>
    <mergeCell ref="A189:Z189"/>
    <mergeCell ref="A17:A18"/>
    <mergeCell ref="C17:C18"/>
    <mergeCell ref="K17:K18"/>
    <mergeCell ref="D37:E37"/>
    <mergeCell ref="D9:E9"/>
    <mergeCell ref="D118:E118"/>
    <mergeCell ref="F9:G9"/>
    <mergeCell ref="P289:T289"/>
    <mergeCell ref="D161:E161"/>
    <mergeCell ref="D232:E232"/>
    <mergeCell ref="A272:O273"/>
    <mergeCell ref="A6:C6"/>
    <mergeCell ref="D113:E113"/>
    <mergeCell ref="Q12:R12"/>
    <mergeCell ref="D90:E90"/>
    <mergeCell ref="A130:O131"/>
    <mergeCell ref="A261:O262"/>
    <mergeCell ref="A263:Z263"/>
    <mergeCell ref="A210:O211"/>
    <mergeCell ref="P264:T264"/>
    <mergeCell ref="P68:T68"/>
    <mergeCell ref="D38:E38"/>
    <mergeCell ref="A121:Z121"/>
    <mergeCell ref="A249:O250"/>
    <mergeCell ref="P181:V181"/>
    <mergeCell ref="A98:Z98"/>
    <mergeCell ref="A138:Z138"/>
    <mergeCell ref="P58:V58"/>
    <mergeCell ref="A13:M13"/>
    <mergeCell ref="P79:V79"/>
    <mergeCell ref="D254:E254"/>
    <mergeCell ref="D209:E209"/>
    <mergeCell ref="P188:V188"/>
    <mergeCell ref="D147:E147"/>
    <mergeCell ref="A187:O188"/>
    <mergeCell ref="A89:Z89"/>
    <mergeCell ref="A105:Z105"/>
    <mergeCell ref="D5:E5"/>
    <mergeCell ref="D1:F1"/>
    <mergeCell ref="A242:Z242"/>
    <mergeCell ref="A71:Z71"/>
    <mergeCell ref="P47:T47"/>
    <mergeCell ref="J17:J18"/>
    <mergeCell ref="L17:L18"/>
    <mergeCell ref="P255:T255"/>
    <mergeCell ref="P125:V125"/>
    <mergeCell ref="P192:T192"/>
    <mergeCell ref="D100:E100"/>
    <mergeCell ref="A173:Z173"/>
    <mergeCell ref="A229:Z229"/>
    <mergeCell ref="P113:T113"/>
    <mergeCell ref="P17:T18"/>
    <mergeCell ref="P129:T129"/>
    <mergeCell ref="P194:T194"/>
    <mergeCell ref="A180:O181"/>
    <mergeCell ref="P50:T50"/>
    <mergeCell ref="D31:E31"/>
    <mergeCell ref="D77:E77"/>
    <mergeCell ref="A168:Z168"/>
    <mergeCell ref="D160:E160"/>
    <mergeCell ref="I17:I18"/>
    <mergeCell ref="A26:Z26"/>
    <mergeCell ref="H1:Q1"/>
    <mergeCell ref="P109:V109"/>
    <mergeCell ref="A268:Z268"/>
    <mergeCell ref="A243:Z243"/>
    <mergeCell ref="A99:Z99"/>
    <mergeCell ref="D214:E214"/>
    <mergeCell ref="D284:E284"/>
    <mergeCell ref="R311:R312"/>
    <mergeCell ref="P222:V222"/>
    <mergeCell ref="T311:T312"/>
    <mergeCell ref="J311:J312"/>
    <mergeCell ref="P246:V246"/>
    <mergeCell ref="L311:L312"/>
    <mergeCell ref="P40:V40"/>
    <mergeCell ref="D28:E28"/>
    <mergeCell ref="P257:V257"/>
    <mergeCell ref="P184:T184"/>
    <mergeCell ref="A108:O109"/>
    <mergeCell ref="A301:O302"/>
    <mergeCell ref="D92:E92"/>
    <mergeCell ref="A239:O240"/>
    <mergeCell ref="D30:E30"/>
    <mergeCell ref="D67:E67"/>
    <mergeCell ref="P73:T73"/>
    <mergeCell ref="P87:V87"/>
    <mergeCell ref="D7:M7"/>
    <mergeCell ref="A81:Z81"/>
    <mergeCell ref="P92:T92"/>
    <mergeCell ref="P29:T29"/>
    <mergeCell ref="P271:T271"/>
    <mergeCell ref="P100:T100"/>
    <mergeCell ref="P265:T265"/>
    <mergeCell ref="P94:T94"/>
    <mergeCell ref="D8:M8"/>
    <mergeCell ref="P44:T44"/>
    <mergeCell ref="P108:V108"/>
    <mergeCell ref="P31:T31"/>
    <mergeCell ref="P180:V180"/>
    <mergeCell ref="A241:Z241"/>
    <mergeCell ref="P95:T95"/>
    <mergeCell ref="A32:O33"/>
    <mergeCell ref="D94:E94"/>
    <mergeCell ref="P148:T148"/>
    <mergeCell ref="A96:O97"/>
    <mergeCell ref="P162:V162"/>
    <mergeCell ref="P33:V33"/>
    <mergeCell ref="D145:E145"/>
    <mergeCell ref="D289:E289"/>
    <mergeCell ref="P160:T160"/>
    <mergeCell ref="P209:T209"/>
    <mergeCell ref="P147:T147"/>
    <mergeCell ref="P96:V96"/>
    <mergeCell ref="P261:V261"/>
    <mergeCell ref="A213:Z213"/>
    <mergeCell ref="A151:Z151"/>
    <mergeCell ref="P154:V154"/>
    <mergeCell ref="A144:Z144"/>
    <mergeCell ref="D129:E129"/>
    <mergeCell ref="P238:T238"/>
    <mergeCell ref="P244:T244"/>
    <mergeCell ref="A218:Z218"/>
    <mergeCell ref="A119:O120"/>
    <mergeCell ref="D269:E269"/>
    <mergeCell ref="A252:Z252"/>
    <mergeCell ref="R1:T1"/>
    <mergeCell ref="P28:T28"/>
    <mergeCell ref="P115:V115"/>
    <mergeCell ref="P165:T165"/>
    <mergeCell ref="S311:S312"/>
    <mergeCell ref="U311:U312"/>
    <mergeCell ref="P152:T152"/>
    <mergeCell ref="D73:E73"/>
    <mergeCell ref="P30:T30"/>
    <mergeCell ref="A200:Z200"/>
    <mergeCell ref="X310:AD310"/>
    <mergeCell ref="P166:V166"/>
    <mergeCell ref="P290:T290"/>
    <mergeCell ref="P141:V141"/>
    <mergeCell ref="P206:V206"/>
    <mergeCell ref="D311:D312"/>
    <mergeCell ref="A234:O235"/>
    <mergeCell ref="P275:T275"/>
    <mergeCell ref="A63:O64"/>
    <mergeCell ref="B17:B18"/>
    <mergeCell ref="A171:O172"/>
    <mergeCell ref="P235:V235"/>
    <mergeCell ref="A60:Z60"/>
    <mergeCell ref="P56:T56"/>
    <mergeCell ref="A34:Z34"/>
    <mergeCell ref="P245:V245"/>
    <mergeCell ref="H9:I9"/>
    <mergeCell ref="D45:E45"/>
    <mergeCell ref="P24:V24"/>
    <mergeCell ref="D281:E281"/>
    <mergeCell ref="P211:V211"/>
    <mergeCell ref="A79:O80"/>
    <mergeCell ref="P220:T220"/>
    <mergeCell ref="A65:Z65"/>
    <mergeCell ref="D238:E238"/>
    <mergeCell ref="D78:E78"/>
    <mergeCell ref="D134:E134"/>
    <mergeCell ref="A55:Z55"/>
    <mergeCell ref="D195:E195"/>
    <mergeCell ref="V10:W10"/>
    <mergeCell ref="W17:W18"/>
    <mergeCell ref="Q9:R9"/>
    <mergeCell ref="Q11:R11"/>
    <mergeCell ref="A15:M15"/>
    <mergeCell ref="A183:Z183"/>
    <mergeCell ref="D47:E47"/>
    <mergeCell ref="P59:V59"/>
    <mergeCell ref="P78:T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62 X73 X75:X77 X95 X106:X107 X118 X123 X128:X129 X134 X140 X145:X146 X148 X152:X153 X165 X170 X176:X179 X185:X186 X193:X195 X209 X214 X219:X220 X226 X233 X238 X244 X248 X254:X256 X265 X271 X275 X277:X281 X283:X295 X30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56:X57 X67:X68 X83:X84 X90 X92:X94 X112:X113 X147 X159:X161 X184 X191:X192 X196 X201:X204 X232 X260 X264 X269:X270 X276 X282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78 X85 X91 X100:X101" xr:uid="{00000000-0002-0000-0000-000013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52"/>
    </row>
    <row r="3" spans="2:8" x14ac:dyDescent="0.2">
      <c r="B3" s="47" t="s">
        <v>490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491</v>
      </c>
      <c r="D6" s="47" t="s">
        <v>492</v>
      </c>
      <c r="E6" s="47"/>
    </row>
    <row r="8" spans="2:8" x14ac:dyDescent="0.2">
      <c r="B8" s="47" t="s">
        <v>19</v>
      </c>
      <c r="C8" s="47" t="s">
        <v>491</v>
      </c>
      <c r="D8" s="47"/>
      <c r="E8" s="47"/>
    </row>
    <row r="10" spans="2:8" x14ac:dyDescent="0.2">
      <c r="B10" s="47" t="s">
        <v>493</v>
      </c>
      <c r="C10" s="47"/>
      <c r="D10" s="47"/>
      <c r="E10" s="47"/>
    </row>
    <row r="11" spans="2:8" x14ac:dyDescent="0.2">
      <c r="B11" s="47" t="s">
        <v>494</v>
      </c>
      <c r="C11" s="47"/>
      <c r="D11" s="47"/>
      <c r="E11" s="47"/>
    </row>
    <row r="12" spans="2:8" x14ac:dyDescent="0.2">
      <c r="B12" s="47" t="s">
        <v>495</v>
      </c>
      <c r="C12" s="47"/>
      <c r="D12" s="47"/>
      <c r="E12" s="47"/>
    </row>
    <row r="13" spans="2:8" x14ac:dyDescent="0.2">
      <c r="B13" s="47" t="s">
        <v>496</v>
      </c>
      <c r="C13" s="47"/>
      <c r="D13" s="47"/>
      <c r="E13" s="47"/>
    </row>
    <row r="14" spans="2:8" x14ac:dyDescent="0.2">
      <c r="B14" s="47" t="s">
        <v>497</v>
      </c>
      <c r="C14" s="47"/>
      <c r="D14" s="47"/>
      <c r="E14" s="47"/>
    </row>
    <row r="15" spans="2:8" x14ac:dyDescent="0.2">
      <c r="B15" s="47" t="s">
        <v>498</v>
      </c>
      <c r="C15" s="47"/>
      <c r="D15" s="47"/>
      <c r="E15" s="47"/>
    </row>
    <row r="16" spans="2:8" x14ac:dyDescent="0.2">
      <c r="B16" s="47" t="s">
        <v>499</v>
      </c>
      <c r="C16" s="47"/>
      <c r="D16" s="47"/>
      <c r="E16" s="47"/>
    </row>
    <row r="17" spans="2:5" x14ac:dyDescent="0.2">
      <c r="B17" s="47" t="s">
        <v>500</v>
      </c>
      <c r="C17" s="47"/>
      <c r="D17" s="47"/>
      <c r="E17" s="47"/>
    </row>
    <row r="18" spans="2:5" x14ac:dyDescent="0.2">
      <c r="B18" s="47" t="s">
        <v>501</v>
      </c>
      <c r="C18" s="47"/>
      <c r="D18" s="47"/>
      <c r="E18" s="47"/>
    </row>
    <row r="19" spans="2:5" x14ac:dyDescent="0.2">
      <c r="B19" s="47" t="s">
        <v>502</v>
      </c>
      <c r="C19" s="47"/>
      <c r="D19" s="47"/>
      <c r="E19" s="47"/>
    </row>
    <row r="20" spans="2:5" x14ac:dyDescent="0.2">
      <c r="B20" s="47" t="s">
        <v>503</v>
      </c>
      <c r="C20" s="47"/>
      <c r="D20" s="47"/>
      <c r="E20" s="47"/>
    </row>
  </sheetData>
  <sheetProtection algorithmName="SHA-512" hashValue="vxEoUGkaSxavimK9VuV/dEuxHlXWKN4tO9KuV+Q4IqjKRZU7/bgsv/Se99I4dEwpVhqszgd8EgaQpUhR+UXzEg==" saltValue="Ut+fXDjWtgMZy0xJ3Bbv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