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9C93D3-A14B-4546-9632-A5690DA9EA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BO557" i="1"/>
  <c r="BM557" i="1"/>
  <c r="Y557" i="1"/>
  <c r="P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P521" i="1"/>
  <c r="BO521" i="1"/>
  <c r="BN521" i="1"/>
  <c r="BM521" i="1"/>
  <c r="Z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N298" i="1"/>
  <c r="BM298" i="1"/>
  <c r="Z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X217" i="1"/>
  <c r="X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78" i="1"/>
  <c r="X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3" i="1"/>
  <c r="X102" i="1"/>
  <c r="BO101" i="1"/>
  <c r="BM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X90" i="1"/>
  <c r="X89" i="1"/>
  <c r="BO88" i="1"/>
  <c r="BM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665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30" i="1" l="1"/>
  <c r="BN330" i="1"/>
  <c r="Z330" i="1"/>
  <c r="BP335" i="1"/>
  <c r="BN335" i="1"/>
  <c r="Z335" i="1"/>
  <c r="BP373" i="1"/>
  <c r="BN373" i="1"/>
  <c r="Z373" i="1"/>
  <c r="BP390" i="1"/>
  <c r="BN390" i="1"/>
  <c r="Z390" i="1"/>
  <c r="BP421" i="1"/>
  <c r="BN421" i="1"/>
  <c r="Z421" i="1"/>
  <c r="BP463" i="1"/>
  <c r="BN463" i="1"/>
  <c r="Z463" i="1"/>
  <c r="BP514" i="1"/>
  <c r="BN514" i="1"/>
  <c r="Z514" i="1"/>
  <c r="BP571" i="1"/>
  <c r="BN571" i="1"/>
  <c r="Z571" i="1"/>
  <c r="BP581" i="1"/>
  <c r="BN581" i="1"/>
  <c r="Z581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6" i="1"/>
  <c r="Z47" i="1"/>
  <c r="BN47" i="1"/>
  <c r="Z62" i="1"/>
  <c r="BN62" i="1"/>
  <c r="Z76" i="1"/>
  <c r="BN76" i="1"/>
  <c r="Z92" i="1"/>
  <c r="BN92" i="1"/>
  <c r="Z105" i="1"/>
  <c r="BN105" i="1"/>
  <c r="Z117" i="1"/>
  <c r="BN117" i="1"/>
  <c r="Z129" i="1"/>
  <c r="BN129" i="1"/>
  <c r="Z139" i="1"/>
  <c r="BN139" i="1"/>
  <c r="Z170" i="1"/>
  <c r="BN170" i="1"/>
  <c r="Z190" i="1"/>
  <c r="BN190" i="1"/>
  <c r="Z209" i="1"/>
  <c r="BN209" i="1"/>
  <c r="Z219" i="1"/>
  <c r="BN219" i="1"/>
  <c r="Z227" i="1"/>
  <c r="BN227" i="1"/>
  <c r="Z238" i="1"/>
  <c r="BN238" i="1"/>
  <c r="Z249" i="1"/>
  <c r="BN249" i="1"/>
  <c r="Z262" i="1"/>
  <c r="BN262" i="1"/>
  <c r="Z279" i="1"/>
  <c r="BN279" i="1"/>
  <c r="BP359" i="1"/>
  <c r="BN359" i="1"/>
  <c r="Z359" i="1"/>
  <c r="BP389" i="1"/>
  <c r="BN389" i="1"/>
  <c r="Z389" i="1"/>
  <c r="BP409" i="1"/>
  <c r="BN409" i="1"/>
  <c r="Z409" i="1"/>
  <c r="BP445" i="1"/>
  <c r="BN445" i="1"/>
  <c r="Z445" i="1"/>
  <c r="BP513" i="1"/>
  <c r="BN513" i="1"/>
  <c r="Z513" i="1"/>
  <c r="BP542" i="1"/>
  <c r="BN542" i="1"/>
  <c r="Z542" i="1"/>
  <c r="BP574" i="1"/>
  <c r="BN574" i="1"/>
  <c r="Z574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J9" i="1"/>
  <c r="BP88" i="1"/>
  <c r="BN88" i="1"/>
  <c r="Z88" i="1"/>
  <c r="BP101" i="1"/>
  <c r="BN101" i="1"/>
  <c r="Z101" i="1"/>
  <c r="BP115" i="1"/>
  <c r="BN115" i="1"/>
  <c r="Z115" i="1"/>
  <c r="BP125" i="1"/>
  <c r="BN125" i="1"/>
  <c r="Z125" i="1"/>
  <c r="BP135" i="1"/>
  <c r="BN135" i="1"/>
  <c r="Z135" i="1"/>
  <c r="BP168" i="1"/>
  <c r="BN168" i="1"/>
  <c r="Z168" i="1"/>
  <c r="BP188" i="1"/>
  <c r="BN188" i="1"/>
  <c r="Z188" i="1"/>
  <c r="Y205" i="1"/>
  <c r="BP203" i="1"/>
  <c r="BN203" i="1"/>
  <c r="Z203" i="1"/>
  <c r="BP215" i="1"/>
  <c r="BN215" i="1"/>
  <c r="Z215" i="1"/>
  <c r="BP225" i="1"/>
  <c r="BN225" i="1"/>
  <c r="Z225" i="1"/>
  <c r="BP236" i="1"/>
  <c r="BN236" i="1"/>
  <c r="Z236" i="1"/>
  <c r="BP247" i="1"/>
  <c r="BN247" i="1"/>
  <c r="Z247" i="1"/>
  <c r="BP260" i="1"/>
  <c r="BN260" i="1"/>
  <c r="Z260" i="1"/>
  <c r="BP277" i="1"/>
  <c r="BN277" i="1"/>
  <c r="Z277" i="1"/>
  <c r="BP300" i="1"/>
  <c r="BN300" i="1"/>
  <c r="Z300" i="1"/>
  <c r="BP341" i="1"/>
  <c r="BN341" i="1"/>
  <c r="Z341" i="1"/>
  <c r="BP361" i="1"/>
  <c r="BN361" i="1"/>
  <c r="Z361" i="1"/>
  <c r="BP375" i="1"/>
  <c r="BN375" i="1"/>
  <c r="Z375" i="1"/>
  <c r="BP392" i="1"/>
  <c r="BN392" i="1"/>
  <c r="Z392" i="1"/>
  <c r="BP415" i="1"/>
  <c r="BN415" i="1"/>
  <c r="Z415" i="1"/>
  <c r="BP423" i="1"/>
  <c r="BN423" i="1"/>
  <c r="Z423" i="1"/>
  <c r="BP447" i="1"/>
  <c r="BN447" i="1"/>
  <c r="Z447" i="1"/>
  <c r="BP477" i="1"/>
  <c r="BN477" i="1"/>
  <c r="Z477" i="1"/>
  <c r="BP479" i="1"/>
  <c r="BN479" i="1"/>
  <c r="Z479" i="1"/>
  <c r="BP485" i="1"/>
  <c r="BN485" i="1"/>
  <c r="Z485" i="1"/>
  <c r="BP499" i="1"/>
  <c r="BN499" i="1"/>
  <c r="Z499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44" i="1"/>
  <c r="BN544" i="1"/>
  <c r="Z544" i="1"/>
  <c r="BP566" i="1"/>
  <c r="BN566" i="1"/>
  <c r="Z566" i="1"/>
  <c r="BP593" i="1"/>
  <c r="BN593" i="1"/>
  <c r="Z593" i="1"/>
  <c r="Z594" i="1" s="1"/>
  <c r="Y595" i="1"/>
  <c r="F9" i="1"/>
  <c r="F10" i="1"/>
  <c r="Z22" i="1"/>
  <c r="Z23" i="1" s="1"/>
  <c r="BN22" i="1"/>
  <c r="BP22" i="1"/>
  <c r="Z26" i="1"/>
  <c r="BN26" i="1"/>
  <c r="BP26" i="1"/>
  <c r="Z31" i="1"/>
  <c r="BN31" i="1"/>
  <c r="C675" i="1"/>
  <c r="Z45" i="1"/>
  <c r="BN45" i="1"/>
  <c r="Z51" i="1"/>
  <c r="BN51" i="1"/>
  <c r="BP51" i="1"/>
  <c r="D675" i="1"/>
  <c r="Z60" i="1"/>
  <c r="BN60" i="1"/>
  <c r="Z68" i="1"/>
  <c r="BN68" i="1"/>
  <c r="Z74" i="1"/>
  <c r="BN74" i="1"/>
  <c r="BP74" i="1"/>
  <c r="Z78" i="1"/>
  <c r="BN78" i="1"/>
  <c r="Y90" i="1"/>
  <c r="BP84" i="1"/>
  <c r="BN84" i="1"/>
  <c r="Z84" i="1"/>
  <c r="BP94" i="1"/>
  <c r="BN94" i="1"/>
  <c r="Z94" i="1"/>
  <c r="BP107" i="1"/>
  <c r="BN107" i="1"/>
  <c r="Z107" i="1"/>
  <c r="BP119" i="1"/>
  <c r="BN119" i="1"/>
  <c r="Z119" i="1"/>
  <c r="BP131" i="1"/>
  <c r="BN131" i="1"/>
  <c r="Z131" i="1"/>
  <c r="G675" i="1"/>
  <c r="BP146" i="1"/>
  <c r="BN146" i="1"/>
  <c r="Z146" i="1"/>
  <c r="BP176" i="1"/>
  <c r="BN176" i="1"/>
  <c r="Z176" i="1"/>
  <c r="BP192" i="1"/>
  <c r="BN192" i="1"/>
  <c r="Z192" i="1"/>
  <c r="BP211" i="1"/>
  <c r="BN211" i="1"/>
  <c r="Z211" i="1"/>
  <c r="BP221" i="1"/>
  <c r="BN221" i="1"/>
  <c r="Z221" i="1"/>
  <c r="BP229" i="1"/>
  <c r="BN229" i="1"/>
  <c r="Z229" i="1"/>
  <c r="BP243" i="1"/>
  <c r="BN243" i="1"/>
  <c r="Z243" i="1"/>
  <c r="BP256" i="1"/>
  <c r="BN256" i="1"/>
  <c r="Z256" i="1"/>
  <c r="BP273" i="1"/>
  <c r="BN273" i="1"/>
  <c r="Z273" i="1"/>
  <c r="BP291" i="1"/>
  <c r="BN291" i="1"/>
  <c r="Z291" i="1"/>
  <c r="Y309" i="1"/>
  <c r="R675" i="1"/>
  <c r="Y308" i="1"/>
  <c r="BP307" i="1"/>
  <c r="BN307" i="1"/>
  <c r="Z307" i="1"/>
  <c r="Z308" i="1" s="1"/>
  <c r="Y313" i="1"/>
  <c r="Y312" i="1"/>
  <c r="BP311" i="1"/>
  <c r="BN311" i="1"/>
  <c r="Z311" i="1"/>
  <c r="Z312" i="1" s="1"/>
  <c r="Y317" i="1"/>
  <c r="BP315" i="1"/>
  <c r="BN315" i="1"/>
  <c r="Z315" i="1"/>
  <c r="BP357" i="1"/>
  <c r="BN357" i="1"/>
  <c r="Z357" i="1"/>
  <c r="BP369" i="1"/>
  <c r="BN369" i="1"/>
  <c r="Z369" i="1"/>
  <c r="BP383" i="1"/>
  <c r="BN383" i="1"/>
  <c r="Z383" i="1"/>
  <c r="BP398" i="1"/>
  <c r="BN398" i="1"/>
  <c r="Z398" i="1"/>
  <c r="Y404" i="1"/>
  <c r="BP403" i="1"/>
  <c r="BN403" i="1"/>
  <c r="Z403" i="1"/>
  <c r="Z404" i="1" s="1"/>
  <c r="BP407" i="1"/>
  <c r="BN407" i="1"/>
  <c r="Z407" i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621" i="1"/>
  <c r="BN621" i="1"/>
  <c r="Z621" i="1"/>
  <c r="BP623" i="1"/>
  <c r="BN623" i="1"/>
  <c r="Z623" i="1"/>
  <c r="BP625" i="1"/>
  <c r="BN625" i="1"/>
  <c r="Z625" i="1"/>
  <c r="Y96" i="1"/>
  <c r="Y112" i="1"/>
  <c r="Y127" i="1"/>
  <c r="Y137" i="1"/>
  <c r="Y141" i="1"/>
  <c r="Y159" i="1"/>
  <c r="Y194" i="1"/>
  <c r="Y231" i="1"/>
  <c r="V675" i="1"/>
  <c r="Y400" i="1"/>
  <c r="Y399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BP540" i="1"/>
  <c r="BN540" i="1"/>
  <c r="Z540" i="1"/>
  <c r="Y577" i="1"/>
  <c r="BP563" i="1"/>
  <c r="BN563" i="1"/>
  <c r="Z563" i="1"/>
  <c r="BP567" i="1"/>
  <c r="BN567" i="1"/>
  <c r="Z567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H675" i="1"/>
  <c r="Y164" i="1"/>
  <c r="BP163" i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BP189" i="1"/>
  <c r="BN189" i="1"/>
  <c r="Z189" i="1"/>
  <c r="BP193" i="1"/>
  <c r="BN193" i="1"/>
  <c r="Z193" i="1"/>
  <c r="Y195" i="1"/>
  <c r="J675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BP226" i="1"/>
  <c r="BN226" i="1"/>
  <c r="Z226" i="1"/>
  <c r="Y230" i="1"/>
  <c r="BP235" i="1"/>
  <c r="BN235" i="1"/>
  <c r="Z235" i="1"/>
  <c r="Y239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BP301" i="1"/>
  <c r="BN301" i="1"/>
  <c r="Z301" i="1"/>
  <c r="BP336" i="1"/>
  <c r="BN336" i="1"/>
  <c r="Z336" i="1"/>
  <c r="Y338" i="1"/>
  <c r="Y343" i="1"/>
  <c r="BP340" i="1"/>
  <c r="BN340" i="1"/>
  <c r="Z340" i="1"/>
  <c r="Z342" i="1" s="1"/>
  <c r="BP358" i="1"/>
  <c r="BN358" i="1"/>
  <c r="Z358" i="1"/>
  <c r="BP362" i="1"/>
  <c r="BN362" i="1"/>
  <c r="Z362" i="1"/>
  <c r="Y364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Z393" i="1"/>
  <c r="BP391" i="1"/>
  <c r="BN391" i="1"/>
  <c r="Z391" i="1"/>
  <c r="Z410" i="1"/>
  <c r="BP408" i="1"/>
  <c r="BN408" i="1"/>
  <c r="Z408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BP522" i="1"/>
  <c r="BN522" i="1"/>
  <c r="Z522" i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Y554" i="1"/>
  <c r="BP539" i="1"/>
  <c r="BN539" i="1"/>
  <c r="Z539" i="1"/>
  <c r="AD675" i="1"/>
  <c r="Y555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BP558" i="1"/>
  <c r="BN558" i="1"/>
  <c r="Z558" i="1"/>
  <c r="BP565" i="1"/>
  <c r="BN565" i="1"/>
  <c r="Z565" i="1"/>
  <c r="BP569" i="1"/>
  <c r="BN569" i="1"/>
  <c r="Z569" i="1"/>
  <c r="BP572" i="1"/>
  <c r="BN572" i="1"/>
  <c r="Z572" i="1"/>
  <c r="BP575" i="1"/>
  <c r="BN575" i="1"/>
  <c r="Z575" i="1"/>
  <c r="BP582" i="1"/>
  <c r="BN582" i="1"/>
  <c r="Z582" i="1"/>
  <c r="Y584" i="1"/>
  <c r="Y588" i="1"/>
  <c r="BP586" i="1"/>
  <c r="BN586" i="1"/>
  <c r="Z586" i="1"/>
  <c r="Y589" i="1"/>
  <c r="H9" i="1"/>
  <c r="B675" i="1"/>
  <c r="X667" i="1"/>
  <c r="X668" i="1" s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BN93" i="1"/>
  <c r="E675" i="1"/>
  <c r="Z100" i="1"/>
  <c r="Z102" i="1" s="1"/>
  <c r="BN100" i="1"/>
  <c r="Y103" i="1"/>
  <c r="Z106" i="1"/>
  <c r="BN106" i="1"/>
  <c r="Z108" i="1"/>
  <c r="BN108" i="1"/>
  <c r="F675" i="1"/>
  <c r="Z116" i="1"/>
  <c r="BN116" i="1"/>
  <c r="Z118" i="1"/>
  <c r="BN118" i="1"/>
  <c r="Y121" i="1"/>
  <c r="Z124" i="1"/>
  <c r="BN124" i="1"/>
  <c r="Z130" i="1"/>
  <c r="BN130" i="1"/>
  <c r="Z132" i="1"/>
  <c r="BN132" i="1"/>
  <c r="Z134" i="1"/>
  <c r="BN134" i="1"/>
  <c r="Z140" i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9" i="1"/>
  <c r="BN169" i="1"/>
  <c r="Z169" i="1"/>
  <c r="Y177" i="1"/>
  <c r="BP187" i="1"/>
  <c r="BN187" i="1"/>
  <c r="Z187" i="1"/>
  <c r="BP191" i="1"/>
  <c r="BN191" i="1"/>
  <c r="Z191" i="1"/>
  <c r="Y200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BP228" i="1"/>
  <c r="BN228" i="1"/>
  <c r="Z228" i="1"/>
  <c r="Y240" i="1"/>
  <c r="BP237" i="1"/>
  <c r="BN237" i="1"/>
  <c r="Z237" i="1"/>
  <c r="Z239" i="1" s="1"/>
  <c r="BP246" i="1"/>
  <c r="BN246" i="1"/>
  <c r="Z246" i="1"/>
  <c r="BP250" i="1"/>
  <c r="BN250" i="1"/>
  <c r="Z250" i="1"/>
  <c r="Y252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BP299" i="1"/>
  <c r="BN299" i="1"/>
  <c r="Z299" i="1"/>
  <c r="Y303" i="1"/>
  <c r="BP316" i="1"/>
  <c r="BN316" i="1"/>
  <c r="Z316" i="1"/>
  <c r="Z317" i="1" s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Z331" i="1" s="1"/>
  <c r="Y342" i="1"/>
  <c r="BP356" i="1"/>
  <c r="BN356" i="1"/>
  <c r="Z356" i="1"/>
  <c r="Z363" i="1" s="1"/>
  <c r="BP360" i="1"/>
  <c r="BN360" i="1"/>
  <c r="Z360" i="1"/>
  <c r="BP368" i="1"/>
  <c r="BN368" i="1"/>
  <c r="Z368" i="1"/>
  <c r="Y379" i="1"/>
  <c r="BP376" i="1"/>
  <c r="BN376" i="1"/>
  <c r="Z376" i="1"/>
  <c r="BP384" i="1"/>
  <c r="BN384" i="1"/>
  <c r="Z384" i="1"/>
  <c r="Y394" i="1"/>
  <c r="Y393" i="1"/>
  <c r="Z399" i="1"/>
  <c r="BP397" i="1"/>
  <c r="BN397" i="1"/>
  <c r="Z397" i="1"/>
  <c r="Y411" i="1"/>
  <c r="Y410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Y456" i="1"/>
  <c r="Y465" i="1"/>
  <c r="BP459" i="1"/>
  <c r="BN459" i="1"/>
  <c r="Z459" i="1"/>
  <c r="Z464" i="1" s="1"/>
  <c r="BP462" i="1"/>
  <c r="BN462" i="1"/>
  <c r="Z462" i="1"/>
  <c r="I675" i="1"/>
  <c r="Z675" i="1"/>
  <c r="K675" i="1"/>
  <c r="Y251" i="1"/>
  <c r="T675" i="1"/>
  <c r="Y337" i="1"/>
  <c r="Y352" i="1"/>
  <c r="Y363" i="1"/>
  <c r="W675" i="1"/>
  <c r="Y405" i="1"/>
  <c r="X675" i="1"/>
  <c r="Y425" i="1"/>
  <c r="Y675" i="1"/>
  <c r="Y451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B675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Y560" i="1"/>
  <c r="BP557" i="1"/>
  <c r="BN557" i="1"/>
  <c r="Z557" i="1"/>
  <c r="BP559" i="1"/>
  <c r="BN559" i="1"/>
  <c r="Z559" i="1"/>
  <c r="Y561" i="1"/>
  <c r="BP564" i="1"/>
  <c r="BN564" i="1"/>
  <c r="Z564" i="1"/>
  <c r="BP568" i="1"/>
  <c r="BN568" i="1"/>
  <c r="Z568" i="1"/>
  <c r="BP570" i="1"/>
  <c r="BN570" i="1"/>
  <c r="Z570" i="1"/>
  <c r="BP573" i="1"/>
  <c r="BN573" i="1"/>
  <c r="Z573" i="1"/>
  <c r="BP576" i="1"/>
  <c r="BN576" i="1"/>
  <c r="Z576" i="1"/>
  <c r="Y578" i="1"/>
  <c r="Y583" i="1"/>
  <c r="BP580" i="1"/>
  <c r="BN580" i="1"/>
  <c r="Z580" i="1"/>
  <c r="Z583" i="1" s="1"/>
  <c r="BP587" i="1"/>
  <c r="BN587" i="1"/>
  <c r="Z587" i="1"/>
  <c r="Y598" i="1"/>
  <c r="BP597" i="1"/>
  <c r="BN597" i="1"/>
  <c r="Z597" i="1"/>
  <c r="Z598" i="1" s="1"/>
  <c r="Y599" i="1"/>
  <c r="Y617" i="1"/>
  <c r="BP613" i="1"/>
  <c r="BN613" i="1"/>
  <c r="Z613" i="1"/>
  <c r="AF675" i="1"/>
  <c r="Y618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Y652" i="1"/>
  <c r="AA675" i="1"/>
  <c r="Y510" i="1"/>
  <c r="Y525" i="1"/>
  <c r="AE675" i="1"/>
  <c r="Y594" i="1"/>
  <c r="BP614" i="1"/>
  <c r="BN614" i="1"/>
  <c r="Z614" i="1"/>
  <c r="BP616" i="1"/>
  <c r="BN616" i="1"/>
  <c r="Z616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9" i="1"/>
  <c r="BP658" i="1"/>
  <c r="BN658" i="1"/>
  <c r="Z658" i="1"/>
  <c r="Z659" i="1" s="1"/>
  <c r="Y660" i="1"/>
  <c r="Z141" i="1" l="1"/>
  <c r="Z53" i="1"/>
  <c r="Z337" i="1"/>
  <c r="Z645" i="1"/>
  <c r="Z610" i="1"/>
  <c r="Z425" i="1"/>
  <c r="Z230" i="1"/>
  <c r="Z120" i="1"/>
  <c r="Z80" i="1"/>
  <c r="Y667" i="1"/>
  <c r="Z33" i="1"/>
  <c r="Z577" i="1"/>
  <c r="Z293" i="1"/>
  <c r="Z251" i="1"/>
  <c r="Z216" i="1"/>
  <c r="Z194" i="1"/>
  <c r="Z148" i="1"/>
  <c r="Z136" i="1"/>
  <c r="Z126" i="1"/>
  <c r="Z111" i="1"/>
  <c r="Z95" i="1"/>
  <c r="Z71" i="1"/>
  <c r="Z64" i="1"/>
  <c r="Z48" i="1"/>
  <c r="Y666" i="1"/>
  <c r="Z525" i="1"/>
  <c r="Z495" i="1"/>
  <c r="Z379" i="1"/>
  <c r="Z177" i="1"/>
  <c r="Y669" i="1"/>
  <c r="Z627" i="1"/>
  <c r="Y668" i="1"/>
  <c r="Z638" i="1"/>
  <c r="Z264" i="1"/>
  <c r="Z588" i="1"/>
  <c r="Z517" i="1"/>
  <c r="Z172" i="1"/>
  <c r="Z651" i="1"/>
  <c r="Y665" i="1"/>
  <c r="Z617" i="1"/>
  <c r="Z560" i="1"/>
  <c r="Z281" i="1"/>
  <c r="Z159" i="1"/>
  <c r="Z89" i="1"/>
  <c r="Z554" i="1"/>
  <c r="Z435" i="1"/>
  <c r="Z386" i="1"/>
  <c r="Z370" i="1"/>
  <c r="Z303" i="1"/>
  <c r="Z670" i="1" l="1"/>
</calcChain>
</file>

<file path=xl/sharedStrings.xml><?xml version="1.0" encoding="utf-8"?>
<sst xmlns="http://schemas.openxmlformats.org/spreadsheetml/2006/main" count="3135" uniqueCount="1087">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</sst>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5" sqref="AA45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45704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Воскресенье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4301011380</v>
      </c>
      <c r="D42" s="775">
        <v>4607091385670</v>
      </c>
      <c r="E42" s="776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5">
        <v>4607091385670</v>
      </c>
      <c r="E43" s="776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5">
        <v>4607091385687</v>
      </c>
      <c r="E45" s="776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81"/>
      <c r="R45" s="781"/>
      <c r="S45" s="781"/>
      <c r="T45" s="782"/>
      <c r="U45" s="34"/>
      <c r="V45" s="34"/>
      <c r="W45" s="35" t="s">
        <v>69</v>
      </c>
      <c r="X45" s="769">
        <v>80</v>
      </c>
      <c r="Y45" s="770">
        <f t="shared" si="6"/>
        <v>80</v>
      </c>
      <c r="Z45" s="36">
        <f>IFERROR(IF(Y45=0,"",ROUNDUP(Y45/H45,0)*0.00902),"")</f>
        <v>0.1804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84.2</v>
      </c>
      <c r="BN45" s="64">
        <f t="shared" si="8"/>
        <v>84.2</v>
      </c>
      <c r="BO45" s="64">
        <f t="shared" si="9"/>
        <v>0.15151515151515152</v>
      </c>
      <c r="BP45" s="64">
        <f t="shared" si="10"/>
        <v>0.15151515151515152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5">
        <v>4680115882539</v>
      </c>
      <c r="E46" s="776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20</v>
      </c>
      <c r="Y48" s="771">
        <f>IFERROR(Y42/H42,"0")+IFERROR(Y43/H43,"0")+IFERROR(Y44/H44,"0")+IFERROR(Y45/H45,"0")+IFERROR(Y46/H46,"0")+IFERROR(Y47/H47,"0")</f>
        <v>20</v>
      </c>
      <c r="Z48" s="771">
        <f>IFERROR(IF(Z42="",0,Z42),"0")+IFERROR(IF(Z43="",0,Z43),"0")+IFERROR(IF(Z44="",0,Z44),"0")+IFERROR(IF(Z45="",0,Z45),"0")+IFERROR(IF(Z46="",0,Z46),"0")+IFERROR(IF(Z47="",0,Z47),"0")</f>
        <v>0.1804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80</v>
      </c>
      <c r="Y49" s="771">
        <f>IFERROR(SUM(Y42:Y47),"0")</f>
        <v>80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141</v>
      </c>
      <c r="B59" s="54" t="s">
        <v>142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144</v>
      </c>
      <c r="B60" s="54" t="s">
        <v>145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149</v>
      </c>
      <c r="B62" s="54" t="s">
        <v>150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153</v>
      </c>
      <c r="B63" s="54" t="s">
        <v>154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155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156</v>
      </c>
      <c r="B67" s="54" t="s">
        <v>157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166</v>
      </c>
      <c r="B74" s="54" t="s">
        <v>167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179</v>
      </c>
      <c r="B79" s="54" t="s">
        <v>180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181</v>
      </c>
      <c r="B83" s="54" t="s">
        <v>182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187</v>
      </c>
      <c r="B85" s="54" t="s">
        <v>188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190</v>
      </c>
      <c r="B86" s="54" t="s">
        <v>191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194</v>
      </c>
      <c r="B88" s="54" t="s">
        <v>195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196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197</v>
      </c>
      <c r="B92" s="54" t="s">
        <v>198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197</v>
      </c>
      <c r="B93" s="54" t="s">
        <v>200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201</v>
      </c>
      <c r="B94" s="54" t="s">
        <v>202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204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205</v>
      </c>
      <c r="B99" s="54" t="s">
        <v>206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208</v>
      </c>
      <c r="B100" s="54" t="s">
        <v>209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210</v>
      </c>
      <c r="B101" s="54" t="s">
        <v>211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100</v>
      </c>
      <c r="Y105" s="770">
        <f t="shared" ref="Y105:Y110" si="26">IFERROR(IF(X105="",0,CEILING((X105/$H105),1)*$H105),"")</f>
        <v>100.80000000000001</v>
      </c>
      <c r="Z105" s="36">
        <f>IFERROR(IF(Y105=0,"",ROUNDUP(Y105/H105,0)*0.01898),"")</f>
        <v>0.22776000000000002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106.17857142857143</v>
      </c>
      <c r="BN105" s="64">
        <f t="shared" ref="BN105:BN110" si="28">IFERROR(Y105*I105/H105,"0")</f>
        <v>107.02800000000001</v>
      </c>
      <c r="BO105" s="64">
        <f t="shared" ref="BO105:BO110" si="29">IFERROR(1/J105*(X105/H105),"0")</f>
        <v>0.18601190476190477</v>
      </c>
      <c r="BP105" s="64">
        <f t="shared" ref="BP105:BP110" si="30">IFERROR(1/J105*(Y105/H105),"0")</f>
        <v>0.1875</v>
      </c>
    </row>
    <row r="106" spans="1:68" ht="27" hidden="1" customHeight="1" x14ac:dyDescent="0.25">
      <c r="A106" s="54" t="s">
        <v>213</v>
      </c>
      <c r="B106" s="54" t="s">
        <v>216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217</v>
      </c>
      <c r="B107" s="54" t="s">
        <v>218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219</v>
      </c>
      <c r="B108" s="54" t="s">
        <v>220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222</v>
      </c>
      <c r="B109" s="54" t="s">
        <v>223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222</v>
      </c>
      <c r="B110" s="54" t="s">
        <v>224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21" t="s">
        <v>225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11.904761904761905</v>
      </c>
      <c r="Y111" s="771">
        <f>IFERROR(Y105/H105,"0")+IFERROR(Y106/H106,"0")+IFERROR(Y107/H107,"0")+IFERROR(Y108/H108,"0")+IFERROR(Y109/H109,"0")+IFERROR(Y110/H110,"0")</f>
        <v>12</v>
      </c>
      <c r="Z111" s="771">
        <f>IFERROR(IF(Z105="",0,Z105),"0")+IFERROR(IF(Z106="",0,Z106),"0")+IFERROR(IF(Z107="",0,Z107),"0")+IFERROR(IF(Z108="",0,Z108),"0")+IFERROR(IF(Z109="",0,Z109),"0")+IFERROR(IF(Z110="",0,Z110),"0")</f>
        <v>0.22776000000000002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100</v>
      </c>
      <c r="Y112" s="771">
        <f>IFERROR(SUM(Y105:Y110),"0")</f>
        <v>100.80000000000001</v>
      </c>
      <c r="Z112" s="37"/>
      <c r="AA112" s="772"/>
      <c r="AB112" s="772"/>
      <c r="AC112" s="772"/>
    </row>
    <row r="113" spans="1:68" ht="16.5" hidden="1" customHeight="1" x14ac:dyDescent="0.25">
      <c r="A113" s="783" t="s">
        <v>226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227</v>
      </c>
      <c r="B115" s="54" t="s">
        <v>228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230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231</v>
      </c>
      <c r="B117" s="54" t="s">
        <v>232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233</v>
      </c>
      <c r="B118" s="54" t="s">
        <v>234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235</v>
      </c>
      <c r="B119" s="54" t="s">
        <v>236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155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237</v>
      </c>
      <c r="B123" s="54" t="s">
        <v>238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240</v>
      </c>
      <c r="B124" s="54" t="s">
        <v>241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242</v>
      </c>
      <c r="B125" s="54" t="s">
        <v>243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37.5" hidden="1" customHeight="1" x14ac:dyDescent="0.25">
      <c r="A129" s="54" t="s">
        <v>244</v>
      </c>
      <c r="B129" s="54" t="s">
        <v>245</v>
      </c>
      <c r="C129" s="31">
        <v>4301051360</v>
      </c>
      <c r="D129" s="775">
        <v>4607091385168</v>
      </c>
      <c r="E129" s="776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hidden="1" customHeight="1" x14ac:dyDescent="0.25">
      <c r="A130" s="54" t="s">
        <v>244</v>
      </c>
      <c r="B130" s="54" t="s">
        <v>247</v>
      </c>
      <c r="C130" s="31">
        <v>4301051625</v>
      </c>
      <c r="D130" s="775">
        <v>4607091385168</v>
      </c>
      <c r="E130" s="776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249</v>
      </c>
      <c r="B131" s="54" t="s">
        <v>250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252</v>
      </c>
      <c r="B132" s="54" t="s">
        <v>253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254</v>
      </c>
      <c r="B133" s="54" t="s">
        <v>255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30</v>
      </c>
      <c r="Y134" s="770">
        <f t="shared" si="31"/>
        <v>30.6</v>
      </c>
      <c r="Z134" s="36">
        <f>IFERROR(IF(Y134=0,"",ROUNDUP(Y134/H134,0)*0.00651),"")</f>
        <v>0.11067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33</v>
      </c>
      <c r="BN134" s="64">
        <f t="shared" si="33"/>
        <v>33.659999999999997</v>
      </c>
      <c r="BO134" s="64">
        <f t="shared" si="34"/>
        <v>9.1575091575091583E-2</v>
      </c>
      <c r="BP134" s="64">
        <f t="shared" si="35"/>
        <v>9.3406593406593408E-2</v>
      </c>
    </row>
    <row r="135" spans="1:68" ht="37.5" hidden="1" customHeight="1" x14ac:dyDescent="0.25">
      <c r="A135" s="54" t="s">
        <v>258</v>
      </c>
      <c r="B135" s="54" t="s">
        <v>259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16.666666666666668</v>
      </c>
      <c r="Y136" s="771">
        <f>IFERROR(Y129/H129,"0")+IFERROR(Y130/H130,"0")+IFERROR(Y131/H131,"0")+IFERROR(Y132/H132,"0")+IFERROR(Y133/H133,"0")+IFERROR(Y134/H134,"0")+IFERROR(Y135/H135,"0")</f>
        <v>17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0.11067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30</v>
      </c>
      <c r="Y137" s="771">
        <f>IFERROR(SUM(Y129:Y135),"0")</f>
        <v>30.6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196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261</v>
      </c>
      <c r="B139" s="54" t="s">
        <v>262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264</v>
      </c>
      <c r="B140" s="54" t="s">
        <v>265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267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40</v>
      </c>
      <c r="Y145" s="770">
        <f>IFERROR(IF(X145="",0,CEILING((X145/$H145),1)*$H145),"")</f>
        <v>43.2</v>
      </c>
      <c r="Z145" s="36">
        <f>IFERROR(IF(Y145=0,"",ROUNDUP(Y145/H145,0)*0.01196),"")</f>
        <v>9.5680000000000001E-2</v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53.629629629629633</v>
      </c>
      <c r="BN145" s="64">
        <f>IFERROR(Y145*I145/H145,"0")</f>
        <v>57.92</v>
      </c>
      <c r="BO145" s="64">
        <f>IFERROR(1/J145*(X145/H145),"0")</f>
        <v>7.1225071225071226E-2</v>
      </c>
      <c r="BP145" s="64">
        <f>IFERROR(1/J145*(Y145/H145),"0")</f>
        <v>7.6923076923076927E-2</v>
      </c>
    </row>
    <row r="146" spans="1:68" ht="27" hidden="1" customHeight="1" x14ac:dyDescent="0.25">
      <c r="A146" s="54" t="s">
        <v>272</v>
      </c>
      <c r="B146" s="54" t="s">
        <v>273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272</v>
      </c>
      <c r="B147" s="54" t="s">
        <v>275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7.4074074074074066</v>
      </c>
      <c r="Y148" s="771">
        <f>IFERROR(Y145/H145,"0")+IFERROR(Y146/H146,"0")+IFERROR(Y147/H147,"0")</f>
        <v>8</v>
      </c>
      <c r="Z148" s="771">
        <f>IFERROR(IF(Z145="",0,Z145),"0")+IFERROR(IF(Z146="",0,Z146),"0")+IFERROR(IF(Z147="",0,Z147),"0")</f>
        <v>9.5680000000000001E-2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40</v>
      </c>
      <c r="Y149" s="771">
        <f>IFERROR(SUM(Y145:Y147),"0")</f>
        <v>43.2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276</v>
      </c>
      <c r="B151" s="54" t="s">
        <v>277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276</v>
      </c>
      <c r="B152" s="54" t="s">
        <v>279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280</v>
      </c>
      <c r="B156" s="54" t="s">
        <v>281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38" t="s">
        <v>282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283</v>
      </c>
      <c r="B157" s="54" t="s">
        <v>284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283</v>
      </c>
      <c r="B158" s="54" t="s">
        <v>285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286</v>
      </c>
      <c r="B163" s="54" t="s">
        <v>287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289</v>
      </c>
      <c r="B167" s="54" t="s">
        <v>290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292</v>
      </c>
      <c r="B168" s="54" t="s">
        <v>293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295</v>
      </c>
      <c r="B169" s="54" t="s">
        <v>296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298</v>
      </c>
      <c r="B170" s="54" t="s">
        <v>299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300</v>
      </c>
      <c r="B171" s="54" t="s">
        <v>301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302</v>
      </c>
      <c r="B175" s="54" t="s">
        <v>303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305</v>
      </c>
      <c r="B176" s="54" t="s">
        <v>306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308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309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155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310</v>
      </c>
      <c r="B182" s="54" t="s">
        <v>311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313</v>
      </c>
      <c r="B186" s="54" t="s">
        <v>314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316</v>
      </c>
      <c r="B187" s="54" t="s">
        <v>317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319</v>
      </c>
      <c r="B188" s="54" t="s">
        <v>320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322</v>
      </c>
      <c r="B189" s="54" t="s">
        <v>323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324</v>
      </c>
      <c r="B190" s="54" t="s">
        <v>325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326</v>
      </c>
      <c r="B191" s="54" t="s">
        <v>327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328</v>
      </c>
      <c r="B192" s="54" t="s">
        <v>329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333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334</v>
      </c>
      <c r="B198" s="54" t="s">
        <v>335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337</v>
      </c>
      <c r="B199" s="54" t="s">
        <v>338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155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339</v>
      </c>
      <c r="B203" s="54" t="s">
        <v>340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342</v>
      </c>
      <c r="B204" s="54" t="s">
        <v>343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344</v>
      </c>
      <c r="B208" s="54" t="s">
        <v>345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350</v>
      </c>
      <c r="B210" s="54" t="s">
        <v>351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353</v>
      </c>
      <c r="B211" s="54" t="s">
        <v>354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60</v>
      </c>
      <c r="Y212" s="770">
        <f t="shared" si="41"/>
        <v>61.2</v>
      </c>
      <c r="Z212" s="36">
        <f>IFERROR(IF(Y212=0,"",ROUNDUP(Y212/H212,0)*0.00502),"")</f>
        <v>0.17068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64.333333333333329</v>
      </c>
      <c r="BN212" s="64">
        <f t="shared" si="43"/>
        <v>65.62</v>
      </c>
      <c r="BO212" s="64">
        <f t="shared" si="44"/>
        <v>0.14245014245014248</v>
      </c>
      <c r="BP212" s="64">
        <f t="shared" si="45"/>
        <v>0.14529914529914531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45</v>
      </c>
      <c r="Y213" s="770">
        <f t="shared" si="41"/>
        <v>45</v>
      </c>
      <c r="Z213" s="36">
        <f>IFERROR(IF(Y213=0,"",ROUNDUP(Y213/H213,0)*0.00502),"")</f>
        <v>0.1255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47.5</v>
      </c>
      <c r="BN213" s="64">
        <f t="shared" si="43"/>
        <v>47.5</v>
      </c>
      <c r="BO213" s="64">
        <f t="shared" si="44"/>
        <v>0.10683760683760685</v>
      </c>
      <c r="BP213" s="64">
        <f t="shared" si="45"/>
        <v>0.10683760683760685</v>
      </c>
    </row>
    <row r="214" spans="1:68" ht="27" hidden="1" customHeight="1" x14ac:dyDescent="0.25">
      <c r="A214" s="54" t="s">
        <v>360</v>
      </c>
      <c r="B214" s="54" t="s">
        <v>361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30</v>
      </c>
      <c r="Y215" s="770">
        <f t="shared" si="41"/>
        <v>30.6</v>
      </c>
      <c r="Z215" s="36">
        <f>IFERROR(IF(Y215=0,"",ROUNDUP(Y215/H215,0)*0.00502),"")</f>
        <v>8.5339999999999999E-2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31.666666666666664</v>
      </c>
      <c r="BN215" s="64">
        <f t="shared" si="43"/>
        <v>32.299999999999997</v>
      </c>
      <c r="BO215" s="64">
        <f t="shared" si="44"/>
        <v>7.122507122507124E-2</v>
      </c>
      <c r="BP215" s="64">
        <f t="shared" si="45"/>
        <v>7.2649572649572655E-2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75</v>
      </c>
      <c r="Y216" s="771">
        <f>IFERROR(Y208/H208,"0")+IFERROR(Y209/H209,"0")+IFERROR(Y210/H210,"0")+IFERROR(Y211/H211,"0")+IFERROR(Y212/H212,"0")+IFERROR(Y213/H213,"0")+IFERROR(Y214/H214,"0")+IFERROR(Y215/H215,"0")</f>
        <v>76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0.38151999999999997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135</v>
      </c>
      <c r="Y217" s="771">
        <f>IFERROR(SUM(Y208:Y215),"0")</f>
        <v>136.80000000000001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364</v>
      </c>
      <c r="B219" s="54" t="s">
        <v>365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370</v>
      </c>
      <c r="B221" s="54" t="s">
        <v>371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376</v>
      </c>
      <c r="B223" s="54" t="s">
        <v>377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378</v>
      </c>
      <c r="B224" s="54" t="s">
        <v>379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120</v>
      </c>
      <c r="Y225" s="770">
        <f t="shared" si="46"/>
        <v>120</v>
      </c>
      <c r="Z225" s="36">
        <f t="shared" si="51"/>
        <v>0.32550000000000001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132.60000000000002</v>
      </c>
      <c r="BN225" s="64">
        <f t="shared" si="48"/>
        <v>132.60000000000002</v>
      </c>
      <c r="BO225" s="64">
        <f t="shared" si="49"/>
        <v>0.27472527472527475</v>
      </c>
      <c r="BP225" s="64">
        <f t="shared" si="50"/>
        <v>0.27472527472527475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386</v>
      </c>
      <c r="B227" s="54" t="s">
        <v>387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0.32550000000000001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120</v>
      </c>
      <c r="Y231" s="771">
        <f>IFERROR(SUM(Y219:Y229),"0")</f>
        <v>120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196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393</v>
      </c>
      <c r="B233" s="54" t="s">
        <v>394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393</v>
      </c>
      <c r="B234" s="54" t="s">
        <v>396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44" t="s">
        <v>397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393</v>
      </c>
      <c r="B235" s="54" t="s">
        <v>399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401</v>
      </c>
      <c r="B236" s="54" t="s">
        <v>402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20</v>
      </c>
      <c r="Y237" s="770">
        <f t="shared" si="52"/>
        <v>21.599999999999998</v>
      </c>
      <c r="Z237" s="36">
        <f>IFERROR(IF(Y237=0,"",ROUNDUP(Y237/H237,0)*0.00651),"")</f>
        <v>5.8590000000000003E-2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22.100000000000005</v>
      </c>
      <c r="BN237" s="64">
        <f t="shared" si="54"/>
        <v>23.868000000000002</v>
      </c>
      <c r="BO237" s="64">
        <f t="shared" si="55"/>
        <v>4.5787545787545791E-2</v>
      </c>
      <c r="BP237" s="64">
        <f t="shared" si="56"/>
        <v>4.9450549450549455E-2</v>
      </c>
    </row>
    <row r="238" spans="1:68" ht="37.5" hidden="1" customHeight="1" x14ac:dyDescent="0.25">
      <c r="A238" s="54" t="s">
        <v>407</v>
      </c>
      <c r="B238" s="54" t="s">
        <v>408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8.3333333333333339</v>
      </c>
      <c r="Y239" s="771">
        <f>IFERROR(Y233/H233,"0")+IFERROR(Y234/H234,"0")+IFERROR(Y235/H235,"0")+IFERROR(Y236/H236,"0")+IFERROR(Y237/H237,"0")+IFERROR(Y238/H238,"0")</f>
        <v>9</v>
      </c>
      <c r="Z239" s="771">
        <f>IFERROR(IF(Z233="",0,Z233),"0")+IFERROR(IF(Z234="",0,Z234),"0")+IFERROR(IF(Z235="",0,Z235),"0")+IFERROR(IF(Z236="",0,Z236),"0")+IFERROR(IF(Z237="",0,Z237),"0")+IFERROR(IF(Z238="",0,Z238),"0")</f>
        <v>5.8590000000000003E-2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20</v>
      </c>
      <c r="Y240" s="771">
        <f>IFERROR(SUM(Y233:Y238),"0")</f>
        <v>21.599999999999998</v>
      </c>
      <c r="Z240" s="37"/>
      <c r="AA240" s="772"/>
      <c r="AB240" s="772"/>
      <c r="AC240" s="772"/>
    </row>
    <row r="241" spans="1:68" ht="16.5" hidden="1" customHeight="1" x14ac:dyDescent="0.25">
      <c r="A241" s="783" t="s">
        <v>410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411</v>
      </c>
      <c r="B243" s="54" t="s">
        <v>412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411</v>
      </c>
      <c r="B244" s="54" t="s">
        <v>414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417</v>
      </c>
      <c r="B245" s="54" t="s">
        <v>418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420</v>
      </c>
      <c r="B246" s="54" t="s">
        <v>421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420</v>
      </c>
      <c r="B247" s="54" t="s">
        <v>423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424</v>
      </c>
      <c r="B248" s="54" t="s">
        <v>425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426</v>
      </c>
      <c r="B249" s="54" t="s">
        <v>427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428</v>
      </c>
      <c r="B250" s="54" t="s">
        <v>429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430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431</v>
      </c>
      <c r="B255" s="54" t="s">
        <v>432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431</v>
      </c>
      <c r="B256" s="54" t="s">
        <v>434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436</v>
      </c>
      <c r="B257" s="54" t="s">
        <v>437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439</v>
      </c>
      <c r="B258" s="54" t="s">
        <v>440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439</v>
      </c>
      <c r="B259" s="54" t="s">
        <v>442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443</v>
      </c>
      <c r="B260" s="54" t="s">
        <v>444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445</v>
      </c>
      <c r="B261" s="54" t="s">
        <v>446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448</v>
      </c>
      <c r="B262" s="54" t="s">
        <v>449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40</v>
      </c>
      <c r="Y263" s="770">
        <f t="shared" si="62"/>
        <v>40</v>
      </c>
      <c r="Z263" s="36">
        <f>IFERROR(IF(Y263=0,"",ROUNDUP(Y263/H263,0)*0.00902),"")</f>
        <v>9.0200000000000002E-2</v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42.1</v>
      </c>
      <c r="BN263" s="64">
        <f t="shared" si="64"/>
        <v>42.1</v>
      </c>
      <c r="BO263" s="64">
        <f t="shared" si="65"/>
        <v>7.575757575757576E-2</v>
      </c>
      <c r="BP263" s="64">
        <f t="shared" si="66"/>
        <v>7.575757575757576E-2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10</v>
      </c>
      <c r="Y264" s="771">
        <f>IFERROR(Y255/H255,"0")+IFERROR(Y256/H256,"0")+IFERROR(Y257/H257,"0")+IFERROR(Y258/H258,"0")+IFERROR(Y259/H259,"0")+IFERROR(Y260/H260,"0")+IFERROR(Y261/H261,"0")+IFERROR(Y262/H262,"0")+IFERROR(Y263/H263,"0")</f>
        <v>10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9.0200000000000002E-2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40</v>
      </c>
      <c r="Y265" s="771">
        <f>IFERROR(SUM(Y255:Y263),"0")</f>
        <v>40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155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452</v>
      </c>
      <c r="B267" s="54" t="s">
        <v>453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455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456</v>
      </c>
      <c r="B272" s="54" t="s">
        <v>457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459</v>
      </c>
      <c r="B273" s="54" t="s">
        <v>460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459</v>
      </c>
      <c r="B274" s="54" t="s">
        <v>462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464</v>
      </c>
      <c r="B275" s="54" t="s">
        <v>465</v>
      </c>
      <c r="C275" s="31">
        <v>4301011313</v>
      </c>
      <c r="D275" s="775">
        <v>4607091385984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467</v>
      </c>
      <c r="B276" s="54" t="s">
        <v>468</v>
      </c>
      <c r="C276" s="31">
        <v>4301011853</v>
      </c>
      <c r="D276" s="775">
        <v>4680115885851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470</v>
      </c>
      <c r="B277" s="54" t="s">
        <v>471</v>
      </c>
      <c r="C277" s="31">
        <v>4301011319</v>
      </c>
      <c r="D277" s="775">
        <v>4607091387469</v>
      </c>
      <c r="E277" s="776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473</v>
      </c>
      <c r="B278" s="54" t="s">
        <v>474</v>
      </c>
      <c r="C278" s="31">
        <v>4301011852</v>
      </c>
      <c r="D278" s="775">
        <v>4680115885844</v>
      </c>
      <c r="E278" s="776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4301011316</v>
      </c>
      <c r="D279" s="775">
        <v>4607091387438</v>
      </c>
      <c r="E279" s="776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75">
        <v>4680115885820</v>
      </c>
      <c r="E280" s="776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482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483</v>
      </c>
      <c r="B285" s="54" t="s">
        <v>484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485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486</v>
      </c>
      <c r="B290" s="54" t="s">
        <v>487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491</v>
      </c>
      <c r="B292" s="54" t="s">
        <v>492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494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495</v>
      </c>
      <c r="B297" s="54" t="s">
        <v>496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498</v>
      </c>
      <c r="B298" s="54" t="s">
        <v>499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501</v>
      </c>
      <c r="B299" s="54" t="s">
        <v>502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503</v>
      </c>
      <c r="B300" s="54" t="s">
        <v>504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505</v>
      </c>
      <c r="B301" s="54" t="s">
        <v>506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507</v>
      </c>
      <c r="B302" s="54" t="s">
        <v>508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510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511</v>
      </c>
      <c r="B307" s="54" t="s">
        <v>512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514</v>
      </c>
      <c r="B311" s="54" t="s">
        <v>515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517</v>
      </c>
      <c r="B315" s="54" t="s">
        <v>518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520</v>
      </c>
      <c r="B316" s="54" t="s">
        <v>521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523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524</v>
      </c>
      <c r="B321" s="54" t="s">
        <v>525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527</v>
      </c>
      <c r="B325" s="54" t="s">
        <v>528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530</v>
      </c>
      <c r="B329" s="54" t="s">
        <v>531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536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537</v>
      </c>
      <c r="B335" s="54" t="s">
        <v>538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539</v>
      </c>
      <c r="B336" s="54" t="s">
        <v>540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541</v>
      </c>
      <c r="B340" s="54" t="s">
        <v>542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544</v>
      </c>
      <c r="B341" s="54" t="s">
        <v>545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546</v>
      </c>
      <c r="B345" s="54" t="s">
        <v>547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549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550</v>
      </c>
      <c r="B350" s="54" t="s">
        <v>551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553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554</v>
      </c>
      <c r="B355" s="54" t="s">
        <v>555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557</v>
      </c>
      <c r="B356" s="54" t="s">
        <v>558</v>
      </c>
      <c r="C356" s="31">
        <v>4301012016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557</v>
      </c>
      <c r="B357" s="54" t="s">
        <v>562</v>
      </c>
      <c r="C357" s="31">
        <v>4301011911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5">
        <v>4607091386011</v>
      </c>
      <c r="E361" s="776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5">
        <v>4680115885608</v>
      </c>
      <c r="E362" s="776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70</v>
      </c>
      <c r="Y369" s="770">
        <f>IFERROR(IF(X369="",0,CEILING((X369/$H369),1)*$H369),"")</f>
        <v>71.400000000000006</v>
      </c>
      <c r="Z369" s="36">
        <f>IFERROR(IF(Y369=0,"",ROUNDUP(Y369/H369,0)*0.00502),"")</f>
        <v>0.17068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74.333333333333329</v>
      </c>
      <c r="BN369" s="64">
        <f>IFERROR(Y369*I369/H369,"0")</f>
        <v>75.820000000000007</v>
      </c>
      <c r="BO369" s="64">
        <f>IFERROR(1/J369*(X369/H369),"0")</f>
        <v>0.14245014245014245</v>
      </c>
      <c r="BP369" s="64">
        <f>IFERROR(1/J369*(Y369/H369),"0")</f>
        <v>0.14529914529914531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33.333333333333329</v>
      </c>
      <c r="Y370" s="771">
        <f>IFERROR(Y366/H366,"0")+IFERROR(Y367/H367,"0")+IFERROR(Y368/H368,"0")+IFERROR(Y369/H369,"0")</f>
        <v>34</v>
      </c>
      <c r="Z370" s="771">
        <f>IFERROR(IF(Z366="",0,Z366),"0")+IFERROR(IF(Z367="",0,Z367),"0")+IFERROR(IF(Z368="",0,Z368),"0")+IFERROR(IF(Z369="",0,Z369),"0")</f>
        <v>0.17068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70</v>
      </c>
      <c r="Y371" s="771">
        <f>IFERROR(SUM(Y366:Y369),"0")</f>
        <v>71.400000000000006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196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20</v>
      </c>
      <c r="Y382" s="770">
        <f>IFERROR(IF(X382="",0,CEILING((X382/$H382),1)*$H382),"")</f>
        <v>25.200000000000003</v>
      </c>
      <c r="Z382" s="36">
        <f>IFERROR(IF(Y382=0,"",ROUNDUP(Y382/H382,0)*0.01898),"")</f>
        <v>5.6940000000000004E-2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21.235714285714284</v>
      </c>
      <c r="BN382" s="64">
        <f>IFERROR(Y382*I382/H382,"0")</f>
        <v>26.757000000000001</v>
      </c>
      <c r="BO382" s="64">
        <f>IFERROR(1/J382*(X382/H382),"0")</f>
        <v>3.7202380952380952E-2</v>
      </c>
      <c r="BP382" s="64">
        <f>IFERROR(1/J382*(Y382/H382),"0")</f>
        <v>4.6875E-2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175" t="s">
        <v>617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3.5714285714285712</v>
      </c>
      <c r="Y386" s="771">
        <f>IFERROR(Y382/H382,"0")+IFERROR(Y383/H383,"0")+IFERROR(Y384/H384,"0")+IFERROR(Y385/H385,"0")</f>
        <v>5</v>
      </c>
      <c r="Z386" s="771">
        <f>IFERROR(IF(Z382="",0,Z382),"0")+IFERROR(IF(Z383="",0,Z383),"0")+IFERROR(IF(Z384="",0,Z384),"0")+IFERROR(IF(Z385="",0,Z385),"0")</f>
        <v>9.4900000000000012E-2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30</v>
      </c>
      <c r="Y387" s="771">
        <f>IFERROR(SUM(Y382:Y385),"0")</f>
        <v>42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18</v>
      </c>
      <c r="Y403" s="770">
        <f>IFERROR(IF(X403="",0,CEILING((X403/$H403),1)*$H403),"")</f>
        <v>18</v>
      </c>
      <c r="Z403" s="36">
        <f>IFERROR(IF(Y403=0,"",ROUNDUP(Y403/H403,0)*0.00651),"")</f>
        <v>6.5100000000000005E-2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20.279999999999998</v>
      </c>
      <c r="BN403" s="64">
        <f>IFERROR(Y403*I403/H403,"0")</f>
        <v>20.279999999999998</v>
      </c>
      <c r="BO403" s="64">
        <f>IFERROR(1/J403*(X403/H403),"0")</f>
        <v>5.4945054945054951E-2</v>
      </c>
      <c r="BP403" s="64">
        <f>IFERROR(1/J403*(Y403/H403),"0")</f>
        <v>5.4945054945054951E-2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10</v>
      </c>
      <c r="Y404" s="771">
        <f>IFERROR(Y403/H403,"0")</f>
        <v>10</v>
      </c>
      <c r="Z404" s="771">
        <f>IFERROR(IF(Z403="",0,Z403),"0")</f>
        <v>6.5100000000000005E-2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18</v>
      </c>
      <c r="Y405" s="771">
        <f>IFERROR(SUM(Y403:Y403),"0")</f>
        <v>18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200</v>
      </c>
      <c r="Y415" s="770">
        <f t="shared" ref="Y415:Y424" si="87">IFERROR(IF(X415="",0,CEILING((X415/$H415),1)*$H415),"")</f>
        <v>210</v>
      </c>
      <c r="Z415" s="36">
        <f>IFERROR(IF(Y415=0,"",ROUNDUP(Y415/H415,0)*0.02175),"")</f>
        <v>0.30449999999999999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206.4</v>
      </c>
      <c r="BN415" s="64">
        <f t="shared" ref="BN415:BN424" si="89">IFERROR(Y415*I415/H415,"0")</f>
        <v>216.72</v>
      </c>
      <c r="BO415" s="64">
        <f t="shared" ref="BO415:BO424" si="90">IFERROR(1/J415*(X415/H415),"0")</f>
        <v>0.27777777777777779</v>
      </c>
      <c r="BP415" s="64">
        <f t="shared" ref="BP415:BP424" si="91">IFERROR(1/J415*(Y415/H415),"0")</f>
        <v>0.29166666666666663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600</v>
      </c>
      <c r="Y417" s="770">
        <f t="shared" si="87"/>
        <v>600</v>
      </c>
      <c r="Z417" s="36">
        <f>IFERROR(IF(Y417=0,"",ROUNDUP(Y417/H417,0)*0.02175),"")</f>
        <v>0.86999999999999988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619.20000000000005</v>
      </c>
      <c r="BN417" s="64">
        <f t="shared" si="89"/>
        <v>619.20000000000005</v>
      </c>
      <c r="BO417" s="64">
        <f t="shared" si="90"/>
        <v>0.83333333333333326</v>
      </c>
      <c r="BP417" s="64">
        <f t="shared" si="91"/>
        <v>0.83333333333333326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5">
        <v>4607091383997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300</v>
      </c>
      <c r="Y419" s="770">
        <f t="shared" si="87"/>
        <v>300</v>
      </c>
      <c r="Z419" s="36">
        <f>IFERROR(IF(Y419=0,"",ROUNDUP(Y419/H419,0)*0.02175),"")</f>
        <v>0.43499999999999994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309.60000000000002</v>
      </c>
      <c r="BN419" s="64">
        <f t="shared" si="89"/>
        <v>309.60000000000002</v>
      </c>
      <c r="BO419" s="64">
        <f t="shared" si="90"/>
        <v>0.41666666666666663</v>
      </c>
      <c r="BP419" s="64">
        <f t="shared" si="91"/>
        <v>0.41666666666666663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800</v>
      </c>
      <c r="Y420" s="770">
        <f t="shared" si="87"/>
        <v>810</v>
      </c>
      <c r="Z420" s="36">
        <f>IFERROR(IF(Y420=0,"",ROUNDUP(Y420/H420,0)*0.02175),"")</f>
        <v>1.1744999999999999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825.6</v>
      </c>
      <c r="BN420" s="64">
        <f t="shared" si="89"/>
        <v>835.92000000000007</v>
      </c>
      <c r="BO420" s="64">
        <f t="shared" si="90"/>
        <v>1.1111111111111112</v>
      </c>
      <c r="BP420" s="64">
        <f t="shared" si="91"/>
        <v>1.125</v>
      </c>
    </row>
    <row r="421" spans="1:68" ht="27" hidden="1" customHeight="1" x14ac:dyDescent="0.25">
      <c r="A421" s="54" t="s">
        <v>667</v>
      </c>
      <c r="B421" s="54" t="s">
        <v>670</v>
      </c>
      <c r="C421" s="31">
        <v>4301011943</v>
      </c>
      <c r="D421" s="775">
        <v>4680115884830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126.66666666666669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128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2.7839999999999998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1900</v>
      </c>
      <c r="Y426" s="771">
        <f>IFERROR(SUM(Y415:Y424),"0")</f>
        <v>1920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155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400</v>
      </c>
      <c r="Y428" s="770">
        <f>IFERROR(IF(X428="",0,CEILING((X428/$H428),1)*$H428),"")</f>
        <v>405</v>
      </c>
      <c r="Z428" s="36">
        <f>IFERROR(IF(Y428=0,"",ROUNDUP(Y428/H428,0)*0.02175),"")</f>
        <v>0.58724999999999994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412.8</v>
      </c>
      <c r="BN428" s="64">
        <f>IFERROR(Y428*I428/H428,"0")</f>
        <v>417.96000000000004</v>
      </c>
      <c r="BO428" s="64">
        <f>IFERROR(1/J428*(X428/H428),"0")</f>
        <v>0.55555555555555558</v>
      </c>
      <c r="BP428" s="64">
        <f>IFERROR(1/J428*(Y428/H428),"0")</f>
        <v>0.5625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26.666666666666668</v>
      </c>
      <c r="Y430" s="771">
        <f>IFERROR(Y428/H428,"0")+IFERROR(Y429/H429,"0")</f>
        <v>27</v>
      </c>
      <c r="Z430" s="771">
        <f>IFERROR(IF(Z428="",0,Z428),"0")+IFERROR(IF(Z429="",0,Z429),"0")</f>
        <v>0.58724999999999994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400</v>
      </c>
      <c r="Y431" s="771">
        <f>IFERROR(SUM(Y428:Y429),"0")</f>
        <v>405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196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5">
        <v>4607091384192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5">
        <v>4680115884892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196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155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196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4301012035</v>
      </c>
      <c r="D545" s="775">
        <v>4680115880603</v>
      </c>
      <c r="E545" s="776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4301011778</v>
      </c>
      <c r="D546" s="775">
        <v>4680115880603</v>
      </c>
      <c r="E546" s="776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IFERROR(IF(Y546=0,"",ROUNDUP(Y546/H546,0)*0.00902),"")</f>
        <v/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4301012034</v>
      </c>
      <c r="D549" s="775">
        <v>4607091389982</v>
      </c>
      <c r="E549" s="776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4301011784</v>
      </c>
      <c r="D550" s="775">
        <v>4607091389982</v>
      </c>
      <c r="E550" s="776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IFERROR(IF(Y550=0,"",ROUNDUP(Y550/H550,0)*0.00902),"")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155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4301020222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0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976" t="s">
        <v>879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4301031383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8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4301031419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73" t="s">
        <v>904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30</v>
      </c>
      <c r="Y571" s="770">
        <f t="shared" si="109"/>
        <v>32.4</v>
      </c>
      <c r="Z571" s="36">
        <f>IFERROR(IF(Y571=0,"",ROUNDUP(Y571/H571,0)*0.00902),"")</f>
        <v>8.1180000000000002E-2</v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31.75</v>
      </c>
      <c r="BN571" s="64">
        <f t="shared" si="111"/>
        <v>34.29</v>
      </c>
      <c r="BO571" s="64">
        <f t="shared" si="112"/>
        <v>6.3131313131313135E-2</v>
      </c>
      <c r="BP571" s="64">
        <f t="shared" si="113"/>
        <v>6.8181818181818177E-2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961" t="s">
        <v>911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43" t="s">
        <v>916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8.3333333333333339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8.1180000000000002E-2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30</v>
      </c>
      <c r="Y578" s="771">
        <f>IFERROR(SUM(Y563:Y576),"0")</f>
        <v>32.4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196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155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196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155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3033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3088.8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3170.2784391534392</v>
      </c>
      <c r="Y666" s="771">
        <f>IFERROR(SUM(BN22:BN662),"0")</f>
        <v>3229.7379999999998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3295.2784391534392</v>
      </c>
      <c r="Y668" s="771">
        <f>GrossWeightTotalR+PalletQtyTotalR*25</f>
        <v>3354.7379999999998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410.1058201058201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418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5.3103699999999998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308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204</v>
      </c>
      <c r="F673" s="807" t="s">
        <v>226</v>
      </c>
      <c r="G673" s="807" t="s">
        <v>267</v>
      </c>
      <c r="H673" s="807" t="s">
        <v>105</v>
      </c>
      <c r="I673" s="807" t="s">
        <v>309</v>
      </c>
      <c r="J673" s="807" t="s">
        <v>333</v>
      </c>
      <c r="K673" s="807" t="s">
        <v>410</v>
      </c>
      <c r="L673" s="807" t="s">
        <v>430</v>
      </c>
      <c r="M673" s="807" t="s">
        <v>455</v>
      </c>
      <c r="N673" s="767"/>
      <c r="O673" s="807" t="s">
        <v>482</v>
      </c>
      <c r="P673" s="807" t="s">
        <v>485</v>
      </c>
      <c r="Q673" s="807" t="s">
        <v>494</v>
      </c>
      <c r="R673" s="807" t="s">
        <v>510</v>
      </c>
      <c r="S673" s="807" t="s">
        <v>523</v>
      </c>
      <c r="T673" s="807" t="s">
        <v>536</v>
      </c>
      <c r="U673" s="807" t="s">
        <v>549</v>
      </c>
      <c r="V673" s="807" t="s">
        <v>553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80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100.80000000000001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30.6</v>
      </c>
      <c r="G675" s="46">
        <f>IFERROR(Y145*1,"0")+IFERROR(Y146*1,"0")+IFERROR(Y147*1,"0")+IFERROR(Y151*1,"0")+IFERROR(Y152*1,"0")+IFERROR(Y156*1,"0")+IFERROR(Y157*1,"0")+IFERROR(Y158*1,"0")</f>
        <v>43.2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278.40000000000003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40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113.4</v>
      </c>
      <c r="W675" s="46">
        <f>IFERROR(Y403*1,"0")+IFERROR(Y407*1,"0")+IFERROR(Y408*1,"0")+IFERROR(Y409*1,"0")</f>
        <v>18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2352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32.4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00,00"/>
        <filter val="10,00"/>
        <filter val="100,00"/>
        <filter val="11,90"/>
        <filter val="120,00"/>
        <filter val="126,67"/>
        <filter val="135,00"/>
        <filter val="16,67"/>
        <filter val="18,00"/>
        <filter val="2,22"/>
        <filter val="20,00"/>
        <filter val="200,00"/>
        <filter val="26,67"/>
        <filter val="3 033,00"/>
        <filter val="3 170,28"/>
        <filter val="3 295,28"/>
        <filter val="3,57"/>
        <filter val="30,00"/>
        <filter val="300,00"/>
        <filter val="33,33"/>
        <filter val="40,00"/>
        <filter val="400,00"/>
        <filter val="410,11"/>
        <filter val="45,00"/>
        <filter val="5"/>
        <filter val="50,00"/>
        <filter val="60,00"/>
        <filter val="600,00"/>
        <filter val="7,41"/>
        <filter val="70,00"/>
        <filter val="75,00"/>
        <filter val="8,33"/>
        <filter val="80,00"/>
        <filter val="80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2025-02-13T09:55:49Z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