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603C7F8-8FD0-43F5-8199-94FDDBBEF0F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заказа'!$B$327:$B$327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заказа'!$B$69:$B$69</definedName>
    <definedName name="ProductId23">'Бланк заказа'!$B$70:$B$70</definedName>
    <definedName name="ProductId24">'Бланк заказа'!$B$71:$B$71</definedName>
    <definedName name="ProductId25">'Бланк заказа'!$B$76:$B$76</definedName>
    <definedName name="ProductId26">'Бланк заказа'!$B$77:$B$77</definedName>
    <definedName name="ProductId27">'Бланк заказа'!$B$82:$B$82</definedName>
    <definedName name="ProductId28">'Бланк заказа'!$B$87:$B$87</definedName>
    <definedName name="ProductId29">'Бланк заказа'!$B$88:$B$88</definedName>
    <definedName name="ProductId3">'Бланк заказа'!$B$29:$B$29</definedName>
    <definedName name="ProductId30">'Бланк заказа'!$B$93:$B$93</definedName>
    <definedName name="ProductId31">'Бланк заказа'!$B$94:$B$94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заказа'!$B$103:$B$103</definedName>
    <definedName name="ProductId37">'Бланк заказа'!$B$104:$B$104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заказа'!$B$120:$B$120</definedName>
    <definedName name="ProductId46">'Бланк заказа'!$B$121:$B$121</definedName>
    <definedName name="ProductId47">'Бланк заказа'!$B$126:$B$126</definedName>
    <definedName name="ProductId48">'Бланк заказа'!$B$127:$B$127</definedName>
    <definedName name="ProductId49">'Бланк заказа'!$B$132:$B$132</definedName>
    <definedName name="ProductId5">'Бланк заказа'!$B$31:$B$31</definedName>
    <definedName name="ProductId50">'Бланк заказа'!$B$133:$B$133</definedName>
    <definedName name="ProductId51">'Бланк заказа'!$B$138:$B$138</definedName>
    <definedName name="ProductId52">'Бланк заказа'!$B$143:$B$143</definedName>
    <definedName name="ProductId53">'Бланк заказа'!$B$148:$B$148</definedName>
    <definedName name="ProductId54">'Бланк заказа'!$B$149:$B$149</definedName>
    <definedName name="ProductId55">'Бланк заказа'!$B$154:$B$154</definedName>
    <definedName name="ProductId56">'Бланк заказа'!$B$160:$B$160</definedName>
    <definedName name="ProductId57">'Бланк заказа'!$B$165:$B$165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заказа'!$B$172:$B$172</definedName>
    <definedName name="ProductId62">'Бланк заказа'!$B$173:$B$173</definedName>
    <definedName name="ProductId63">'Бланк заказа'!$B$179:$B$179</definedName>
    <definedName name="ProductId64">'Бланк заказа'!$B$180:$B$180</definedName>
    <definedName name="ProductId65">'Бланк заказа'!$B$181:$B$181</definedName>
    <definedName name="ProductId66">'Бланк заказа'!$B$185:$B$185</definedName>
    <definedName name="ProductId67">'Бланк заказа'!$B$190:$B$190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заказа'!$B$224:$B$224</definedName>
    <definedName name="ProductId85">'Бланк заказа'!$B$229:$B$229</definedName>
    <definedName name="ProductId86">'Бланк заказа'!$B$234:$B$234</definedName>
    <definedName name="ProductId87">'Бланк заказа'!$B$235:$B$235</definedName>
    <definedName name="ProductId88">'Бланк заказа'!$B$236:$B$236</definedName>
    <definedName name="ProductId89">'Бланк заказа'!$B$241:$B$241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заказа'!$B$253:$B$253</definedName>
    <definedName name="ProductId93">'Бланк заказа'!$B$259:$B$259</definedName>
    <definedName name="ProductId94">'Бланк заказа'!$B$260:$B$260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заказа'!$X$327:$X$327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заказа'!$X$69:$X$69</definedName>
    <definedName name="SalesQty23">'Бланк заказа'!$X$70:$X$70</definedName>
    <definedName name="SalesQty24">'Бланк заказа'!$X$71:$X$71</definedName>
    <definedName name="SalesQty25">'Бланк заказа'!$X$76:$X$76</definedName>
    <definedName name="SalesQty26">'Бланк заказа'!$X$77:$X$77</definedName>
    <definedName name="SalesQty27">'Бланк заказа'!$X$82:$X$82</definedName>
    <definedName name="SalesQty28">'Бланк заказа'!$X$87:$X$87</definedName>
    <definedName name="SalesQty29">'Бланк заказа'!$X$88:$X$88</definedName>
    <definedName name="SalesQty3">'Бланк заказа'!$X$29:$X$29</definedName>
    <definedName name="SalesQty30">'Бланк заказа'!$X$93:$X$93</definedName>
    <definedName name="SalesQty31">'Бланк заказа'!$X$94:$X$94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заказа'!$X$103:$X$103</definedName>
    <definedName name="SalesQty37">'Бланк заказа'!$X$104:$X$104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заказа'!$X$120:$X$120</definedName>
    <definedName name="SalesQty46">'Бланк заказа'!$X$121:$X$121</definedName>
    <definedName name="SalesQty47">'Бланк заказа'!$X$126:$X$126</definedName>
    <definedName name="SalesQty48">'Бланк заказа'!$X$127:$X$127</definedName>
    <definedName name="SalesQty49">'Бланк заказа'!$X$132:$X$132</definedName>
    <definedName name="SalesQty5">'Бланк заказа'!$X$31:$X$31</definedName>
    <definedName name="SalesQty50">'Бланк заказа'!$X$133:$X$133</definedName>
    <definedName name="SalesQty51">'Бланк заказа'!$X$138:$X$138</definedName>
    <definedName name="SalesQty52">'Бланк заказа'!$X$143:$X$143</definedName>
    <definedName name="SalesQty53">'Бланк заказа'!$X$148:$X$148</definedName>
    <definedName name="SalesQty54">'Бланк заказа'!$X$149:$X$149</definedName>
    <definedName name="SalesQty55">'Бланк заказа'!$X$154:$X$154</definedName>
    <definedName name="SalesQty56">'Бланк заказа'!$X$160:$X$160</definedName>
    <definedName name="SalesQty57">'Бланк заказа'!$X$165:$X$165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заказа'!$X$172:$X$172</definedName>
    <definedName name="SalesQty62">'Бланк заказа'!$X$173:$X$173</definedName>
    <definedName name="SalesQty63">'Бланк заказа'!$X$179:$X$179</definedName>
    <definedName name="SalesQty64">'Бланк заказа'!$X$180:$X$180</definedName>
    <definedName name="SalesQty65">'Бланк заказа'!$X$181:$X$181</definedName>
    <definedName name="SalesQty66">'Бланк заказа'!$X$185:$X$185</definedName>
    <definedName name="SalesQty67">'Бланк заказа'!$X$190:$X$190</definedName>
    <definedName name="SalesQty68">'Бланк заказа'!$X$196:$X$196</definedName>
    <definedName name="SalesQty69">'Бланк заказа'!$X$197:$X$197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заказа'!$X$224:$X$224</definedName>
    <definedName name="SalesQty85">'Бланк заказа'!$X$229:$X$229</definedName>
    <definedName name="SalesQty86">'Бланк заказа'!$X$234:$X$234</definedName>
    <definedName name="SalesQty87">'Бланк заказа'!$X$235:$X$235</definedName>
    <definedName name="SalesQty88">'Бланк заказа'!$X$236:$X$236</definedName>
    <definedName name="SalesQty89">'Бланк заказа'!$X$241:$X$241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заказа'!$X$253:$X$253</definedName>
    <definedName name="SalesQty93">'Бланк заказа'!$X$259:$X$259</definedName>
    <definedName name="SalesQty94">'Бланк заказа'!$X$260:$X$260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заказа'!$Y$327:$Y$327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заказа'!$Y$69:$Y$69</definedName>
    <definedName name="SalesRoundBox23">'Бланк заказа'!$Y$70:$Y$70</definedName>
    <definedName name="SalesRoundBox24">'Бланк заказа'!$Y$71:$Y$71</definedName>
    <definedName name="SalesRoundBox25">'Бланк заказа'!$Y$76:$Y$76</definedName>
    <definedName name="SalesRoundBox26">'Бланк заказа'!$Y$77:$Y$77</definedName>
    <definedName name="SalesRoundBox27">'Бланк заказа'!$Y$82:$Y$82</definedName>
    <definedName name="SalesRoundBox28">'Бланк заказа'!$Y$87:$Y$87</definedName>
    <definedName name="SalesRoundBox29">'Бланк заказа'!$Y$88:$Y$88</definedName>
    <definedName name="SalesRoundBox3">'Бланк заказа'!$Y$29:$Y$29</definedName>
    <definedName name="SalesRoundBox30">'Бланк заказа'!$Y$93:$Y$93</definedName>
    <definedName name="SalesRoundBox31">'Бланк заказа'!$Y$94:$Y$94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заказа'!$Y$103:$Y$103</definedName>
    <definedName name="SalesRoundBox37">'Бланк заказа'!$Y$104:$Y$104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заказа'!$Y$120:$Y$120</definedName>
    <definedName name="SalesRoundBox46">'Бланк заказа'!$Y$121:$Y$121</definedName>
    <definedName name="SalesRoundBox47">'Бланк заказа'!$Y$126:$Y$126</definedName>
    <definedName name="SalesRoundBox48">'Бланк заказа'!$Y$127:$Y$127</definedName>
    <definedName name="SalesRoundBox49">'Бланк заказа'!$Y$132:$Y$132</definedName>
    <definedName name="SalesRoundBox5">'Бланк заказа'!$Y$31:$Y$31</definedName>
    <definedName name="SalesRoundBox50">'Бланк заказа'!$Y$133:$Y$133</definedName>
    <definedName name="SalesRoundBox51">'Бланк заказа'!$Y$138:$Y$138</definedName>
    <definedName name="SalesRoundBox52">'Бланк заказа'!$Y$143:$Y$143</definedName>
    <definedName name="SalesRoundBox53">'Бланк заказа'!$Y$148:$Y$148</definedName>
    <definedName name="SalesRoundBox54">'Бланк заказа'!$Y$149:$Y$149</definedName>
    <definedName name="SalesRoundBox55">'Бланк заказа'!$Y$154:$Y$154</definedName>
    <definedName name="SalesRoundBox56">'Бланк заказа'!$Y$160:$Y$160</definedName>
    <definedName name="SalesRoundBox57">'Бланк заказа'!$Y$165:$Y$165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заказа'!$Y$172:$Y$172</definedName>
    <definedName name="SalesRoundBox62">'Бланк заказа'!$Y$173:$Y$173</definedName>
    <definedName name="SalesRoundBox63">'Бланк заказа'!$Y$179:$Y$179</definedName>
    <definedName name="SalesRoundBox64">'Бланк заказа'!$Y$180:$Y$180</definedName>
    <definedName name="SalesRoundBox65">'Бланк заказа'!$Y$181:$Y$181</definedName>
    <definedName name="SalesRoundBox66">'Бланк заказа'!$Y$185:$Y$185</definedName>
    <definedName name="SalesRoundBox67">'Бланк заказа'!$Y$190:$Y$190</definedName>
    <definedName name="SalesRoundBox68">'Бланк заказа'!$Y$196:$Y$196</definedName>
    <definedName name="SalesRoundBox69">'Бланк заказа'!$Y$197:$Y$197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заказа'!$Y$224:$Y$224</definedName>
    <definedName name="SalesRoundBox85">'Бланк заказа'!$Y$229:$Y$229</definedName>
    <definedName name="SalesRoundBox86">'Бланк заказа'!$Y$234:$Y$234</definedName>
    <definedName name="SalesRoundBox87">'Бланк заказа'!$Y$235:$Y$235</definedName>
    <definedName name="SalesRoundBox88">'Бланк заказа'!$Y$236:$Y$236</definedName>
    <definedName name="SalesRoundBox89">'Бланк заказа'!$Y$241:$Y$241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заказа'!$Y$253:$Y$253</definedName>
    <definedName name="SalesRoundBox93">'Бланк заказа'!$Y$259:$Y$259</definedName>
    <definedName name="SalesRoundBox94">'Бланк заказа'!$Y$260:$Y$260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заказа'!$W$327:$W$327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заказа'!$W$69:$W$69</definedName>
    <definedName name="UnitOfMeasure23">'Бланк заказа'!$W$70:$W$70</definedName>
    <definedName name="UnitOfMeasure24">'Бланк заказа'!$W$71:$W$71</definedName>
    <definedName name="UnitOfMeasure25">'Бланк заказа'!$W$76:$W$76</definedName>
    <definedName name="UnitOfMeasure26">'Бланк заказа'!$W$77:$W$77</definedName>
    <definedName name="UnitOfMeasure27">'Бланк заказа'!$W$82:$W$82</definedName>
    <definedName name="UnitOfMeasure28">'Бланк заказа'!$W$87:$W$87</definedName>
    <definedName name="UnitOfMeasure29">'Бланк заказа'!$W$88:$W$88</definedName>
    <definedName name="UnitOfMeasure3">'Бланк заказа'!$W$29:$W$29</definedName>
    <definedName name="UnitOfMeasure30">'Бланк заказа'!$W$93:$W$93</definedName>
    <definedName name="UnitOfMeasure31">'Бланк заказа'!$W$94:$W$94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заказа'!$W$103:$W$103</definedName>
    <definedName name="UnitOfMeasure37">'Бланк заказа'!$W$104:$W$104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заказа'!$W$120:$W$120</definedName>
    <definedName name="UnitOfMeasure46">'Бланк заказа'!$W$121:$W$121</definedName>
    <definedName name="UnitOfMeasure47">'Бланк заказа'!$W$126:$W$126</definedName>
    <definedName name="UnitOfMeasure48">'Бланк заказа'!$W$127:$W$127</definedName>
    <definedName name="UnitOfMeasure49">'Бланк заказа'!$W$132:$W$132</definedName>
    <definedName name="UnitOfMeasure5">'Бланк заказа'!$W$31:$W$31</definedName>
    <definedName name="UnitOfMeasure50">'Бланк заказа'!$W$133:$W$133</definedName>
    <definedName name="UnitOfMeasure51">'Бланк заказа'!$W$138:$W$138</definedName>
    <definedName name="UnitOfMeasure52">'Бланк заказа'!$W$143:$W$143</definedName>
    <definedName name="UnitOfMeasure53">'Бланк заказа'!$W$148:$W$148</definedName>
    <definedName name="UnitOfMeasure54">'Бланк заказа'!$W$149:$W$149</definedName>
    <definedName name="UnitOfMeasure55">'Бланк заказа'!$W$154:$W$154</definedName>
    <definedName name="UnitOfMeasure56">'Бланк заказа'!$W$160:$W$160</definedName>
    <definedName name="UnitOfMeasure57">'Бланк заказа'!$W$165:$W$165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заказа'!$W$172:$W$172</definedName>
    <definedName name="UnitOfMeasure62">'Бланк заказа'!$W$173:$W$173</definedName>
    <definedName name="UnitOfMeasure63">'Бланк заказа'!$W$179:$W$179</definedName>
    <definedName name="UnitOfMeasure64">'Бланк заказа'!$W$180:$W$180</definedName>
    <definedName name="UnitOfMeasure65">'Бланк заказа'!$W$181:$W$181</definedName>
    <definedName name="UnitOfMeasure66">'Бланк заказа'!$W$185:$W$185</definedName>
    <definedName name="UnitOfMeasure67">'Бланк заказа'!$W$190:$W$190</definedName>
    <definedName name="UnitOfMeasure68">'Бланк заказа'!$W$196:$W$196</definedName>
    <definedName name="UnitOfMeasure69">'Бланк заказа'!$W$197:$W$197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заказа'!$W$224:$W$224</definedName>
    <definedName name="UnitOfMeasure85">'Бланк заказа'!$W$229:$W$229</definedName>
    <definedName name="UnitOfMeasure86">'Бланк заказа'!$W$234:$W$234</definedName>
    <definedName name="UnitOfMeasure87">'Бланк заказа'!$W$235:$W$235</definedName>
    <definedName name="UnitOfMeasure88">'Бланк заказа'!$W$236:$W$236</definedName>
    <definedName name="UnitOfMeasure89">'Бланк заказа'!$W$241:$W$241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заказа'!$W$253:$W$253</definedName>
    <definedName name="UnitOfMeasure93">'Бланк заказа'!$W$259:$W$259</definedName>
    <definedName name="UnitOfMeasure94">'Бланк заказа'!$W$260:$W$260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0" i="1" l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X329" i="1"/>
  <c r="X328" i="1"/>
  <c r="BO327" i="1"/>
  <c r="BM327" i="1"/>
  <c r="Z327" i="1"/>
  <c r="Z328" i="1" s="1"/>
  <c r="Y327" i="1"/>
  <c r="Y329" i="1" s="1"/>
  <c r="X324" i="1"/>
  <c r="Y323" i="1"/>
  <c r="X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BP303" i="1"/>
  <c r="BO303" i="1"/>
  <c r="BN303" i="1"/>
  <c r="BM303" i="1"/>
  <c r="Z303" i="1"/>
  <c r="Y303" i="1"/>
  <c r="BP302" i="1"/>
  <c r="BO302" i="1"/>
  <c r="BN302" i="1"/>
  <c r="BM302" i="1"/>
  <c r="Z302" i="1"/>
  <c r="Z323" i="1" s="1"/>
  <c r="Y302" i="1"/>
  <c r="Y324" i="1" s="1"/>
  <c r="X300" i="1"/>
  <c r="X299" i="1"/>
  <c r="BO298" i="1"/>
  <c r="BM298" i="1"/>
  <c r="Z298" i="1"/>
  <c r="Y298" i="1"/>
  <c r="P298" i="1"/>
  <c r="BO297" i="1"/>
  <c r="BM297" i="1"/>
  <c r="Z297" i="1"/>
  <c r="Y297" i="1"/>
  <c r="BP297" i="1" s="1"/>
  <c r="BO296" i="1"/>
  <c r="BM296" i="1"/>
  <c r="Z296" i="1"/>
  <c r="Y296" i="1"/>
  <c r="BP296" i="1" s="1"/>
  <c r="X294" i="1"/>
  <c r="X293" i="1"/>
  <c r="BO292" i="1"/>
  <c r="BM292" i="1"/>
  <c r="Z292" i="1"/>
  <c r="Y292" i="1"/>
  <c r="BO291" i="1"/>
  <c r="BM291" i="1"/>
  <c r="Z291" i="1"/>
  <c r="Z293" i="1" s="1"/>
  <c r="Y291" i="1"/>
  <c r="Y294" i="1" s="1"/>
  <c r="X289" i="1"/>
  <c r="Y288" i="1"/>
  <c r="X288" i="1"/>
  <c r="BP287" i="1"/>
  <c r="BO287" i="1"/>
  <c r="BN287" i="1"/>
  <c r="BM287" i="1"/>
  <c r="Z287" i="1"/>
  <c r="Z288" i="1" s="1"/>
  <c r="Y287" i="1"/>
  <c r="Y289" i="1" s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Z284" i="1" s="1"/>
  <c r="Y281" i="1"/>
  <c r="X277" i="1"/>
  <c r="X276" i="1"/>
  <c r="BO275" i="1"/>
  <c r="BM275" i="1"/>
  <c r="Z275" i="1"/>
  <c r="Z276" i="1" s="1"/>
  <c r="Y275" i="1"/>
  <c r="Y277" i="1" s="1"/>
  <c r="P275" i="1"/>
  <c r="X273" i="1"/>
  <c r="X272" i="1"/>
  <c r="BO271" i="1"/>
  <c r="BM271" i="1"/>
  <c r="Z271" i="1"/>
  <c r="Z272" i="1" s="1"/>
  <c r="Y271" i="1"/>
  <c r="Y273" i="1" s="1"/>
  <c r="X267" i="1"/>
  <c r="X266" i="1"/>
  <c r="BO265" i="1"/>
  <c r="BM265" i="1"/>
  <c r="Z265" i="1"/>
  <c r="Z266" i="1" s="1"/>
  <c r="Y265" i="1"/>
  <c r="Y267" i="1" s="1"/>
  <c r="P265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X255" i="1"/>
  <c r="Y254" i="1"/>
  <c r="X254" i="1"/>
  <c r="BP253" i="1"/>
  <c r="BO253" i="1"/>
  <c r="BN253" i="1"/>
  <c r="BM253" i="1"/>
  <c r="Z253" i="1"/>
  <c r="Z254" i="1" s="1"/>
  <c r="Y253" i="1"/>
  <c r="Y255" i="1" s="1"/>
  <c r="P253" i="1"/>
  <c r="X249" i="1"/>
  <c r="X248" i="1"/>
  <c r="BO247" i="1"/>
  <c r="BM247" i="1"/>
  <c r="Z247" i="1"/>
  <c r="Y247" i="1"/>
  <c r="BP247" i="1" s="1"/>
  <c r="P247" i="1"/>
  <c r="BO246" i="1"/>
  <c r="BM246" i="1"/>
  <c r="Z246" i="1"/>
  <c r="Y246" i="1"/>
  <c r="P246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Z237" i="1" s="1"/>
  <c r="Y234" i="1"/>
  <c r="X231" i="1"/>
  <c r="X230" i="1"/>
  <c r="BO229" i="1"/>
  <c r="BM229" i="1"/>
  <c r="Z229" i="1"/>
  <c r="Z230" i="1" s="1"/>
  <c r="Y229" i="1"/>
  <c r="Y231" i="1" s="1"/>
  <c r="P229" i="1"/>
  <c r="X226" i="1"/>
  <c r="X225" i="1"/>
  <c r="BO224" i="1"/>
  <c r="BM224" i="1"/>
  <c r="Z224" i="1"/>
  <c r="Y224" i="1"/>
  <c r="BP224" i="1" s="1"/>
  <c r="P224" i="1"/>
  <c r="BO223" i="1"/>
  <c r="BM223" i="1"/>
  <c r="Z223" i="1"/>
  <c r="Y223" i="1"/>
  <c r="P223" i="1"/>
  <c r="BO222" i="1"/>
  <c r="BM222" i="1"/>
  <c r="Z222" i="1"/>
  <c r="Y222" i="1"/>
  <c r="BP222" i="1" s="1"/>
  <c r="P222" i="1"/>
  <c r="BO221" i="1"/>
  <c r="BM221" i="1"/>
  <c r="Z221" i="1"/>
  <c r="Y221" i="1"/>
  <c r="P221" i="1"/>
  <c r="X218" i="1"/>
  <c r="X217" i="1"/>
  <c r="BO216" i="1"/>
  <c r="BM216" i="1"/>
  <c r="Z216" i="1"/>
  <c r="Y216" i="1"/>
  <c r="P216" i="1"/>
  <c r="BO215" i="1"/>
  <c r="BM215" i="1"/>
  <c r="Z215" i="1"/>
  <c r="Y215" i="1"/>
  <c r="BP215" i="1" s="1"/>
  <c r="P215" i="1"/>
  <c r="BO214" i="1"/>
  <c r="BM214" i="1"/>
  <c r="Z214" i="1"/>
  <c r="Y214" i="1"/>
  <c r="P214" i="1"/>
  <c r="BO213" i="1"/>
  <c r="BM213" i="1"/>
  <c r="Z213" i="1"/>
  <c r="Y213" i="1"/>
  <c r="BP213" i="1" s="1"/>
  <c r="P213" i="1"/>
  <c r="BO212" i="1"/>
  <c r="BM212" i="1"/>
  <c r="Z212" i="1"/>
  <c r="Y212" i="1"/>
  <c r="P212" i="1"/>
  <c r="BO211" i="1"/>
  <c r="BM211" i="1"/>
  <c r="Z211" i="1"/>
  <c r="Y211" i="1"/>
  <c r="BP211" i="1" s="1"/>
  <c r="P211" i="1"/>
  <c r="X208" i="1"/>
  <c r="X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BP199" i="1" s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X192" i="1"/>
  <c r="X191" i="1"/>
  <c r="BO190" i="1"/>
  <c r="BM190" i="1"/>
  <c r="Z190" i="1"/>
  <c r="Z191" i="1" s="1"/>
  <c r="Y190" i="1"/>
  <c r="Y192" i="1" s="1"/>
  <c r="P190" i="1"/>
  <c r="X187" i="1"/>
  <c r="X186" i="1"/>
  <c r="BO185" i="1"/>
  <c r="BM185" i="1"/>
  <c r="Z185" i="1"/>
  <c r="Z186" i="1" s="1"/>
  <c r="Y185" i="1"/>
  <c r="Y187" i="1" s="1"/>
  <c r="X183" i="1"/>
  <c r="X182" i="1"/>
  <c r="BO181" i="1"/>
  <c r="BM181" i="1"/>
  <c r="Z181" i="1"/>
  <c r="Y181" i="1"/>
  <c r="P181" i="1"/>
  <c r="BO180" i="1"/>
  <c r="BM180" i="1"/>
  <c r="Z180" i="1"/>
  <c r="Y180" i="1"/>
  <c r="BP180" i="1" s="1"/>
  <c r="P180" i="1"/>
  <c r="BO179" i="1"/>
  <c r="BM179" i="1"/>
  <c r="Z179" i="1"/>
  <c r="Y179" i="1"/>
  <c r="P179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Y174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Z167" i="1"/>
  <c r="Y167" i="1"/>
  <c r="BP167" i="1" s="1"/>
  <c r="P167" i="1"/>
  <c r="BP166" i="1"/>
  <c r="BO166" i="1"/>
  <c r="BN166" i="1"/>
  <c r="BM166" i="1"/>
  <c r="Z166" i="1"/>
  <c r="Y166" i="1"/>
  <c r="BP165" i="1"/>
  <c r="BO165" i="1"/>
  <c r="BN165" i="1"/>
  <c r="BM165" i="1"/>
  <c r="Z165" i="1"/>
  <c r="Z169" i="1" s="1"/>
  <c r="Y165" i="1"/>
  <c r="X162" i="1"/>
  <c r="X161" i="1"/>
  <c r="BO160" i="1"/>
  <c r="BM160" i="1"/>
  <c r="Z160" i="1"/>
  <c r="Z161" i="1" s="1"/>
  <c r="Y160" i="1"/>
  <c r="Y161" i="1" s="1"/>
  <c r="X156" i="1"/>
  <c r="X155" i="1"/>
  <c r="BO154" i="1"/>
  <c r="BM154" i="1"/>
  <c r="Z154" i="1"/>
  <c r="Z155" i="1" s="1"/>
  <c r="Y154" i="1"/>
  <c r="Y156" i="1" s="1"/>
  <c r="P154" i="1"/>
  <c r="X151" i="1"/>
  <c r="X150" i="1"/>
  <c r="BO149" i="1"/>
  <c r="BM149" i="1"/>
  <c r="Z149" i="1"/>
  <c r="Y149" i="1"/>
  <c r="BP149" i="1" s="1"/>
  <c r="P149" i="1"/>
  <c r="BO148" i="1"/>
  <c r="BM148" i="1"/>
  <c r="Z148" i="1"/>
  <c r="Y148" i="1"/>
  <c r="P148" i="1"/>
  <c r="X145" i="1"/>
  <c r="X144" i="1"/>
  <c r="BO143" i="1"/>
  <c r="BM143" i="1"/>
  <c r="Z143" i="1"/>
  <c r="Z144" i="1" s="1"/>
  <c r="Y143" i="1"/>
  <c r="Y144" i="1" s="1"/>
  <c r="P143" i="1"/>
  <c r="X140" i="1"/>
  <c r="X139" i="1"/>
  <c r="BO138" i="1"/>
  <c r="BM138" i="1"/>
  <c r="Z138" i="1"/>
  <c r="Z139" i="1" s="1"/>
  <c r="Y138" i="1"/>
  <c r="Y139" i="1" s="1"/>
  <c r="X135" i="1"/>
  <c r="X134" i="1"/>
  <c r="BO133" i="1"/>
  <c r="BM133" i="1"/>
  <c r="Z133" i="1"/>
  <c r="Y133" i="1"/>
  <c r="BP133" i="1" s="1"/>
  <c r="P133" i="1"/>
  <c r="BO132" i="1"/>
  <c r="BM132" i="1"/>
  <c r="Z132" i="1"/>
  <c r="Y132" i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X117" i="1"/>
  <c r="X116" i="1"/>
  <c r="BO115" i="1"/>
  <c r="BM115" i="1"/>
  <c r="Z115" i="1"/>
  <c r="Y115" i="1"/>
  <c r="BP115" i="1" s="1"/>
  <c r="P115" i="1"/>
  <c r="BO114" i="1"/>
  <c r="BM114" i="1"/>
  <c r="Z114" i="1"/>
  <c r="Y114" i="1"/>
  <c r="P114" i="1"/>
  <c r="BO113" i="1"/>
  <c r="BM113" i="1"/>
  <c r="Z113" i="1"/>
  <c r="Y113" i="1"/>
  <c r="BP113" i="1" s="1"/>
  <c r="P113" i="1"/>
  <c r="BO112" i="1"/>
  <c r="BM112" i="1"/>
  <c r="Z112" i="1"/>
  <c r="Y112" i="1"/>
  <c r="P112" i="1"/>
  <c r="BO111" i="1"/>
  <c r="BM111" i="1"/>
  <c r="Z111" i="1"/>
  <c r="Y111" i="1"/>
  <c r="BP111" i="1" s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X100" i="1"/>
  <c r="X99" i="1"/>
  <c r="BO98" i="1"/>
  <c r="BM98" i="1"/>
  <c r="Z98" i="1"/>
  <c r="Y98" i="1"/>
  <c r="P98" i="1"/>
  <c r="BO97" i="1"/>
  <c r="BM97" i="1"/>
  <c r="Z97" i="1"/>
  <c r="Y97" i="1"/>
  <c r="BP97" i="1" s="1"/>
  <c r="P97" i="1"/>
  <c r="BO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P94" i="1"/>
  <c r="BO93" i="1"/>
  <c r="BM93" i="1"/>
  <c r="Z93" i="1"/>
  <c r="Y93" i="1"/>
  <c r="X90" i="1"/>
  <c r="X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X84" i="1"/>
  <c r="X83" i="1"/>
  <c r="BO82" i="1"/>
  <c r="BM82" i="1"/>
  <c r="Z82" i="1"/>
  <c r="Z83" i="1" s="1"/>
  <c r="Y82" i="1"/>
  <c r="Y84" i="1" s="1"/>
  <c r="X79" i="1"/>
  <c r="X78" i="1"/>
  <c r="BO77" i="1"/>
  <c r="BM77" i="1"/>
  <c r="Z77" i="1"/>
  <c r="Y77" i="1"/>
  <c r="P77" i="1"/>
  <c r="BO76" i="1"/>
  <c r="BM76" i="1"/>
  <c r="Z76" i="1"/>
  <c r="Y76" i="1"/>
  <c r="P76" i="1"/>
  <c r="X73" i="1"/>
  <c r="X72" i="1"/>
  <c r="BO71" i="1"/>
  <c r="BM71" i="1"/>
  <c r="Z71" i="1"/>
  <c r="Y71" i="1"/>
  <c r="BP71" i="1" s="1"/>
  <c r="P71" i="1"/>
  <c r="BO70" i="1"/>
  <c r="BM70" i="1"/>
  <c r="Z70" i="1"/>
  <c r="Y70" i="1"/>
  <c r="BP70" i="1" s="1"/>
  <c r="P70" i="1"/>
  <c r="BO69" i="1"/>
  <c r="BM69" i="1"/>
  <c r="Z69" i="1"/>
  <c r="Y69" i="1"/>
  <c r="P69" i="1"/>
  <c r="X67" i="1"/>
  <c r="X66" i="1"/>
  <c r="BO65" i="1"/>
  <c r="BM65" i="1"/>
  <c r="Z65" i="1"/>
  <c r="Y65" i="1"/>
  <c r="P65" i="1"/>
  <c r="BO64" i="1"/>
  <c r="BM64" i="1"/>
  <c r="Z64" i="1"/>
  <c r="Y64" i="1"/>
  <c r="P64" i="1"/>
  <c r="X62" i="1"/>
  <c r="X61" i="1"/>
  <c r="BO60" i="1"/>
  <c r="BM60" i="1"/>
  <c r="Z60" i="1"/>
  <c r="Z61" i="1" s="1"/>
  <c r="Y60" i="1"/>
  <c r="P60" i="1"/>
  <c r="X58" i="1"/>
  <c r="X57" i="1"/>
  <c r="BO56" i="1"/>
  <c r="BM56" i="1"/>
  <c r="Z56" i="1"/>
  <c r="Z57" i="1" s="1"/>
  <c r="Y56" i="1"/>
  <c r="P56" i="1"/>
  <c r="X53" i="1"/>
  <c r="X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BO30" i="1"/>
  <c r="BM30" i="1"/>
  <c r="Z30" i="1"/>
  <c r="Y30" i="1"/>
  <c r="P30" i="1"/>
  <c r="BO29" i="1"/>
  <c r="BM29" i="1"/>
  <c r="Z29" i="1"/>
  <c r="Y29" i="1"/>
  <c r="BO28" i="1"/>
  <c r="BM28" i="1"/>
  <c r="Z28" i="1"/>
  <c r="Y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36" i="1" l="1"/>
  <c r="BP36" i="1"/>
  <c r="BN37" i="1"/>
  <c r="BN38" i="1"/>
  <c r="Y39" i="1"/>
  <c r="Z52" i="1"/>
  <c r="BN43" i="1"/>
  <c r="BN45" i="1"/>
  <c r="BN47" i="1"/>
  <c r="BN49" i="1"/>
  <c r="BN51" i="1"/>
  <c r="Y73" i="1"/>
  <c r="BN70" i="1"/>
  <c r="BN71" i="1"/>
  <c r="BN82" i="1"/>
  <c r="BP82" i="1"/>
  <c r="Y83" i="1"/>
  <c r="Z89" i="1"/>
  <c r="BN87" i="1"/>
  <c r="Z106" i="1"/>
  <c r="BN103" i="1"/>
  <c r="BN105" i="1"/>
  <c r="Y123" i="1"/>
  <c r="BN121" i="1"/>
  <c r="Y135" i="1"/>
  <c r="BN133" i="1"/>
  <c r="Z150" i="1"/>
  <c r="BN154" i="1"/>
  <c r="BP154" i="1"/>
  <c r="Y155" i="1"/>
  <c r="Z174" i="1"/>
  <c r="Z182" i="1"/>
  <c r="BN185" i="1"/>
  <c r="BP185" i="1"/>
  <c r="Y186" i="1"/>
  <c r="BN190" i="1"/>
  <c r="BP190" i="1"/>
  <c r="Y191" i="1"/>
  <c r="Z200" i="1"/>
  <c r="BN196" i="1"/>
  <c r="BN198" i="1"/>
  <c r="BN199" i="1"/>
  <c r="Y208" i="1"/>
  <c r="Z217" i="1"/>
  <c r="BN211" i="1"/>
  <c r="BN213" i="1"/>
  <c r="BN215" i="1"/>
  <c r="BN229" i="1"/>
  <c r="BP229" i="1"/>
  <c r="Y230" i="1"/>
  <c r="BN271" i="1"/>
  <c r="BP271" i="1"/>
  <c r="Y272" i="1"/>
  <c r="BN275" i="1"/>
  <c r="BP275" i="1"/>
  <c r="Y276" i="1"/>
  <c r="Y62" i="1"/>
  <c r="Y61" i="1"/>
  <c r="BP60" i="1"/>
  <c r="BN60" i="1"/>
  <c r="X332" i="1"/>
  <c r="Y32" i="1"/>
  <c r="BP28" i="1"/>
  <c r="BN28" i="1"/>
  <c r="BP29" i="1"/>
  <c r="BN29" i="1"/>
  <c r="Y58" i="1"/>
  <c r="Y57" i="1"/>
  <c r="BP56" i="1"/>
  <c r="BN56" i="1"/>
  <c r="Y66" i="1"/>
  <c r="BP64" i="1"/>
  <c r="BN64" i="1"/>
  <c r="BP76" i="1"/>
  <c r="BN76" i="1"/>
  <c r="Y100" i="1"/>
  <c r="BP93" i="1"/>
  <c r="BN93" i="1"/>
  <c r="BP96" i="1"/>
  <c r="BN96" i="1"/>
  <c r="BP98" i="1"/>
  <c r="BN98" i="1"/>
  <c r="Y116" i="1"/>
  <c r="BP110" i="1"/>
  <c r="BN110" i="1"/>
  <c r="BP112" i="1"/>
  <c r="BN112" i="1"/>
  <c r="BP114" i="1"/>
  <c r="BN114" i="1"/>
  <c r="Y128" i="1"/>
  <c r="BP126" i="1"/>
  <c r="BN126" i="1"/>
  <c r="X331" i="1"/>
  <c r="X333" i="1" s="1"/>
  <c r="X334" i="1"/>
  <c r="X330" i="1"/>
  <c r="Z32" i="1"/>
  <c r="Y33" i="1"/>
  <c r="Y52" i="1"/>
  <c r="Z66" i="1"/>
  <c r="Y67" i="1"/>
  <c r="Z78" i="1"/>
  <c r="Y79" i="1"/>
  <c r="Y89" i="1"/>
  <c r="Z99" i="1"/>
  <c r="Y107" i="1"/>
  <c r="Z116" i="1"/>
  <c r="Z122" i="1"/>
  <c r="Z128" i="1"/>
  <c r="Z134" i="1"/>
  <c r="Y151" i="1"/>
  <c r="BN149" i="1"/>
  <c r="Y170" i="1"/>
  <c r="BN172" i="1"/>
  <c r="Y182" i="1"/>
  <c r="BN180" i="1"/>
  <c r="Y201" i="1"/>
  <c r="Z207" i="1"/>
  <c r="BN204" i="1"/>
  <c r="BP204" i="1"/>
  <c r="BN206" i="1"/>
  <c r="Y217" i="1"/>
  <c r="Y218" i="1"/>
  <c r="BN222" i="1"/>
  <c r="BN224" i="1"/>
  <c r="BN247" i="1"/>
  <c r="Z299" i="1"/>
  <c r="BN296" i="1"/>
  <c r="BN297" i="1"/>
  <c r="F9" i="1"/>
  <c r="J9" i="1"/>
  <c r="F10" i="1"/>
  <c r="BN22" i="1"/>
  <c r="BP22" i="1"/>
  <c r="Y23" i="1"/>
  <c r="BN30" i="1"/>
  <c r="BP30" i="1"/>
  <c r="BN31" i="1"/>
  <c r="BN44" i="1"/>
  <c r="BN46" i="1"/>
  <c r="BN48" i="1"/>
  <c r="BN50" i="1"/>
  <c r="Y53" i="1"/>
  <c r="BN65" i="1"/>
  <c r="BP65" i="1"/>
  <c r="Z72" i="1"/>
  <c r="BN69" i="1"/>
  <c r="BP69" i="1"/>
  <c r="Y78" i="1"/>
  <c r="H9" i="1"/>
  <c r="Y72" i="1"/>
  <c r="BP77" i="1"/>
  <c r="BN77" i="1"/>
  <c r="Y90" i="1"/>
  <c r="Y99" i="1"/>
  <c r="Y106" i="1"/>
  <c r="Y117" i="1"/>
  <c r="Y122" i="1"/>
  <c r="Y129" i="1"/>
  <c r="Y134" i="1"/>
  <c r="Y140" i="1"/>
  <c r="Y145" i="1"/>
  <c r="Y150" i="1"/>
  <c r="Y162" i="1"/>
  <c r="Y169" i="1"/>
  <c r="BP172" i="1"/>
  <c r="Y175" i="1"/>
  <c r="BP181" i="1"/>
  <c r="BN181" i="1"/>
  <c r="Y226" i="1"/>
  <c r="BP221" i="1"/>
  <c r="BN221" i="1"/>
  <c r="BP223" i="1"/>
  <c r="BN223" i="1"/>
  <c r="Y225" i="1"/>
  <c r="Y237" i="1"/>
  <c r="BP234" i="1"/>
  <c r="BN234" i="1"/>
  <c r="BP235" i="1"/>
  <c r="BN235" i="1"/>
  <c r="BP236" i="1"/>
  <c r="BN236" i="1"/>
  <c r="Y249" i="1"/>
  <c r="BP246" i="1"/>
  <c r="BN246" i="1"/>
  <c r="Y248" i="1"/>
  <c r="BP260" i="1"/>
  <c r="BN260" i="1"/>
  <c r="Y284" i="1"/>
  <c r="BP281" i="1"/>
  <c r="BN281" i="1"/>
  <c r="BP282" i="1"/>
  <c r="BN282" i="1"/>
  <c r="BP283" i="1"/>
  <c r="BN283" i="1"/>
  <c r="BP298" i="1"/>
  <c r="BN298" i="1"/>
  <c r="BN88" i="1"/>
  <c r="BN94" i="1"/>
  <c r="BN95" i="1"/>
  <c r="BN97" i="1"/>
  <c r="BN104" i="1"/>
  <c r="BN111" i="1"/>
  <c r="BN113" i="1"/>
  <c r="BN115" i="1"/>
  <c r="BN120" i="1"/>
  <c r="BP120" i="1"/>
  <c r="BN127" i="1"/>
  <c r="BN132" i="1"/>
  <c r="BP132" i="1"/>
  <c r="BN138" i="1"/>
  <c r="BP138" i="1"/>
  <c r="BN143" i="1"/>
  <c r="BP143" i="1"/>
  <c r="BN148" i="1"/>
  <c r="BP148" i="1"/>
  <c r="BN160" i="1"/>
  <c r="BP160" i="1"/>
  <c r="BN167" i="1"/>
  <c r="BN173" i="1"/>
  <c r="BN179" i="1"/>
  <c r="BP179" i="1"/>
  <c r="Y183" i="1"/>
  <c r="BP197" i="1"/>
  <c r="BN197" i="1"/>
  <c r="Y200" i="1"/>
  <c r="BP205" i="1"/>
  <c r="BN205" i="1"/>
  <c r="Y207" i="1"/>
  <c r="BP212" i="1"/>
  <c r="BN212" i="1"/>
  <c r="BP214" i="1"/>
  <c r="BN214" i="1"/>
  <c r="BP216" i="1"/>
  <c r="BN216" i="1"/>
  <c r="Z225" i="1"/>
  <c r="Z335" i="1" s="1"/>
  <c r="Y238" i="1"/>
  <c r="Y242" i="1"/>
  <c r="BP241" i="1"/>
  <c r="BN241" i="1"/>
  <c r="Z248" i="1"/>
  <c r="Y261" i="1"/>
  <c r="Y262" i="1"/>
  <c r="Y266" i="1"/>
  <c r="BP265" i="1"/>
  <c r="BN265" i="1"/>
  <c r="Y285" i="1"/>
  <c r="Y293" i="1"/>
  <c r="BP291" i="1"/>
  <c r="BN291" i="1"/>
  <c r="BP292" i="1"/>
  <c r="BN292" i="1"/>
  <c r="Y299" i="1"/>
  <c r="Y300" i="1"/>
  <c r="Y328" i="1"/>
  <c r="BP327" i="1"/>
  <c r="BN327" i="1"/>
  <c r="Y330" i="1" l="1"/>
  <c r="A343" i="1"/>
  <c r="Y332" i="1"/>
  <c r="Y334" i="1"/>
  <c r="Y331" i="1"/>
  <c r="Y333" i="1" s="1"/>
  <c r="B343" i="1" l="1"/>
  <c r="C343" i="1"/>
</calcChain>
</file>

<file path=xl/sharedStrings.xml><?xml version="1.0" encoding="utf-8"?>
<sst xmlns="http://schemas.openxmlformats.org/spreadsheetml/2006/main" count="1621" uniqueCount="536">
  <si>
    <t xml:space="preserve">  БЛАНК ЗАКАЗА </t>
  </si>
  <si>
    <t>ЗПФ</t>
  </si>
  <si>
    <t>на отгрузку продукции с ООО Трейд-Сервис с</t>
  </si>
  <si>
    <t>15.02.2025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</si>
  <si>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</si>
  <si>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</si>
  <si>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</si>
  <si>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</si>
  <si>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</si>
  <si>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</si>
  <si>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</si>
  <si>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</si>
  <si>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</si>
  <si>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</si>
  <si>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</si>
  <si>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</si>
  <si>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</si>
  <si>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</si>
  <si>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</si>
  <si>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</si>
  <si>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</si>
  <si>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</si>
  <si>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</si>
  <si>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</si>
  <si>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</si>
  <si>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</si>
  <si>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</si>
  <si>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</si>
  <si>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</si>
  <si>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</si>
  <si>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</si>
  <si>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</si>
  <si>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</si>
  <si>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</si>
  <si>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</si>
  <si>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</si>
  <si>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</si>
  <si>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</si>
  <si>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</si>
  <si>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</si>
  <si>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</si>
  <si>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</si>
  <si>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</si>
  <si>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</si>
  <si>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</si>
  <si>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</si>
  <si>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</si>
  <si>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</si>
  <si>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</si>
  <si>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</si>
  <si>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</si>
  <si>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</si>
  <si>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</si>
  <si>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</si>
  <si>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</si>
  <si>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</si>
  <si>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</si>
  <si>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</si>
  <si>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</si>
  <si>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</si>
  <si>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</si>
  <si>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</si>
  <si>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</si>
  <si>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</si>
  <si>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</si>
  <si>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</si>
  <si>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</si>
  <si>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</si>
  <si>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</si>
  <si>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</si>
  <si>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</si>
  <si>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</si>
  <si>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</si>
  <si>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</si>
  <si>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</si>
  <si>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</si>
  <si>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</si>
  <si>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</si>
  <si>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</si>
  <si>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</si>
  <si>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</si>
  <si>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</si>
  <si>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</si>
  <si>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</si>
  <si>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</si>
  <si>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</si>
  <si>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</si>
  <si>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</si>
  <si>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</si>
  <si>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</si>
  <si>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</si>
  <si>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</si>
  <si>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</si>
  <si>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</si>
  <si>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</si>
  <si>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</si>
  <si>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</si>
  <si>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</si>
  <si>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</si>
  <si>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</si>
  <si>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</si>
  <si>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</si>
  <si>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</si>
  <si>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</si>
  <si>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</si>
  <si>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</si>
  <si>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</si>
  <si>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</si>
  <si>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</si>
  <si>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</si>
  <si>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</si>
  <si>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</si>
  <si>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</si>
  <si>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</si>
  <si>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</si>
  <si>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</si>
  <si>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</si>
  <si>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</si>
  <si>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</si>
  <si>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</si>
  <si>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</si>
  <si>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</si>
  <si>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</si>
  <si>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</si>
  <si>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</si>
  <si>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</si>
  <si>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</si>
  <si>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</si>
  <si>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</si>
  <si>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</si>
  <si>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</si>
  <si>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</si>
  <si>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</si>
  <si>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</si>
  <si>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</si>
  <si>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</si>
  <si>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</si>
  <si>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</si>
  <si>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</si>
  <si>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</si>
  <si>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</si>
  <si>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</si>
  <si>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</si>
  <si>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</si>
  <si>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</si>
  <si>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</si>
  <si>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SU003089</t>
  </si>
  <si>
    <t>P003670</t>
  </si>
  <si>
    <t>ЕАЭС N RU Д-RU.РА04.В.97529/23</t>
  </si>
  <si>
    <t>SU003088</t>
  </si>
  <si>
    <t>P003658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</si>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</sst>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8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4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0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19" xfId="0" applyBorder="1" applyProtection="1"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3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3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4" customWidth="1"/>
    <col min="19" max="19" width="6.140625" style="33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4" customWidth="1"/>
    <col min="25" max="25" width="11" style="334" customWidth="1"/>
    <col min="26" max="26" width="10" style="334" customWidth="1"/>
    <col min="27" max="27" width="11.5703125" style="334" customWidth="1"/>
    <col min="28" max="28" width="10.42578125" style="334" customWidth="1"/>
    <col min="29" max="29" width="30" style="33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4" customWidth="1"/>
    <col min="34" max="34" width="9.140625" style="334" customWidth="1"/>
    <col min="35" max="16384" width="9.140625" style="334"/>
  </cols>
  <sheetData>
    <row r="1" spans="1:32" s="330" customFormat="1" ht="45" customHeight="1" x14ac:dyDescent="0.2">
      <c r="A1" s="41"/>
      <c r="B1" s="41"/>
      <c r="C1" s="41"/>
      <c r="D1" s="399" t="s">
        <v>0</v>
      </c>
      <c r="E1" s="359"/>
      <c r="F1" s="359"/>
      <c r="G1" s="12" t="s">
        <v>1</v>
      </c>
      <c r="H1" s="399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6"/>
      <c r="Y2" s="16"/>
      <c r="Z2" s="16"/>
      <c r="AA2" s="16"/>
      <c r="AB2" s="51"/>
      <c r="AC2" s="51"/>
      <c r="AD2" s="51"/>
      <c r="AE2" s="51"/>
    </row>
    <row r="3" spans="1:32" s="33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8"/>
      <c r="Q3" s="348"/>
      <c r="R3" s="348"/>
      <c r="S3" s="348"/>
      <c r="T3" s="348"/>
      <c r="U3" s="348"/>
      <c r="V3" s="348"/>
      <c r="W3" s="348"/>
      <c r="X3" s="16"/>
      <c r="Y3" s="16"/>
      <c r="Z3" s="16"/>
      <c r="AA3" s="16"/>
      <c r="AB3" s="51"/>
      <c r="AC3" s="51"/>
      <c r="AD3" s="51"/>
      <c r="AE3" s="51"/>
    </row>
    <row r="4" spans="1:32" s="33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0" customFormat="1" ht="23.45" customHeight="1" x14ac:dyDescent="0.2">
      <c r="A5" s="426" t="s">
        <v>8</v>
      </c>
      <c r="B5" s="382"/>
      <c r="C5" s="383"/>
      <c r="D5" s="403"/>
      <c r="E5" s="404"/>
      <c r="F5" s="521" t="s">
        <v>9</v>
      </c>
      <c r="G5" s="383"/>
      <c r="H5" s="403"/>
      <c r="I5" s="530"/>
      <c r="J5" s="530"/>
      <c r="K5" s="530"/>
      <c r="L5" s="530"/>
      <c r="M5" s="404"/>
      <c r="N5" s="61"/>
      <c r="P5" s="24" t="s">
        <v>10</v>
      </c>
      <c r="Q5" s="523">
        <v>45704</v>
      </c>
      <c r="R5" s="425"/>
      <c r="T5" s="447" t="s">
        <v>11</v>
      </c>
      <c r="U5" s="411"/>
      <c r="V5" s="449" t="s">
        <v>12</v>
      </c>
      <c r="W5" s="425"/>
      <c r="AB5" s="51"/>
      <c r="AC5" s="51"/>
      <c r="AD5" s="51"/>
      <c r="AE5" s="51"/>
    </row>
    <row r="6" spans="1:32" s="330" customFormat="1" ht="24" customHeight="1" x14ac:dyDescent="0.2">
      <c r="A6" s="426" t="s">
        <v>13</v>
      </c>
      <c r="B6" s="382"/>
      <c r="C6" s="383"/>
      <c r="D6" s="507" t="s">
        <v>14</v>
      </c>
      <c r="E6" s="508"/>
      <c r="F6" s="508"/>
      <c r="G6" s="508"/>
      <c r="H6" s="508"/>
      <c r="I6" s="508"/>
      <c r="J6" s="508"/>
      <c r="K6" s="508"/>
      <c r="L6" s="508"/>
      <c r="M6" s="425"/>
      <c r="N6" s="62"/>
      <c r="P6" s="24" t="s">
        <v>15</v>
      </c>
      <c r="Q6" s="543" t="str">
        <f>IF(Q5=0," ",CHOOSE(WEEKDAY(Q5,2),"Понедельник","Вторник","Среда","Четверг","Пятница","Суббота","Воскресенье"))</f>
        <v>Воскресенье</v>
      </c>
      <c r="R6" s="343"/>
      <c r="T6" s="410" t="s">
        <v>16</v>
      </c>
      <c r="U6" s="411"/>
      <c r="V6" s="486" t="s">
        <v>17</v>
      </c>
      <c r="W6" s="379"/>
      <c r="AB6" s="51"/>
      <c r="AC6" s="51"/>
      <c r="AD6" s="51"/>
      <c r="AE6" s="51"/>
    </row>
    <row r="7" spans="1:32" s="330" customFormat="1" ht="21.75" hidden="1" customHeight="1" x14ac:dyDescent="0.2">
      <c r="A7" s="55"/>
      <c r="B7" s="55"/>
      <c r="C7" s="55"/>
      <c r="D7" s="373" t="str">
        <f>IFERROR(VLOOKUP(DeliveryAddress,Table,3,0),1)</f>
        <v>1</v>
      </c>
      <c r="E7" s="374"/>
      <c r="F7" s="374"/>
      <c r="G7" s="374"/>
      <c r="H7" s="374"/>
      <c r="I7" s="374"/>
      <c r="J7" s="374"/>
      <c r="K7" s="374"/>
      <c r="L7" s="374"/>
      <c r="M7" s="375"/>
      <c r="N7" s="63"/>
      <c r="P7" s="24"/>
      <c r="Q7" s="42"/>
      <c r="R7" s="42"/>
      <c r="T7" s="348"/>
      <c r="U7" s="411"/>
      <c r="V7" s="487"/>
      <c r="W7" s="488"/>
      <c r="AB7" s="51"/>
      <c r="AC7" s="51"/>
      <c r="AD7" s="51"/>
      <c r="AE7" s="51"/>
    </row>
    <row r="8" spans="1:32" s="330" customFormat="1" ht="25.5" customHeight="1" x14ac:dyDescent="0.2">
      <c r="A8" s="549" t="s">
        <v>18</v>
      </c>
      <c r="B8" s="345"/>
      <c r="C8" s="346"/>
      <c r="D8" s="390" t="s">
        <v>19</v>
      </c>
      <c r="E8" s="391"/>
      <c r="F8" s="391"/>
      <c r="G8" s="391"/>
      <c r="H8" s="391"/>
      <c r="I8" s="391"/>
      <c r="J8" s="391"/>
      <c r="K8" s="391"/>
      <c r="L8" s="391"/>
      <c r="M8" s="392"/>
      <c r="N8" s="64"/>
      <c r="P8" s="24" t="s">
        <v>20</v>
      </c>
      <c r="Q8" s="429">
        <v>0.33333333333333331</v>
      </c>
      <c r="R8" s="375"/>
      <c r="T8" s="348"/>
      <c r="U8" s="411"/>
      <c r="V8" s="487"/>
      <c r="W8" s="488"/>
      <c r="AB8" s="51"/>
      <c r="AC8" s="51"/>
      <c r="AD8" s="51"/>
      <c r="AE8" s="51"/>
    </row>
    <row r="9" spans="1:32" s="330" customFormat="1" ht="39.950000000000003" customHeight="1" x14ac:dyDescent="0.2">
      <c r="A9" s="4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40"/>
      <c r="E9" s="357"/>
      <c r="F9" s="4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M9" s="357"/>
      <c r="N9" s="328"/>
      <c r="P9" s="26" t="s">
        <v>21</v>
      </c>
      <c r="Q9" s="406"/>
      <c r="R9" s="407"/>
      <c r="T9" s="348"/>
      <c r="U9" s="411"/>
      <c r="V9" s="489"/>
      <c r="W9" s="490"/>
      <c r="X9" s="43"/>
      <c r="Y9" s="43"/>
      <c r="Z9" s="43"/>
      <c r="AA9" s="43"/>
      <c r="AB9" s="51"/>
      <c r="AC9" s="51"/>
      <c r="AD9" s="51"/>
      <c r="AE9" s="51"/>
    </row>
    <row r="10" spans="1:32" s="330" customFormat="1" ht="26.45" customHeight="1" x14ac:dyDescent="0.2">
      <c r="A10" s="4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40"/>
      <c r="E10" s="357"/>
      <c r="F10" s="4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83" t="str">
        <f>IFERROR(VLOOKUP($D$10,Proxy,2,FALSE),"")</f>
        <v/>
      </c>
      <c r="I10" s="348"/>
      <c r="J10" s="348"/>
      <c r="K10" s="348"/>
      <c r="L10" s="348"/>
      <c r="M10" s="348"/>
      <c r="N10" s="329"/>
      <c r="P10" s="26" t="s">
        <v>22</v>
      </c>
      <c r="Q10" s="412"/>
      <c r="R10" s="413"/>
      <c r="U10" s="24" t="s">
        <v>23</v>
      </c>
      <c r="V10" s="378" t="s">
        <v>24</v>
      </c>
      <c r="W10" s="379"/>
      <c r="X10" s="44"/>
      <c r="Y10" s="44"/>
      <c r="Z10" s="44"/>
      <c r="AA10" s="44"/>
      <c r="AB10" s="51"/>
      <c r="AC10" s="51"/>
      <c r="AD10" s="51"/>
      <c r="AE10" s="51"/>
    </row>
    <row r="11" spans="1:32" s="33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4"/>
      <c r="R11" s="425"/>
      <c r="U11" s="24" t="s">
        <v>27</v>
      </c>
      <c r="V11" s="510" t="s">
        <v>535</v>
      </c>
      <c r="W11" s="407"/>
      <c r="X11" s="45"/>
      <c r="Y11" s="45"/>
      <c r="Z11" s="45"/>
      <c r="AA11" s="45"/>
      <c r="AB11" s="51"/>
      <c r="AC11" s="51"/>
      <c r="AD11" s="51"/>
      <c r="AE11" s="51"/>
    </row>
    <row r="12" spans="1:32" s="330" customFormat="1" ht="18.600000000000001" customHeight="1" x14ac:dyDescent="0.2">
      <c r="A12" s="409" t="s">
        <v>28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3"/>
      <c r="N12" s="65"/>
      <c r="P12" s="24" t="s">
        <v>29</v>
      </c>
      <c r="Q12" s="429"/>
      <c r="R12" s="375"/>
      <c r="S12" s="23"/>
      <c r="U12" s="24"/>
      <c r="V12" s="359"/>
      <c r="W12" s="348"/>
      <c r="AB12" s="51"/>
      <c r="AC12" s="51"/>
      <c r="AD12" s="51"/>
      <c r="AE12" s="51"/>
    </row>
    <row r="13" spans="1:32" s="330" customFormat="1" ht="23.25" customHeight="1" x14ac:dyDescent="0.2">
      <c r="A13" s="409" t="s">
        <v>30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3"/>
      <c r="N13" s="65"/>
      <c r="O13" s="26"/>
      <c r="P13" s="26" t="s">
        <v>31</v>
      </c>
      <c r="Q13" s="510"/>
      <c r="R13" s="40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0" customFormat="1" ht="18.600000000000001" customHeight="1" x14ac:dyDescent="0.2">
      <c r="A14" s="409" t="s">
        <v>32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0" customFormat="1" ht="22.5" customHeight="1" x14ac:dyDescent="0.2">
      <c r="A15" s="553" t="s">
        <v>33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3"/>
      <c r="N15" s="66"/>
      <c r="P15" s="445" t="s">
        <v>34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6"/>
      <c r="Q16" s="446"/>
      <c r="R16" s="446"/>
      <c r="S16" s="446"/>
      <c r="T16" s="4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35</v>
      </c>
      <c r="B17" s="370" t="s">
        <v>36</v>
      </c>
      <c r="C17" s="554" t="s">
        <v>37</v>
      </c>
      <c r="D17" s="370" t="s">
        <v>38</v>
      </c>
      <c r="E17" s="416"/>
      <c r="F17" s="370" t="s">
        <v>39</v>
      </c>
      <c r="G17" s="370" t="s">
        <v>40</v>
      </c>
      <c r="H17" s="370" t="s">
        <v>41</v>
      </c>
      <c r="I17" s="370" t="s">
        <v>42</v>
      </c>
      <c r="J17" s="370" t="s">
        <v>43</v>
      </c>
      <c r="K17" s="370" t="s">
        <v>44</v>
      </c>
      <c r="L17" s="370" t="s">
        <v>45</v>
      </c>
      <c r="M17" s="370" t="s">
        <v>46</v>
      </c>
      <c r="N17" s="370" t="s">
        <v>47</v>
      </c>
      <c r="O17" s="370" t="s">
        <v>48</v>
      </c>
      <c r="P17" s="370" t="s">
        <v>49</v>
      </c>
      <c r="Q17" s="415"/>
      <c r="R17" s="415"/>
      <c r="S17" s="415"/>
      <c r="T17" s="416"/>
      <c r="U17" s="548" t="s">
        <v>50</v>
      </c>
      <c r="V17" s="383"/>
      <c r="W17" s="370" t="s">
        <v>51</v>
      </c>
      <c r="X17" s="370" t="s">
        <v>52</v>
      </c>
      <c r="Y17" s="528" t="s">
        <v>53</v>
      </c>
      <c r="Z17" s="496" t="s">
        <v>54</v>
      </c>
      <c r="AA17" s="481" t="s">
        <v>55</v>
      </c>
      <c r="AB17" s="481" t="s">
        <v>56</v>
      </c>
      <c r="AC17" s="481" t="s">
        <v>57</v>
      </c>
      <c r="AD17" s="481" t="s">
        <v>58</v>
      </c>
      <c r="AE17" s="533"/>
      <c r="AF17" s="534"/>
      <c r="AG17" s="69"/>
      <c r="BD17" s="68" t="s">
        <v>59</v>
      </c>
    </row>
    <row r="18" spans="1:68" ht="14.25" customHeight="1" x14ac:dyDescent="0.2">
      <c r="A18" s="371"/>
      <c r="B18" s="371"/>
      <c r="C18" s="371"/>
      <c r="D18" s="417"/>
      <c r="E18" s="419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417"/>
      <c r="Q18" s="418"/>
      <c r="R18" s="418"/>
      <c r="S18" s="418"/>
      <c r="T18" s="419"/>
      <c r="U18" s="70" t="s">
        <v>60</v>
      </c>
      <c r="V18" s="70" t="s">
        <v>61</v>
      </c>
      <c r="W18" s="371"/>
      <c r="X18" s="371"/>
      <c r="Y18" s="529"/>
      <c r="Z18" s="497"/>
      <c r="AA18" s="482"/>
      <c r="AB18" s="482"/>
      <c r="AC18" s="482"/>
      <c r="AD18" s="535"/>
      <c r="AE18" s="536"/>
      <c r="AF18" s="537"/>
      <c r="AG18" s="69"/>
      <c r="BD18" s="68"/>
    </row>
    <row r="19" spans="1:68" ht="27.75" hidden="1" customHeight="1" x14ac:dyDescent="0.2">
      <c r="A19" s="400" t="s">
        <v>62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48"/>
      <c r="AB19" s="48"/>
      <c r="AC19" s="48"/>
    </row>
    <row r="20" spans="1:68" ht="16.5" hidden="1" customHeight="1" x14ac:dyDescent="0.25">
      <c r="A20" s="347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31"/>
      <c r="AB20" s="331"/>
      <c r="AC20" s="331"/>
    </row>
    <row r="21" spans="1:68" ht="14.25" hidden="1" customHeight="1" x14ac:dyDescent="0.25">
      <c r="A21" s="355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32"/>
      <c r="AB21" s="332"/>
      <c r="AC21" s="332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2">
        <v>4607111035752</v>
      </c>
      <c r="E22" s="343"/>
      <c r="F22" s="335">
        <v>0.43</v>
      </c>
      <c r="G22" s="32">
        <v>16</v>
      </c>
      <c r="H22" s="335">
        <v>6.88</v>
      </c>
      <c r="I22" s="335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0"/>
      <c r="R22" s="350"/>
      <c r="S22" s="350"/>
      <c r="T22" s="351"/>
      <c r="U22" s="34"/>
      <c r="V22" s="34"/>
      <c r="W22" s="35" t="s">
        <v>69</v>
      </c>
      <c r="X22" s="336">
        <v>0</v>
      </c>
      <c r="Y22" s="33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3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64"/>
      <c r="P23" s="344" t="s">
        <v>72</v>
      </c>
      <c r="Q23" s="345"/>
      <c r="R23" s="345"/>
      <c r="S23" s="345"/>
      <c r="T23" s="345"/>
      <c r="U23" s="345"/>
      <c r="V23" s="346"/>
      <c r="W23" s="37" t="s">
        <v>69</v>
      </c>
      <c r="X23" s="338">
        <f>IFERROR(SUM(X22:X22),"0")</f>
        <v>0</v>
      </c>
      <c r="Y23" s="338">
        <f>IFERROR(SUM(Y22:Y22),"0")</f>
        <v>0</v>
      </c>
      <c r="Z23" s="338">
        <f>IFERROR(IF(Z22="",0,Z22),"0")</f>
        <v>0</v>
      </c>
      <c r="AA23" s="339"/>
      <c r="AB23" s="339"/>
      <c r="AC23" s="339"/>
    </row>
    <row r="24" spans="1:68" hidden="1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64"/>
      <c r="P24" s="344" t="s">
        <v>72</v>
      </c>
      <c r="Q24" s="345"/>
      <c r="R24" s="345"/>
      <c r="S24" s="345"/>
      <c r="T24" s="345"/>
      <c r="U24" s="345"/>
      <c r="V24" s="346"/>
      <c r="W24" s="37" t="s">
        <v>73</v>
      </c>
      <c r="X24" s="338">
        <f>IFERROR(SUMPRODUCT(X22:X22*H22:H22),"0")</f>
        <v>0</v>
      </c>
      <c r="Y24" s="338">
        <f>IFERROR(SUMPRODUCT(Y22:Y22*H22:H22),"0")</f>
        <v>0</v>
      </c>
      <c r="Z24" s="37"/>
      <c r="AA24" s="339"/>
      <c r="AB24" s="339"/>
      <c r="AC24" s="339"/>
    </row>
    <row r="25" spans="1:68" ht="27.75" hidden="1" customHeight="1" x14ac:dyDescent="0.2">
      <c r="A25" s="400" t="s">
        <v>74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48"/>
      <c r="AB25" s="48"/>
      <c r="AC25" s="48"/>
    </row>
    <row r="26" spans="1:68" ht="16.5" hidden="1" customHeight="1" x14ac:dyDescent="0.25">
      <c r="A26" s="347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31"/>
      <c r="AB26" s="331"/>
      <c r="AC26" s="331"/>
    </row>
    <row r="27" spans="1:68" ht="14.25" hidden="1" customHeight="1" x14ac:dyDescent="0.25">
      <c r="A27" s="355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332"/>
      <c r="AB27" s="332"/>
      <c r="AC27" s="332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42">
        <v>4607111036520</v>
      </c>
      <c r="E28" s="343"/>
      <c r="F28" s="335">
        <v>0.25</v>
      </c>
      <c r="G28" s="32">
        <v>6</v>
      </c>
      <c r="H28" s="335">
        <v>1.5</v>
      </c>
      <c r="I28" s="335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0" t="s">
        <v>80</v>
      </c>
      <c r="Q28" s="350"/>
      <c r="R28" s="350"/>
      <c r="S28" s="350"/>
      <c r="T28" s="351"/>
      <c r="U28" s="34"/>
      <c r="V28" s="34"/>
      <c r="W28" s="35" t="s">
        <v>69</v>
      </c>
      <c r="X28" s="336">
        <v>0</v>
      </c>
      <c r="Y28" s="33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2">
        <v>4607111036537</v>
      </c>
      <c r="E29" s="343"/>
      <c r="F29" s="335">
        <v>0.25</v>
      </c>
      <c r="G29" s="32">
        <v>6</v>
      </c>
      <c r="H29" s="335">
        <v>1.5</v>
      </c>
      <c r="I29" s="335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6" t="s">
        <v>85</v>
      </c>
      <c r="Q29" s="350"/>
      <c r="R29" s="350"/>
      <c r="S29" s="350"/>
      <c r="T29" s="351"/>
      <c r="U29" s="34"/>
      <c r="V29" s="34"/>
      <c r="W29" s="35" t="s">
        <v>69</v>
      </c>
      <c r="X29" s="336">
        <v>112</v>
      </c>
      <c r="Y29" s="337">
        <f>IFERROR(IF(X29="","",X29),"")</f>
        <v>112</v>
      </c>
      <c r="Z29" s="36">
        <f>IFERROR(IF(X29="","",X29*0.00941),"")</f>
        <v>1.05392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215.24160000000001</v>
      </c>
      <c r="BN29" s="67">
        <f>IFERROR(Y29*I29,"0")</f>
        <v>215.24160000000001</v>
      </c>
      <c r="BO29" s="67">
        <f>IFERROR(X29/J29,"0")</f>
        <v>0.8</v>
      </c>
      <c r="BP29" s="67">
        <f>IFERROR(Y29/J29,"0")</f>
        <v>0.8</v>
      </c>
    </row>
    <row r="30" spans="1:68" ht="27" hidden="1" customHeight="1" x14ac:dyDescent="0.25">
      <c r="A30" s="54" t="s">
        <v>86</v>
      </c>
      <c r="B30" s="54" t="s">
        <v>87</v>
      </c>
      <c r="C30" s="31">
        <v>4301132094</v>
      </c>
      <c r="D30" s="342">
        <v>4607111036599</v>
      </c>
      <c r="E30" s="343"/>
      <c r="F30" s="335">
        <v>0.25</v>
      </c>
      <c r="G30" s="32">
        <v>6</v>
      </c>
      <c r="H30" s="335">
        <v>1.5</v>
      </c>
      <c r="I30" s="335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6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50"/>
      <c r="R30" s="350"/>
      <c r="S30" s="350"/>
      <c r="T30" s="351"/>
      <c r="U30" s="34"/>
      <c r="V30" s="34"/>
      <c r="W30" s="35" t="s">
        <v>69</v>
      </c>
      <c r="X30" s="336">
        <v>0</v>
      </c>
      <c r="Y30" s="33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88</v>
      </c>
      <c r="B31" s="54" t="s">
        <v>89</v>
      </c>
      <c r="C31" s="31">
        <v>4301132183</v>
      </c>
      <c r="D31" s="342">
        <v>4607111036605</v>
      </c>
      <c r="E31" s="343"/>
      <c r="F31" s="335">
        <v>0.25</v>
      </c>
      <c r="G31" s="32">
        <v>6</v>
      </c>
      <c r="H31" s="335">
        <v>1.5</v>
      </c>
      <c r="I31" s="335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394" t="s">
        <v>90</v>
      </c>
      <c r="Q31" s="350"/>
      <c r="R31" s="350"/>
      <c r="S31" s="350"/>
      <c r="T31" s="351"/>
      <c r="U31" s="34"/>
      <c r="V31" s="34"/>
      <c r="W31" s="35" t="s">
        <v>69</v>
      </c>
      <c r="X31" s="336">
        <v>0</v>
      </c>
      <c r="Y31" s="33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3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64"/>
      <c r="P32" s="344" t="s">
        <v>72</v>
      </c>
      <c r="Q32" s="345"/>
      <c r="R32" s="345"/>
      <c r="S32" s="345"/>
      <c r="T32" s="345"/>
      <c r="U32" s="345"/>
      <c r="V32" s="346"/>
      <c r="W32" s="37" t="s">
        <v>69</v>
      </c>
      <c r="X32" s="338">
        <f>IFERROR(SUM(X28:X31),"0")</f>
        <v>112</v>
      </c>
      <c r="Y32" s="338">
        <f>IFERROR(SUM(Y28:Y31),"0")</f>
        <v>112</v>
      </c>
      <c r="Z32" s="338">
        <f>IFERROR(IF(Z28="",0,Z28),"0")+IFERROR(IF(Z29="",0,Z29),"0")+IFERROR(IF(Z30="",0,Z30),"0")+IFERROR(IF(Z31="",0,Z31),"0")</f>
        <v>1.05392</v>
      </c>
      <c r="AA32" s="339"/>
      <c r="AB32" s="339"/>
      <c r="AC32" s="339"/>
    </row>
    <row r="33" spans="1:68" x14ac:dyDescent="0.2">
      <c r="A33" s="348"/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64"/>
      <c r="P33" s="344" t="s">
        <v>72</v>
      </c>
      <c r="Q33" s="345"/>
      <c r="R33" s="345"/>
      <c r="S33" s="345"/>
      <c r="T33" s="345"/>
      <c r="U33" s="345"/>
      <c r="V33" s="346"/>
      <c r="W33" s="37" t="s">
        <v>73</v>
      </c>
      <c r="X33" s="338">
        <f>IFERROR(SUMPRODUCT(X28:X31*H28:H31),"0")</f>
        <v>168</v>
      </c>
      <c r="Y33" s="338">
        <f>IFERROR(SUMPRODUCT(Y28:Y31*H28:H31),"0")</f>
        <v>168</v>
      </c>
      <c r="Z33" s="37"/>
      <c r="AA33" s="339"/>
      <c r="AB33" s="339"/>
      <c r="AC33" s="339"/>
    </row>
    <row r="34" spans="1:68" ht="16.5" hidden="1" customHeight="1" x14ac:dyDescent="0.25">
      <c r="A34" s="347" t="s">
        <v>91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31"/>
      <c r="AB34" s="331"/>
      <c r="AC34" s="331"/>
    </row>
    <row r="35" spans="1:68" ht="14.25" hidden="1" customHeight="1" x14ac:dyDescent="0.25">
      <c r="A35" s="355" t="s">
        <v>63</v>
      </c>
      <c r="B35" s="348"/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48"/>
      <c r="N35" s="348"/>
      <c r="O35" s="348"/>
      <c r="P35" s="348"/>
      <c r="Q35" s="348"/>
      <c r="R35" s="348"/>
      <c r="S35" s="348"/>
      <c r="T35" s="348"/>
      <c r="U35" s="348"/>
      <c r="V35" s="348"/>
      <c r="W35" s="348"/>
      <c r="X35" s="348"/>
      <c r="Y35" s="348"/>
      <c r="Z35" s="348"/>
      <c r="AA35" s="332"/>
      <c r="AB35" s="332"/>
      <c r="AC35" s="332"/>
    </row>
    <row r="36" spans="1:68" ht="27" hidden="1" customHeight="1" x14ac:dyDescent="0.25">
      <c r="A36" s="54" t="s">
        <v>92</v>
      </c>
      <c r="B36" s="54" t="s">
        <v>93</v>
      </c>
      <c r="C36" s="31">
        <v>4301071090</v>
      </c>
      <c r="D36" s="342">
        <v>4620207490075</v>
      </c>
      <c r="E36" s="343"/>
      <c r="F36" s="335">
        <v>0.7</v>
      </c>
      <c r="G36" s="32">
        <v>8</v>
      </c>
      <c r="H36" s="335">
        <v>5.6</v>
      </c>
      <c r="I36" s="335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94" t="s">
        <v>94</v>
      </c>
      <c r="Q36" s="350"/>
      <c r="R36" s="350"/>
      <c r="S36" s="350"/>
      <c r="T36" s="351"/>
      <c r="U36" s="34"/>
      <c r="V36" s="34"/>
      <c r="W36" s="35" t="s">
        <v>69</v>
      </c>
      <c r="X36" s="336">
        <v>0</v>
      </c>
      <c r="Y36" s="33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96</v>
      </c>
      <c r="B37" s="54" t="s">
        <v>97</v>
      </c>
      <c r="C37" s="31">
        <v>4301071092</v>
      </c>
      <c r="D37" s="342">
        <v>4620207490174</v>
      </c>
      <c r="E37" s="343"/>
      <c r="F37" s="335">
        <v>0.7</v>
      </c>
      <c r="G37" s="32">
        <v>8</v>
      </c>
      <c r="H37" s="335">
        <v>5.6</v>
      </c>
      <c r="I37" s="335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4" t="s">
        <v>98</v>
      </c>
      <c r="Q37" s="350"/>
      <c r="R37" s="350"/>
      <c r="S37" s="350"/>
      <c r="T37" s="351"/>
      <c r="U37" s="34"/>
      <c r="V37" s="34"/>
      <c r="W37" s="35" t="s">
        <v>69</v>
      </c>
      <c r="X37" s="336">
        <v>0</v>
      </c>
      <c r="Y37" s="337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100</v>
      </c>
      <c r="B38" s="54" t="s">
        <v>101</v>
      </c>
      <c r="C38" s="31">
        <v>4301071091</v>
      </c>
      <c r="D38" s="342">
        <v>4620207490044</v>
      </c>
      <c r="E38" s="343"/>
      <c r="F38" s="335">
        <v>0.7</v>
      </c>
      <c r="G38" s="32">
        <v>8</v>
      </c>
      <c r="H38" s="335">
        <v>5.6</v>
      </c>
      <c r="I38" s="335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91" t="s">
        <v>102</v>
      </c>
      <c r="Q38" s="350"/>
      <c r="R38" s="350"/>
      <c r="S38" s="350"/>
      <c r="T38" s="351"/>
      <c r="U38" s="34"/>
      <c r="V38" s="34"/>
      <c r="W38" s="35" t="s">
        <v>69</v>
      </c>
      <c r="X38" s="336">
        <v>0</v>
      </c>
      <c r="Y38" s="337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103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63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64"/>
      <c r="P39" s="344" t="s">
        <v>72</v>
      </c>
      <c r="Q39" s="345"/>
      <c r="R39" s="345"/>
      <c r="S39" s="345"/>
      <c r="T39" s="345"/>
      <c r="U39" s="345"/>
      <c r="V39" s="346"/>
      <c r="W39" s="37" t="s">
        <v>69</v>
      </c>
      <c r="X39" s="338">
        <f>IFERROR(SUM(X36:X38),"0")</f>
        <v>0</v>
      </c>
      <c r="Y39" s="338">
        <f>IFERROR(SUM(Y36:Y38),"0")</f>
        <v>0</v>
      </c>
      <c r="Z39" s="338">
        <f>IFERROR(IF(Z36="",0,Z36),"0")+IFERROR(IF(Z37="",0,Z37),"0")+IFERROR(IF(Z38="",0,Z38),"0")</f>
        <v>0</v>
      </c>
      <c r="AA39" s="339"/>
      <c r="AB39" s="339"/>
      <c r="AC39" s="339"/>
    </row>
    <row r="40" spans="1:68" hidden="1" x14ac:dyDescent="0.2">
      <c r="A40" s="348"/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64"/>
      <c r="P40" s="344" t="s">
        <v>72</v>
      </c>
      <c r="Q40" s="345"/>
      <c r="R40" s="345"/>
      <c r="S40" s="345"/>
      <c r="T40" s="345"/>
      <c r="U40" s="345"/>
      <c r="V40" s="346"/>
      <c r="W40" s="37" t="s">
        <v>73</v>
      </c>
      <c r="X40" s="338">
        <f>IFERROR(SUMPRODUCT(X36:X38*H36:H38),"0")</f>
        <v>0</v>
      </c>
      <c r="Y40" s="338">
        <f>IFERROR(SUMPRODUCT(Y36:Y38*H36:H38),"0")</f>
        <v>0</v>
      </c>
      <c r="Z40" s="37"/>
      <c r="AA40" s="339"/>
      <c r="AB40" s="339"/>
      <c r="AC40" s="339"/>
    </row>
    <row r="41" spans="1:68" ht="16.5" hidden="1" customHeight="1" x14ac:dyDescent="0.25">
      <c r="A41" s="347" t="s">
        <v>104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31"/>
      <c r="AB41" s="331"/>
      <c r="AC41" s="331"/>
    </row>
    <row r="42" spans="1:68" ht="14.25" hidden="1" customHeight="1" x14ac:dyDescent="0.25">
      <c r="A42" s="355" t="s">
        <v>63</v>
      </c>
      <c r="B42" s="348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32"/>
      <c r="AB42" s="332"/>
      <c r="AC42" s="332"/>
    </row>
    <row r="43" spans="1:68" ht="27" hidden="1" customHeight="1" x14ac:dyDescent="0.25">
      <c r="A43" s="54" t="s">
        <v>105</v>
      </c>
      <c r="B43" s="54" t="s">
        <v>106</v>
      </c>
      <c r="C43" s="31">
        <v>4301071032</v>
      </c>
      <c r="D43" s="342">
        <v>4607111038999</v>
      </c>
      <c r="E43" s="343"/>
      <c r="F43" s="335">
        <v>0.4</v>
      </c>
      <c r="G43" s="32">
        <v>16</v>
      </c>
      <c r="H43" s="335">
        <v>6.4</v>
      </c>
      <c r="I43" s="335">
        <v>6.7195999999999998</v>
      </c>
      <c r="J43" s="32">
        <v>84</v>
      </c>
      <c r="K43" s="32" t="s">
        <v>66</v>
      </c>
      <c r="L43" s="32" t="s">
        <v>107</v>
      </c>
      <c r="M43" s="33" t="s">
        <v>68</v>
      </c>
      <c r="N43" s="33"/>
      <c r="O43" s="32">
        <v>180</v>
      </c>
      <c r="P43" s="40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0"/>
      <c r="R43" s="350"/>
      <c r="S43" s="350"/>
      <c r="T43" s="351"/>
      <c r="U43" s="34"/>
      <c r="V43" s="34"/>
      <c r="W43" s="35" t="s">
        <v>69</v>
      </c>
      <c r="X43" s="336">
        <v>0</v>
      </c>
      <c r="Y43" s="337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109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110</v>
      </c>
      <c r="B44" s="54" t="s">
        <v>111</v>
      </c>
      <c r="C44" s="31">
        <v>4301071044</v>
      </c>
      <c r="D44" s="342">
        <v>4607111039385</v>
      </c>
      <c r="E44" s="343"/>
      <c r="F44" s="335">
        <v>0.7</v>
      </c>
      <c r="G44" s="32">
        <v>10</v>
      </c>
      <c r="H44" s="335">
        <v>7</v>
      </c>
      <c r="I44" s="335">
        <v>7.3</v>
      </c>
      <c r="J44" s="32">
        <v>84</v>
      </c>
      <c r="K44" s="32" t="s">
        <v>66</v>
      </c>
      <c r="L44" s="32" t="s">
        <v>112</v>
      </c>
      <c r="M44" s="33" t="s">
        <v>68</v>
      </c>
      <c r="N44" s="33"/>
      <c r="O44" s="32">
        <v>180</v>
      </c>
      <c r="P44" s="39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50"/>
      <c r="R44" s="350"/>
      <c r="S44" s="350"/>
      <c r="T44" s="351"/>
      <c r="U44" s="34"/>
      <c r="V44" s="34"/>
      <c r="W44" s="35" t="s">
        <v>69</v>
      </c>
      <c r="X44" s="336">
        <v>0</v>
      </c>
      <c r="Y44" s="337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113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114</v>
      </c>
      <c r="B45" s="54" t="s">
        <v>115</v>
      </c>
      <c r="C45" s="31">
        <v>4301070972</v>
      </c>
      <c r="D45" s="342">
        <v>4607111037183</v>
      </c>
      <c r="E45" s="343"/>
      <c r="F45" s="335">
        <v>0.9</v>
      </c>
      <c r="G45" s="32">
        <v>8</v>
      </c>
      <c r="H45" s="335">
        <v>7.2</v>
      </c>
      <c r="I45" s="335">
        <v>7.4859999999999998</v>
      </c>
      <c r="J45" s="32">
        <v>84</v>
      </c>
      <c r="K45" s="32" t="s">
        <v>66</v>
      </c>
      <c r="L45" s="32" t="s">
        <v>112</v>
      </c>
      <c r="M45" s="33" t="s">
        <v>68</v>
      </c>
      <c r="N45" s="33"/>
      <c r="O45" s="32">
        <v>180</v>
      </c>
      <c r="P45" s="4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50"/>
      <c r="R45" s="350"/>
      <c r="S45" s="350"/>
      <c r="T45" s="351"/>
      <c r="U45" s="34"/>
      <c r="V45" s="34"/>
      <c r="W45" s="35" t="s">
        <v>69</v>
      </c>
      <c r="X45" s="336">
        <v>0</v>
      </c>
      <c r="Y45" s="337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113</v>
      </c>
      <c r="AK45" s="71">
        <v>84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116</v>
      </c>
      <c r="B46" s="54" t="s">
        <v>117</v>
      </c>
      <c r="C46" s="31">
        <v>4301071045</v>
      </c>
      <c r="D46" s="342">
        <v>4607111039392</v>
      </c>
      <c r="E46" s="343"/>
      <c r="F46" s="335">
        <v>0.4</v>
      </c>
      <c r="G46" s="32">
        <v>16</v>
      </c>
      <c r="H46" s="335">
        <v>6.4</v>
      </c>
      <c r="I46" s="335">
        <v>6.7195999999999998</v>
      </c>
      <c r="J46" s="32">
        <v>84</v>
      </c>
      <c r="K46" s="32" t="s">
        <v>66</v>
      </c>
      <c r="L46" s="32" t="s">
        <v>107</v>
      </c>
      <c r="M46" s="33" t="s">
        <v>68</v>
      </c>
      <c r="N46" s="33"/>
      <c r="O46" s="32">
        <v>180</v>
      </c>
      <c r="P46" s="49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0"/>
      <c r="R46" s="350"/>
      <c r="S46" s="350"/>
      <c r="T46" s="351"/>
      <c r="U46" s="34"/>
      <c r="V46" s="34"/>
      <c r="W46" s="35" t="s">
        <v>69</v>
      </c>
      <c r="X46" s="336">
        <v>0</v>
      </c>
      <c r="Y46" s="337">
        <f t="shared" si="0"/>
        <v>0</v>
      </c>
      <c r="Z46" s="36">
        <f t="shared" si="1"/>
        <v>0</v>
      </c>
      <c r="AA46" s="56"/>
      <c r="AB46" s="57"/>
      <c r="AC46" s="94" t="s">
        <v>118</v>
      </c>
      <c r="AG46" s="67"/>
      <c r="AJ46" s="71" t="s">
        <v>109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119</v>
      </c>
      <c r="B47" s="54" t="s">
        <v>120</v>
      </c>
      <c r="C47" s="31">
        <v>4301071031</v>
      </c>
      <c r="D47" s="342">
        <v>4607111038982</v>
      </c>
      <c r="E47" s="343"/>
      <c r="F47" s="335">
        <v>0.7</v>
      </c>
      <c r="G47" s="32">
        <v>10</v>
      </c>
      <c r="H47" s="335">
        <v>7</v>
      </c>
      <c r="I47" s="335">
        <v>7.2859999999999996</v>
      </c>
      <c r="J47" s="32">
        <v>84</v>
      </c>
      <c r="K47" s="32" t="s">
        <v>66</v>
      </c>
      <c r="L47" s="32" t="s">
        <v>107</v>
      </c>
      <c r="M47" s="33" t="s">
        <v>68</v>
      </c>
      <c r="N47" s="33"/>
      <c r="O47" s="32">
        <v>180</v>
      </c>
      <c r="P47" s="40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50"/>
      <c r="R47" s="350"/>
      <c r="S47" s="350"/>
      <c r="T47" s="351"/>
      <c r="U47" s="34"/>
      <c r="V47" s="34"/>
      <c r="W47" s="35" t="s">
        <v>69</v>
      </c>
      <c r="X47" s="336">
        <v>0</v>
      </c>
      <c r="Y47" s="337">
        <f t="shared" si="0"/>
        <v>0</v>
      </c>
      <c r="Z47" s="36">
        <f t="shared" si="1"/>
        <v>0</v>
      </c>
      <c r="AA47" s="56"/>
      <c r="AB47" s="57"/>
      <c r="AC47" s="96" t="s">
        <v>118</v>
      </c>
      <c r="AG47" s="67"/>
      <c r="AJ47" s="71" t="s">
        <v>109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121</v>
      </c>
      <c r="B48" s="54" t="s">
        <v>122</v>
      </c>
      <c r="C48" s="31">
        <v>4301070971</v>
      </c>
      <c r="D48" s="342">
        <v>4607111036902</v>
      </c>
      <c r="E48" s="343"/>
      <c r="F48" s="335">
        <v>0.9</v>
      </c>
      <c r="G48" s="32">
        <v>8</v>
      </c>
      <c r="H48" s="335">
        <v>7.2</v>
      </c>
      <c r="I48" s="335">
        <v>7.43</v>
      </c>
      <c r="J48" s="32">
        <v>84</v>
      </c>
      <c r="K48" s="32" t="s">
        <v>66</v>
      </c>
      <c r="L48" s="32" t="s">
        <v>107</v>
      </c>
      <c r="M48" s="33" t="s">
        <v>68</v>
      </c>
      <c r="N48" s="33"/>
      <c r="O48" s="32">
        <v>180</v>
      </c>
      <c r="P48" s="50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50"/>
      <c r="R48" s="350"/>
      <c r="S48" s="350"/>
      <c r="T48" s="351"/>
      <c r="U48" s="34"/>
      <c r="V48" s="34"/>
      <c r="W48" s="35" t="s">
        <v>69</v>
      </c>
      <c r="X48" s="336">
        <v>0</v>
      </c>
      <c r="Y48" s="337">
        <f t="shared" si="0"/>
        <v>0</v>
      </c>
      <c r="Z48" s="36">
        <f t="shared" si="1"/>
        <v>0</v>
      </c>
      <c r="AA48" s="56"/>
      <c r="AB48" s="57"/>
      <c r="AC48" s="98" t="s">
        <v>118</v>
      </c>
      <c r="AG48" s="67"/>
      <c r="AJ48" s="71" t="s">
        <v>109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123</v>
      </c>
      <c r="B49" s="54" t="s">
        <v>124</v>
      </c>
      <c r="C49" s="31">
        <v>4301071046</v>
      </c>
      <c r="D49" s="342">
        <v>4607111039354</v>
      </c>
      <c r="E49" s="343"/>
      <c r="F49" s="335">
        <v>0.4</v>
      </c>
      <c r="G49" s="32">
        <v>16</v>
      </c>
      <c r="H49" s="335">
        <v>6.4</v>
      </c>
      <c r="I49" s="335">
        <v>6.7195999999999998</v>
      </c>
      <c r="J49" s="32">
        <v>84</v>
      </c>
      <c r="K49" s="32" t="s">
        <v>66</v>
      </c>
      <c r="L49" s="32" t="s">
        <v>107</v>
      </c>
      <c r="M49" s="33" t="s">
        <v>68</v>
      </c>
      <c r="N49" s="33"/>
      <c r="O49" s="32">
        <v>180</v>
      </c>
      <c r="P49" s="51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50"/>
      <c r="R49" s="350"/>
      <c r="S49" s="350"/>
      <c r="T49" s="351"/>
      <c r="U49" s="34"/>
      <c r="V49" s="34"/>
      <c r="W49" s="35" t="s">
        <v>69</v>
      </c>
      <c r="X49" s="336">
        <v>0</v>
      </c>
      <c r="Y49" s="337">
        <f t="shared" si="0"/>
        <v>0</v>
      </c>
      <c r="Z49" s="36">
        <f t="shared" si="1"/>
        <v>0</v>
      </c>
      <c r="AA49" s="56"/>
      <c r="AB49" s="57"/>
      <c r="AC49" s="100" t="s">
        <v>118</v>
      </c>
      <c r="AG49" s="67"/>
      <c r="AJ49" s="71" t="s">
        <v>109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125</v>
      </c>
      <c r="B50" s="54" t="s">
        <v>126</v>
      </c>
      <c r="C50" s="31">
        <v>4301071047</v>
      </c>
      <c r="D50" s="342">
        <v>4607111039330</v>
      </c>
      <c r="E50" s="343"/>
      <c r="F50" s="335">
        <v>0.7</v>
      </c>
      <c r="G50" s="32">
        <v>10</v>
      </c>
      <c r="H50" s="335">
        <v>7</v>
      </c>
      <c r="I50" s="335">
        <v>7.3</v>
      </c>
      <c r="J50" s="32">
        <v>84</v>
      </c>
      <c r="K50" s="32" t="s">
        <v>66</v>
      </c>
      <c r="L50" s="32" t="s">
        <v>107</v>
      </c>
      <c r="M50" s="33" t="s">
        <v>68</v>
      </c>
      <c r="N50" s="33"/>
      <c r="O50" s="32">
        <v>180</v>
      </c>
      <c r="P50" s="4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50"/>
      <c r="R50" s="350"/>
      <c r="S50" s="350"/>
      <c r="T50" s="351"/>
      <c r="U50" s="34"/>
      <c r="V50" s="34"/>
      <c r="W50" s="35" t="s">
        <v>69</v>
      </c>
      <c r="X50" s="336">
        <v>0</v>
      </c>
      <c r="Y50" s="337">
        <f t="shared" si="0"/>
        <v>0</v>
      </c>
      <c r="Z50" s="36">
        <f t="shared" si="1"/>
        <v>0</v>
      </c>
      <c r="AA50" s="56"/>
      <c r="AB50" s="57"/>
      <c r="AC50" s="102" t="s">
        <v>118</v>
      </c>
      <c r="AG50" s="67"/>
      <c r="AJ50" s="71" t="s">
        <v>109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127</v>
      </c>
      <c r="B51" s="54" t="s">
        <v>128</v>
      </c>
      <c r="C51" s="31">
        <v>4301070968</v>
      </c>
      <c r="D51" s="342">
        <v>4607111036889</v>
      </c>
      <c r="E51" s="343"/>
      <c r="F51" s="335">
        <v>0.9</v>
      </c>
      <c r="G51" s="32">
        <v>8</v>
      </c>
      <c r="H51" s="335">
        <v>7.2</v>
      </c>
      <c r="I51" s="335">
        <v>7.4859999999999998</v>
      </c>
      <c r="J51" s="32">
        <v>84</v>
      </c>
      <c r="K51" s="32" t="s">
        <v>66</v>
      </c>
      <c r="L51" s="32" t="s">
        <v>107</v>
      </c>
      <c r="M51" s="33" t="s">
        <v>68</v>
      </c>
      <c r="N51" s="33"/>
      <c r="O51" s="32">
        <v>180</v>
      </c>
      <c r="P51" s="45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50"/>
      <c r="R51" s="350"/>
      <c r="S51" s="350"/>
      <c r="T51" s="351"/>
      <c r="U51" s="34"/>
      <c r="V51" s="34"/>
      <c r="W51" s="35" t="s">
        <v>69</v>
      </c>
      <c r="X51" s="336">
        <v>0</v>
      </c>
      <c r="Y51" s="337">
        <f t="shared" si="0"/>
        <v>0</v>
      </c>
      <c r="Z51" s="36">
        <f t="shared" si="1"/>
        <v>0</v>
      </c>
      <c r="AA51" s="56"/>
      <c r="AB51" s="57"/>
      <c r="AC51" s="104" t="s">
        <v>118</v>
      </c>
      <c r="AG51" s="67"/>
      <c r="AJ51" s="71" t="s">
        <v>109</v>
      </c>
      <c r="AK51" s="71">
        <v>12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idden="1" x14ac:dyDescent="0.2">
      <c r="A52" s="363"/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64"/>
      <c r="P52" s="344" t="s">
        <v>72</v>
      </c>
      <c r="Q52" s="345"/>
      <c r="R52" s="345"/>
      <c r="S52" s="345"/>
      <c r="T52" s="345"/>
      <c r="U52" s="345"/>
      <c r="V52" s="346"/>
      <c r="W52" s="37" t="s">
        <v>69</v>
      </c>
      <c r="X52" s="338">
        <f>IFERROR(SUM(X43:X51),"0")</f>
        <v>0</v>
      </c>
      <c r="Y52" s="338">
        <f>IFERROR(SUM(Y43:Y51),"0")</f>
        <v>0</v>
      </c>
      <c r="Z52" s="338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339"/>
      <c r="AB52" s="339"/>
      <c r="AC52" s="339"/>
    </row>
    <row r="53" spans="1:68" hidden="1" x14ac:dyDescent="0.2">
      <c r="A53" s="348"/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64"/>
      <c r="P53" s="344" t="s">
        <v>72</v>
      </c>
      <c r="Q53" s="345"/>
      <c r="R53" s="345"/>
      <c r="S53" s="345"/>
      <c r="T53" s="345"/>
      <c r="U53" s="345"/>
      <c r="V53" s="346"/>
      <c r="W53" s="37" t="s">
        <v>73</v>
      </c>
      <c r="X53" s="338">
        <f>IFERROR(SUMPRODUCT(X43:X51*H43:H51),"0")</f>
        <v>0</v>
      </c>
      <c r="Y53" s="338">
        <f>IFERROR(SUMPRODUCT(Y43:Y51*H43:H51),"0")</f>
        <v>0</v>
      </c>
      <c r="Z53" s="37"/>
      <c r="AA53" s="339"/>
      <c r="AB53" s="339"/>
      <c r="AC53" s="339"/>
    </row>
    <row r="54" spans="1:68" ht="16.5" hidden="1" customHeight="1" x14ac:dyDescent="0.25">
      <c r="A54" s="347" t="s">
        <v>129</v>
      </c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48"/>
      <c r="N54" s="348"/>
      <c r="O54" s="348"/>
      <c r="P54" s="348"/>
      <c r="Q54" s="348"/>
      <c r="R54" s="348"/>
      <c r="S54" s="348"/>
      <c r="T54" s="348"/>
      <c r="U54" s="348"/>
      <c r="V54" s="348"/>
      <c r="W54" s="348"/>
      <c r="X54" s="348"/>
      <c r="Y54" s="348"/>
      <c r="Z54" s="348"/>
      <c r="AA54" s="331"/>
      <c r="AB54" s="331"/>
      <c r="AC54" s="331"/>
    </row>
    <row r="55" spans="1:68" ht="14.25" hidden="1" customHeight="1" x14ac:dyDescent="0.25">
      <c r="A55" s="355" t="s">
        <v>130</v>
      </c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48"/>
      <c r="Z55" s="348"/>
      <c r="AA55" s="332"/>
      <c r="AB55" s="332"/>
      <c r="AC55" s="332"/>
    </row>
    <row r="56" spans="1:68" ht="16.5" hidden="1" customHeight="1" x14ac:dyDescent="0.25">
      <c r="A56" s="54" t="s">
        <v>131</v>
      </c>
      <c r="B56" s="54" t="s">
        <v>132</v>
      </c>
      <c r="C56" s="31">
        <v>4301100079</v>
      </c>
      <c r="D56" s="342">
        <v>4607111037077</v>
      </c>
      <c r="E56" s="343"/>
      <c r="F56" s="335">
        <v>0.2</v>
      </c>
      <c r="G56" s="32">
        <v>6</v>
      </c>
      <c r="H56" s="335">
        <v>1.2</v>
      </c>
      <c r="I56" s="335">
        <v>2.46</v>
      </c>
      <c r="J56" s="32">
        <v>140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77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50"/>
      <c r="R56" s="350"/>
      <c r="S56" s="350"/>
      <c r="T56" s="351"/>
      <c r="U56" s="34"/>
      <c r="V56" s="34"/>
      <c r="W56" s="35" t="s">
        <v>69</v>
      </c>
      <c r="X56" s="336">
        <v>0</v>
      </c>
      <c r="Y56" s="337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133</v>
      </c>
      <c r="AG56" s="67"/>
      <c r="AJ56" s="71" t="s">
        <v>71</v>
      </c>
      <c r="AK56" s="71">
        <v>1</v>
      </c>
      <c r="BB56" s="107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63"/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64"/>
      <c r="P57" s="344" t="s">
        <v>72</v>
      </c>
      <c r="Q57" s="345"/>
      <c r="R57" s="345"/>
      <c r="S57" s="345"/>
      <c r="T57" s="345"/>
      <c r="U57" s="345"/>
      <c r="V57" s="346"/>
      <c r="W57" s="37" t="s">
        <v>69</v>
      </c>
      <c r="X57" s="338">
        <f>IFERROR(SUM(X56:X56),"0")</f>
        <v>0</v>
      </c>
      <c r="Y57" s="338">
        <f>IFERROR(SUM(Y56:Y56),"0")</f>
        <v>0</v>
      </c>
      <c r="Z57" s="338">
        <f>IFERROR(IF(Z56="",0,Z56),"0")</f>
        <v>0</v>
      </c>
      <c r="AA57" s="339"/>
      <c r="AB57" s="339"/>
      <c r="AC57" s="339"/>
    </row>
    <row r="58" spans="1:68" hidden="1" x14ac:dyDescent="0.2">
      <c r="A58" s="348"/>
      <c r="B58" s="348"/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48"/>
      <c r="N58" s="348"/>
      <c r="O58" s="364"/>
      <c r="P58" s="344" t="s">
        <v>72</v>
      </c>
      <c r="Q58" s="345"/>
      <c r="R58" s="345"/>
      <c r="S58" s="345"/>
      <c r="T58" s="345"/>
      <c r="U58" s="345"/>
      <c r="V58" s="346"/>
      <c r="W58" s="37" t="s">
        <v>73</v>
      </c>
      <c r="X58" s="338">
        <f>IFERROR(SUMPRODUCT(X56:X56*H56:H56),"0")</f>
        <v>0</v>
      </c>
      <c r="Y58" s="338">
        <f>IFERROR(SUMPRODUCT(Y56:Y56*H56:H56),"0")</f>
        <v>0</v>
      </c>
      <c r="Z58" s="37"/>
      <c r="AA58" s="339"/>
      <c r="AB58" s="339"/>
      <c r="AC58" s="339"/>
    </row>
    <row r="59" spans="1:68" ht="14.25" hidden="1" customHeight="1" x14ac:dyDescent="0.25">
      <c r="A59" s="355" t="s">
        <v>76</v>
      </c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48"/>
      <c r="P59" s="348"/>
      <c r="Q59" s="348"/>
      <c r="R59" s="348"/>
      <c r="S59" s="348"/>
      <c r="T59" s="348"/>
      <c r="U59" s="348"/>
      <c r="V59" s="348"/>
      <c r="W59" s="348"/>
      <c r="X59" s="348"/>
      <c r="Y59" s="348"/>
      <c r="Z59" s="348"/>
      <c r="AA59" s="332"/>
      <c r="AB59" s="332"/>
      <c r="AC59" s="332"/>
    </row>
    <row r="60" spans="1:68" ht="27" hidden="1" customHeight="1" x14ac:dyDescent="0.25">
      <c r="A60" s="54" t="s">
        <v>134</v>
      </c>
      <c r="B60" s="54" t="s">
        <v>135</v>
      </c>
      <c r="C60" s="31">
        <v>4301132044</v>
      </c>
      <c r="D60" s="342">
        <v>4607111036971</v>
      </c>
      <c r="E60" s="343"/>
      <c r="F60" s="335">
        <v>0.25</v>
      </c>
      <c r="G60" s="32">
        <v>6</v>
      </c>
      <c r="H60" s="335">
        <v>1.5</v>
      </c>
      <c r="I60" s="335">
        <v>1.86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4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50"/>
      <c r="R60" s="350"/>
      <c r="S60" s="350"/>
      <c r="T60" s="351"/>
      <c r="U60" s="34"/>
      <c r="V60" s="34"/>
      <c r="W60" s="35" t="s">
        <v>69</v>
      </c>
      <c r="X60" s="336">
        <v>0</v>
      </c>
      <c r="Y60" s="337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136</v>
      </c>
      <c r="AG60" s="67"/>
      <c r="AJ60" s="71" t="s">
        <v>71</v>
      </c>
      <c r="AK60" s="71">
        <v>1</v>
      </c>
      <c r="BB60" s="109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63"/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64"/>
      <c r="P61" s="344" t="s">
        <v>72</v>
      </c>
      <c r="Q61" s="345"/>
      <c r="R61" s="345"/>
      <c r="S61" s="345"/>
      <c r="T61" s="345"/>
      <c r="U61" s="345"/>
      <c r="V61" s="346"/>
      <c r="W61" s="37" t="s">
        <v>69</v>
      </c>
      <c r="X61" s="338">
        <f>IFERROR(SUM(X60:X60),"0")</f>
        <v>0</v>
      </c>
      <c r="Y61" s="338">
        <f>IFERROR(SUM(Y60:Y60),"0")</f>
        <v>0</v>
      </c>
      <c r="Z61" s="338">
        <f>IFERROR(IF(Z60="",0,Z60),"0")</f>
        <v>0</v>
      </c>
      <c r="AA61" s="339"/>
      <c r="AB61" s="339"/>
      <c r="AC61" s="339"/>
    </row>
    <row r="62" spans="1:68" hidden="1" x14ac:dyDescent="0.2">
      <c r="A62" s="348"/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48"/>
      <c r="N62" s="348"/>
      <c r="O62" s="364"/>
      <c r="P62" s="344" t="s">
        <v>72</v>
      </c>
      <c r="Q62" s="345"/>
      <c r="R62" s="345"/>
      <c r="S62" s="345"/>
      <c r="T62" s="345"/>
      <c r="U62" s="345"/>
      <c r="V62" s="346"/>
      <c r="W62" s="37" t="s">
        <v>73</v>
      </c>
      <c r="X62" s="338">
        <f>IFERROR(SUMPRODUCT(X60:X60*H60:H60),"0")</f>
        <v>0</v>
      </c>
      <c r="Y62" s="338">
        <f>IFERROR(SUMPRODUCT(Y60:Y60*H60:H60),"0")</f>
        <v>0</v>
      </c>
      <c r="Z62" s="37"/>
      <c r="AA62" s="339"/>
      <c r="AB62" s="339"/>
      <c r="AC62" s="339"/>
    </row>
    <row r="63" spans="1:68" ht="14.25" hidden="1" customHeight="1" x14ac:dyDescent="0.25">
      <c r="A63" s="355" t="s">
        <v>137</v>
      </c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348"/>
      <c r="V63" s="348"/>
      <c r="W63" s="348"/>
      <c r="X63" s="348"/>
      <c r="Y63" s="348"/>
      <c r="Z63" s="348"/>
      <c r="AA63" s="332"/>
      <c r="AB63" s="332"/>
      <c r="AC63" s="332"/>
    </row>
    <row r="64" spans="1:68" ht="16.5" hidden="1" customHeight="1" x14ac:dyDescent="0.25">
      <c r="A64" s="54" t="s">
        <v>138</v>
      </c>
      <c r="B64" s="54" t="s">
        <v>139</v>
      </c>
      <c r="C64" s="31">
        <v>4301136018</v>
      </c>
      <c r="D64" s="342">
        <v>4607111037008</v>
      </c>
      <c r="E64" s="343"/>
      <c r="F64" s="335">
        <v>0.36</v>
      </c>
      <c r="G64" s="32">
        <v>4</v>
      </c>
      <c r="H64" s="335">
        <v>1.44</v>
      </c>
      <c r="I64" s="335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50"/>
      <c r="R64" s="350"/>
      <c r="S64" s="350"/>
      <c r="T64" s="351"/>
      <c r="U64" s="34"/>
      <c r="V64" s="34"/>
      <c r="W64" s="35" t="s">
        <v>69</v>
      </c>
      <c r="X64" s="336">
        <v>0</v>
      </c>
      <c r="Y64" s="337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140</v>
      </c>
      <c r="AG64" s="67"/>
      <c r="AJ64" s="71" t="s">
        <v>71</v>
      </c>
      <c r="AK64" s="71">
        <v>1</v>
      </c>
      <c r="BB64" s="111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141</v>
      </c>
      <c r="B65" s="54" t="s">
        <v>142</v>
      </c>
      <c r="C65" s="31">
        <v>4301136015</v>
      </c>
      <c r="D65" s="342">
        <v>4607111037398</v>
      </c>
      <c r="E65" s="343"/>
      <c r="F65" s="335">
        <v>0.09</v>
      </c>
      <c r="G65" s="32">
        <v>24</v>
      </c>
      <c r="H65" s="335">
        <v>2.16</v>
      </c>
      <c r="I65" s="335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50"/>
      <c r="R65" s="350"/>
      <c r="S65" s="350"/>
      <c r="T65" s="351"/>
      <c r="U65" s="34"/>
      <c r="V65" s="34"/>
      <c r="W65" s="35" t="s">
        <v>69</v>
      </c>
      <c r="X65" s="336">
        <v>0</v>
      </c>
      <c r="Y65" s="337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140</v>
      </c>
      <c r="AG65" s="67"/>
      <c r="AJ65" s="71" t="s">
        <v>71</v>
      </c>
      <c r="AK65" s="71">
        <v>1</v>
      </c>
      <c r="BB65" s="113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63"/>
      <c r="B66" s="348"/>
      <c r="C66" s="348"/>
      <c r="D66" s="348"/>
      <c r="E66" s="348"/>
      <c r="F66" s="348"/>
      <c r="G66" s="348"/>
      <c r="H66" s="348"/>
      <c r="I66" s="348"/>
      <c r="J66" s="348"/>
      <c r="K66" s="348"/>
      <c r="L66" s="348"/>
      <c r="M66" s="348"/>
      <c r="N66" s="348"/>
      <c r="O66" s="364"/>
      <c r="P66" s="344" t="s">
        <v>72</v>
      </c>
      <c r="Q66" s="345"/>
      <c r="R66" s="345"/>
      <c r="S66" s="345"/>
      <c r="T66" s="345"/>
      <c r="U66" s="345"/>
      <c r="V66" s="346"/>
      <c r="W66" s="37" t="s">
        <v>69</v>
      </c>
      <c r="X66" s="338">
        <f>IFERROR(SUM(X64:X65),"0")</f>
        <v>0</v>
      </c>
      <c r="Y66" s="338">
        <f>IFERROR(SUM(Y64:Y65),"0")</f>
        <v>0</v>
      </c>
      <c r="Z66" s="338">
        <f>IFERROR(IF(Z64="",0,Z64),"0")+IFERROR(IF(Z65="",0,Z65),"0")</f>
        <v>0</v>
      </c>
      <c r="AA66" s="339"/>
      <c r="AB66" s="339"/>
      <c r="AC66" s="339"/>
    </row>
    <row r="67" spans="1:68" hidden="1" x14ac:dyDescent="0.2">
      <c r="A67" s="348"/>
      <c r="B67" s="348"/>
      <c r="C67" s="348"/>
      <c r="D67" s="348"/>
      <c r="E67" s="348"/>
      <c r="F67" s="348"/>
      <c r="G67" s="348"/>
      <c r="H67" s="348"/>
      <c r="I67" s="348"/>
      <c r="J67" s="348"/>
      <c r="K67" s="348"/>
      <c r="L67" s="348"/>
      <c r="M67" s="348"/>
      <c r="N67" s="348"/>
      <c r="O67" s="364"/>
      <c r="P67" s="344" t="s">
        <v>72</v>
      </c>
      <c r="Q67" s="345"/>
      <c r="R67" s="345"/>
      <c r="S67" s="345"/>
      <c r="T67" s="345"/>
      <c r="U67" s="345"/>
      <c r="V67" s="346"/>
      <c r="W67" s="37" t="s">
        <v>73</v>
      </c>
      <c r="X67" s="338">
        <f>IFERROR(SUMPRODUCT(X64:X65*H64:H65),"0")</f>
        <v>0</v>
      </c>
      <c r="Y67" s="338">
        <f>IFERROR(SUMPRODUCT(Y64:Y65*H64:H65),"0")</f>
        <v>0</v>
      </c>
      <c r="Z67" s="37"/>
      <c r="AA67" s="339"/>
      <c r="AB67" s="339"/>
      <c r="AC67" s="339"/>
    </row>
    <row r="68" spans="1:68" ht="14.25" hidden="1" customHeight="1" x14ac:dyDescent="0.25">
      <c r="A68" s="355" t="s">
        <v>143</v>
      </c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48"/>
      <c r="P68" s="348"/>
      <c r="Q68" s="348"/>
      <c r="R68" s="348"/>
      <c r="S68" s="348"/>
      <c r="T68" s="348"/>
      <c r="U68" s="348"/>
      <c r="V68" s="348"/>
      <c r="W68" s="348"/>
      <c r="X68" s="348"/>
      <c r="Y68" s="348"/>
      <c r="Z68" s="348"/>
      <c r="AA68" s="332"/>
      <c r="AB68" s="332"/>
      <c r="AC68" s="332"/>
    </row>
    <row r="69" spans="1:68" ht="16.5" hidden="1" customHeight="1" x14ac:dyDescent="0.25">
      <c r="A69" s="54" t="s">
        <v>144</v>
      </c>
      <c r="B69" s="54" t="s">
        <v>145</v>
      </c>
      <c r="C69" s="31">
        <v>4301135127</v>
      </c>
      <c r="D69" s="342">
        <v>4607111036995</v>
      </c>
      <c r="E69" s="343"/>
      <c r="F69" s="335">
        <v>0.25</v>
      </c>
      <c r="G69" s="32">
        <v>6</v>
      </c>
      <c r="H69" s="335">
        <v>1.5</v>
      </c>
      <c r="I69" s="335">
        <v>1.86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50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69" s="350"/>
      <c r="R69" s="350"/>
      <c r="S69" s="350"/>
      <c r="T69" s="351"/>
      <c r="U69" s="34"/>
      <c r="V69" s="34"/>
      <c r="W69" s="35" t="s">
        <v>69</v>
      </c>
      <c r="X69" s="336">
        <v>0</v>
      </c>
      <c r="Y69" s="337">
        <f>IFERROR(IF(X69="","",X69),"")</f>
        <v>0</v>
      </c>
      <c r="Z69" s="36">
        <f>IFERROR(IF(X69="","",X69*0.00941),"")</f>
        <v>0</v>
      </c>
      <c r="AA69" s="56"/>
      <c r="AB69" s="57"/>
      <c r="AC69" s="114" t="s">
        <v>140</v>
      </c>
      <c r="AG69" s="67"/>
      <c r="AJ69" s="71" t="s">
        <v>71</v>
      </c>
      <c r="AK69" s="71">
        <v>1</v>
      </c>
      <c r="BB69" s="115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146</v>
      </c>
      <c r="B70" s="54" t="s">
        <v>147</v>
      </c>
      <c r="C70" s="31">
        <v>4301135199</v>
      </c>
      <c r="D70" s="342">
        <v>4607111038166</v>
      </c>
      <c r="E70" s="343"/>
      <c r="F70" s="335">
        <v>0.25</v>
      </c>
      <c r="G70" s="32">
        <v>6</v>
      </c>
      <c r="H70" s="335">
        <v>1.5</v>
      </c>
      <c r="I70" s="335">
        <v>1.86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0" s="350"/>
      <c r="R70" s="350"/>
      <c r="S70" s="350"/>
      <c r="T70" s="351"/>
      <c r="U70" s="34"/>
      <c r="V70" s="34"/>
      <c r="W70" s="35" t="s">
        <v>69</v>
      </c>
      <c r="X70" s="336">
        <v>0</v>
      </c>
      <c r="Y70" s="337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148</v>
      </c>
      <c r="AG70" s="67"/>
      <c r="AJ70" s="71" t="s">
        <v>71</v>
      </c>
      <c r="AK70" s="71">
        <v>1</v>
      </c>
      <c r="BB70" s="117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149</v>
      </c>
      <c r="B71" s="54" t="s">
        <v>150</v>
      </c>
      <c r="C71" s="31">
        <v>4301135200</v>
      </c>
      <c r="D71" s="342">
        <v>4607111038159</v>
      </c>
      <c r="E71" s="343"/>
      <c r="F71" s="335">
        <v>0.25</v>
      </c>
      <c r="G71" s="32">
        <v>6</v>
      </c>
      <c r="H71" s="335">
        <v>1.5</v>
      </c>
      <c r="I71" s="335">
        <v>1.86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55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1" s="350"/>
      <c r="R71" s="350"/>
      <c r="S71" s="350"/>
      <c r="T71" s="351"/>
      <c r="U71" s="34"/>
      <c r="V71" s="34"/>
      <c r="W71" s="35" t="s">
        <v>69</v>
      </c>
      <c r="X71" s="336">
        <v>0</v>
      </c>
      <c r="Y71" s="337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148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idden="1" x14ac:dyDescent="0.2">
      <c r="A72" s="363"/>
      <c r="B72" s="348"/>
      <c r="C72" s="348"/>
      <c r="D72" s="348"/>
      <c r="E72" s="348"/>
      <c r="F72" s="348"/>
      <c r="G72" s="348"/>
      <c r="H72" s="348"/>
      <c r="I72" s="348"/>
      <c r="J72" s="348"/>
      <c r="K72" s="348"/>
      <c r="L72" s="348"/>
      <c r="M72" s="348"/>
      <c r="N72" s="348"/>
      <c r="O72" s="364"/>
      <c r="P72" s="344" t="s">
        <v>72</v>
      </c>
      <c r="Q72" s="345"/>
      <c r="R72" s="345"/>
      <c r="S72" s="345"/>
      <c r="T72" s="345"/>
      <c r="U72" s="345"/>
      <c r="V72" s="346"/>
      <c r="W72" s="37" t="s">
        <v>69</v>
      </c>
      <c r="X72" s="338">
        <f>IFERROR(SUM(X69:X71),"0")</f>
        <v>0</v>
      </c>
      <c r="Y72" s="338">
        <f>IFERROR(SUM(Y69:Y71),"0")</f>
        <v>0</v>
      </c>
      <c r="Z72" s="338">
        <f>IFERROR(IF(Z69="",0,Z69),"0")+IFERROR(IF(Z70="",0,Z70),"0")+IFERROR(IF(Z71="",0,Z71),"0")</f>
        <v>0</v>
      </c>
      <c r="AA72" s="339"/>
      <c r="AB72" s="339"/>
      <c r="AC72" s="339"/>
    </row>
    <row r="73" spans="1:68" hidden="1" x14ac:dyDescent="0.2">
      <c r="A73" s="348"/>
      <c r="B73" s="348"/>
      <c r="C73" s="348"/>
      <c r="D73" s="348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64"/>
      <c r="P73" s="344" t="s">
        <v>72</v>
      </c>
      <c r="Q73" s="345"/>
      <c r="R73" s="345"/>
      <c r="S73" s="345"/>
      <c r="T73" s="345"/>
      <c r="U73" s="345"/>
      <c r="V73" s="346"/>
      <c r="W73" s="37" t="s">
        <v>73</v>
      </c>
      <c r="X73" s="338">
        <f>IFERROR(SUMPRODUCT(X69:X71*H69:H71),"0")</f>
        <v>0</v>
      </c>
      <c r="Y73" s="338">
        <f>IFERROR(SUMPRODUCT(Y69:Y71*H69:H71),"0")</f>
        <v>0</v>
      </c>
      <c r="Z73" s="37"/>
      <c r="AA73" s="339"/>
      <c r="AB73" s="339"/>
      <c r="AC73" s="339"/>
    </row>
    <row r="74" spans="1:68" ht="16.5" hidden="1" customHeight="1" x14ac:dyDescent="0.25">
      <c r="A74" s="347" t="s">
        <v>151</v>
      </c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  <c r="Z74" s="348"/>
      <c r="AA74" s="331"/>
      <c r="AB74" s="331"/>
      <c r="AC74" s="331"/>
    </row>
    <row r="75" spans="1:68" ht="14.25" hidden="1" customHeight="1" x14ac:dyDescent="0.25">
      <c r="A75" s="355" t="s">
        <v>63</v>
      </c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Z75" s="348"/>
      <c r="AA75" s="332"/>
      <c r="AB75" s="332"/>
      <c r="AC75" s="332"/>
    </row>
    <row r="76" spans="1:68" ht="27" hidden="1" customHeight="1" x14ac:dyDescent="0.25">
      <c r="A76" s="54" t="s">
        <v>152</v>
      </c>
      <c r="B76" s="54" t="s">
        <v>153</v>
      </c>
      <c r="C76" s="31">
        <v>4301070977</v>
      </c>
      <c r="D76" s="342">
        <v>4607111037411</v>
      </c>
      <c r="E76" s="343"/>
      <c r="F76" s="335">
        <v>2.7</v>
      </c>
      <c r="G76" s="32">
        <v>1</v>
      </c>
      <c r="H76" s="335">
        <v>2.7</v>
      </c>
      <c r="I76" s="335">
        <v>2.8132000000000001</v>
      </c>
      <c r="J76" s="32">
        <v>234</v>
      </c>
      <c r="K76" s="32" t="s">
        <v>154</v>
      </c>
      <c r="L76" s="32" t="s">
        <v>107</v>
      </c>
      <c r="M76" s="33" t="s">
        <v>68</v>
      </c>
      <c r="N76" s="33"/>
      <c r="O76" s="32">
        <v>180</v>
      </c>
      <c r="P76" s="44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50"/>
      <c r="R76" s="350"/>
      <c r="S76" s="350"/>
      <c r="T76" s="351"/>
      <c r="U76" s="34"/>
      <c r="V76" s="34"/>
      <c r="W76" s="35" t="s">
        <v>69</v>
      </c>
      <c r="X76" s="336">
        <v>0</v>
      </c>
      <c r="Y76" s="337">
        <f>IFERROR(IF(X76="","",X76),"")</f>
        <v>0</v>
      </c>
      <c r="Z76" s="36">
        <f>IFERROR(IF(X76="","",X76*0.00502),"")</f>
        <v>0</v>
      </c>
      <c r="AA76" s="56"/>
      <c r="AB76" s="57"/>
      <c r="AC76" s="120" t="s">
        <v>155</v>
      </c>
      <c r="AG76" s="67"/>
      <c r="AJ76" s="71" t="s">
        <v>109</v>
      </c>
      <c r="AK76" s="71">
        <v>18</v>
      </c>
      <c r="BB76" s="121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hidden="1" customHeight="1" x14ac:dyDescent="0.25">
      <c r="A77" s="54" t="s">
        <v>156</v>
      </c>
      <c r="B77" s="54" t="s">
        <v>157</v>
      </c>
      <c r="C77" s="31">
        <v>4301070981</v>
      </c>
      <c r="D77" s="342">
        <v>4607111036728</v>
      </c>
      <c r="E77" s="343"/>
      <c r="F77" s="335">
        <v>5</v>
      </c>
      <c r="G77" s="32">
        <v>1</v>
      </c>
      <c r="H77" s="335">
        <v>5</v>
      </c>
      <c r="I77" s="335">
        <v>5.2131999999999996</v>
      </c>
      <c r="J77" s="32">
        <v>144</v>
      </c>
      <c r="K77" s="32" t="s">
        <v>66</v>
      </c>
      <c r="L77" s="32" t="s">
        <v>112</v>
      </c>
      <c r="M77" s="33" t="s">
        <v>68</v>
      </c>
      <c r="N77" s="33"/>
      <c r="O77" s="32">
        <v>180</v>
      </c>
      <c r="P77" s="46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50"/>
      <c r="R77" s="350"/>
      <c r="S77" s="350"/>
      <c r="T77" s="351"/>
      <c r="U77" s="34"/>
      <c r="V77" s="34"/>
      <c r="W77" s="35" t="s">
        <v>69</v>
      </c>
      <c r="X77" s="336">
        <v>0</v>
      </c>
      <c r="Y77" s="337">
        <f>IFERROR(IF(X77="","",X77),"")</f>
        <v>0</v>
      </c>
      <c r="Z77" s="36">
        <f>IFERROR(IF(X77="","",X77*0.00866),"")</f>
        <v>0</v>
      </c>
      <c r="AA77" s="56"/>
      <c r="AB77" s="57"/>
      <c r="AC77" s="122" t="s">
        <v>155</v>
      </c>
      <c r="AG77" s="67"/>
      <c r="AJ77" s="71" t="s">
        <v>113</v>
      </c>
      <c r="AK77" s="71">
        <v>144</v>
      </c>
      <c r="BB77" s="123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63"/>
      <c r="B78" s="348"/>
      <c r="C78" s="348"/>
      <c r="D78" s="348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64"/>
      <c r="P78" s="344" t="s">
        <v>72</v>
      </c>
      <c r="Q78" s="345"/>
      <c r="R78" s="345"/>
      <c r="S78" s="345"/>
      <c r="T78" s="345"/>
      <c r="U78" s="345"/>
      <c r="V78" s="346"/>
      <c r="W78" s="37" t="s">
        <v>69</v>
      </c>
      <c r="X78" s="338">
        <f>IFERROR(SUM(X76:X77),"0")</f>
        <v>0</v>
      </c>
      <c r="Y78" s="338">
        <f>IFERROR(SUM(Y76:Y77),"0")</f>
        <v>0</v>
      </c>
      <c r="Z78" s="338">
        <f>IFERROR(IF(Z76="",0,Z76),"0")+IFERROR(IF(Z77="",0,Z77),"0")</f>
        <v>0</v>
      </c>
      <c r="AA78" s="339"/>
      <c r="AB78" s="339"/>
      <c r="AC78" s="339"/>
    </row>
    <row r="79" spans="1:68" hidden="1" x14ac:dyDescent="0.2">
      <c r="A79" s="348"/>
      <c r="B79" s="348"/>
      <c r="C79" s="348"/>
      <c r="D79" s="348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64"/>
      <c r="P79" s="344" t="s">
        <v>72</v>
      </c>
      <c r="Q79" s="345"/>
      <c r="R79" s="345"/>
      <c r="S79" s="345"/>
      <c r="T79" s="345"/>
      <c r="U79" s="345"/>
      <c r="V79" s="346"/>
      <c r="W79" s="37" t="s">
        <v>73</v>
      </c>
      <c r="X79" s="338">
        <f>IFERROR(SUMPRODUCT(X76:X77*H76:H77),"0")</f>
        <v>0</v>
      </c>
      <c r="Y79" s="338">
        <f>IFERROR(SUMPRODUCT(Y76:Y77*H76:H77),"0")</f>
        <v>0</v>
      </c>
      <c r="Z79" s="37"/>
      <c r="AA79" s="339"/>
      <c r="AB79" s="339"/>
      <c r="AC79" s="339"/>
    </row>
    <row r="80" spans="1:68" ht="16.5" hidden="1" customHeight="1" x14ac:dyDescent="0.25">
      <c r="A80" s="347" t="s">
        <v>158</v>
      </c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Z80" s="348"/>
      <c r="AA80" s="331"/>
      <c r="AB80" s="331"/>
      <c r="AC80" s="331"/>
    </row>
    <row r="81" spans="1:68" ht="14.25" hidden="1" customHeight="1" x14ac:dyDescent="0.25">
      <c r="A81" s="355" t="s">
        <v>143</v>
      </c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Z81" s="348"/>
      <c r="AA81" s="332"/>
      <c r="AB81" s="332"/>
      <c r="AC81" s="332"/>
    </row>
    <row r="82" spans="1:68" ht="27" hidden="1" customHeight="1" x14ac:dyDescent="0.25">
      <c r="A82" s="54" t="s">
        <v>159</v>
      </c>
      <c r="B82" s="54" t="s">
        <v>160</v>
      </c>
      <c r="C82" s="31">
        <v>4301135584</v>
      </c>
      <c r="D82" s="342">
        <v>4607111033659</v>
      </c>
      <c r="E82" s="343"/>
      <c r="F82" s="335">
        <v>0.3</v>
      </c>
      <c r="G82" s="32">
        <v>12</v>
      </c>
      <c r="H82" s="335">
        <v>3.6</v>
      </c>
      <c r="I82" s="335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22" t="s">
        <v>161</v>
      </c>
      <c r="Q82" s="350"/>
      <c r="R82" s="350"/>
      <c r="S82" s="350"/>
      <c r="T82" s="351"/>
      <c r="U82" s="34"/>
      <c r="V82" s="34"/>
      <c r="W82" s="35" t="s">
        <v>69</v>
      </c>
      <c r="X82" s="336">
        <v>0</v>
      </c>
      <c r="Y82" s="337">
        <f>IFERROR(IF(X82="","",X82),"")</f>
        <v>0</v>
      </c>
      <c r="Z82" s="36">
        <f>IFERROR(IF(X82="","",X82*0.01788),"")</f>
        <v>0</v>
      </c>
      <c r="AA82" s="56"/>
      <c r="AB82" s="57"/>
      <c r="AC82" s="124" t="s">
        <v>162</v>
      </c>
      <c r="AG82" s="67"/>
      <c r="AJ82" s="71" t="s">
        <v>71</v>
      </c>
      <c r="AK82" s="71">
        <v>1</v>
      </c>
      <c r="BB82" s="125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idden="1" x14ac:dyDescent="0.2">
      <c r="A83" s="363"/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64"/>
      <c r="P83" s="344" t="s">
        <v>72</v>
      </c>
      <c r="Q83" s="345"/>
      <c r="R83" s="345"/>
      <c r="S83" s="345"/>
      <c r="T83" s="345"/>
      <c r="U83" s="345"/>
      <c r="V83" s="346"/>
      <c r="W83" s="37" t="s">
        <v>69</v>
      </c>
      <c r="X83" s="338">
        <f>IFERROR(SUM(X82:X82),"0")</f>
        <v>0</v>
      </c>
      <c r="Y83" s="338">
        <f>IFERROR(SUM(Y82:Y82),"0")</f>
        <v>0</v>
      </c>
      <c r="Z83" s="338">
        <f>IFERROR(IF(Z82="",0,Z82),"0")</f>
        <v>0</v>
      </c>
      <c r="AA83" s="339"/>
      <c r="AB83" s="339"/>
      <c r="AC83" s="339"/>
    </row>
    <row r="84" spans="1:68" hidden="1" x14ac:dyDescent="0.2">
      <c r="A84" s="348"/>
      <c r="B84" s="348"/>
      <c r="C84" s="348"/>
      <c r="D84" s="348"/>
      <c r="E84" s="348"/>
      <c r="F84" s="348"/>
      <c r="G84" s="348"/>
      <c r="H84" s="348"/>
      <c r="I84" s="348"/>
      <c r="J84" s="348"/>
      <c r="K84" s="348"/>
      <c r="L84" s="348"/>
      <c r="M84" s="348"/>
      <c r="N84" s="348"/>
      <c r="O84" s="364"/>
      <c r="P84" s="344" t="s">
        <v>72</v>
      </c>
      <c r="Q84" s="345"/>
      <c r="R84" s="345"/>
      <c r="S84" s="345"/>
      <c r="T84" s="345"/>
      <c r="U84" s="345"/>
      <c r="V84" s="346"/>
      <c r="W84" s="37" t="s">
        <v>73</v>
      </c>
      <c r="X84" s="338">
        <f>IFERROR(SUMPRODUCT(X82:X82*H82:H82),"0")</f>
        <v>0</v>
      </c>
      <c r="Y84" s="338">
        <f>IFERROR(SUMPRODUCT(Y82:Y82*H82:H82),"0")</f>
        <v>0</v>
      </c>
      <c r="Z84" s="37"/>
      <c r="AA84" s="339"/>
      <c r="AB84" s="339"/>
      <c r="AC84" s="339"/>
    </row>
    <row r="85" spans="1:68" ht="16.5" hidden="1" customHeight="1" x14ac:dyDescent="0.25">
      <c r="A85" s="347" t="s">
        <v>163</v>
      </c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  <c r="W85" s="348"/>
      <c r="X85" s="348"/>
      <c r="Y85" s="348"/>
      <c r="Z85" s="348"/>
      <c r="AA85" s="331"/>
      <c r="AB85" s="331"/>
      <c r="AC85" s="331"/>
    </row>
    <row r="86" spans="1:68" ht="14.25" hidden="1" customHeight="1" x14ac:dyDescent="0.25">
      <c r="A86" s="355" t="s">
        <v>164</v>
      </c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348"/>
      <c r="V86" s="348"/>
      <c r="W86" s="348"/>
      <c r="X86" s="348"/>
      <c r="Y86" s="348"/>
      <c r="Z86" s="348"/>
      <c r="AA86" s="332"/>
      <c r="AB86" s="332"/>
      <c r="AC86" s="332"/>
    </row>
    <row r="87" spans="1:68" ht="27" hidden="1" customHeight="1" x14ac:dyDescent="0.25">
      <c r="A87" s="54" t="s">
        <v>165</v>
      </c>
      <c r="B87" s="54" t="s">
        <v>166</v>
      </c>
      <c r="C87" s="31">
        <v>4301131022</v>
      </c>
      <c r="D87" s="342">
        <v>4607111034120</v>
      </c>
      <c r="E87" s="343"/>
      <c r="F87" s="335">
        <v>0.3</v>
      </c>
      <c r="G87" s="32">
        <v>12</v>
      </c>
      <c r="H87" s="335">
        <v>3.6</v>
      </c>
      <c r="I87" s="335">
        <v>4.3036000000000003</v>
      </c>
      <c r="J87" s="32">
        <v>70</v>
      </c>
      <c r="K87" s="32" t="s">
        <v>79</v>
      </c>
      <c r="L87" s="32" t="s">
        <v>107</v>
      </c>
      <c r="M87" s="33" t="s">
        <v>68</v>
      </c>
      <c r="N87" s="33"/>
      <c r="O87" s="32">
        <v>180</v>
      </c>
      <c r="P87" s="46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7" s="350"/>
      <c r="R87" s="350"/>
      <c r="S87" s="350"/>
      <c r="T87" s="351"/>
      <c r="U87" s="34"/>
      <c r="V87" s="34"/>
      <c r="W87" s="35" t="s">
        <v>69</v>
      </c>
      <c r="X87" s="336">
        <v>0</v>
      </c>
      <c r="Y87" s="337">
        <f>IFERROR(IF(X87="","",X87),"")</f>
        <v>0</v>
      </c>
      <c r="Z87" s="36">
        <f>IFERROR(IF(X87="","",X87*0.01788),"")</f>
        <v>0</v>
      </c>
      <c r="AA87" s="56"/>
      <c r="AB87" s="57"/>
      <c r="AC87" s="126" t="s">
        <v>167</v>
      </c>
      <c r="AG87" s="67"/>
      <c r="AJ87" s="71" t="s">
        <v>109</v>
      </c>
      <c r="AK87" s="71">
        <v>14</v>
      </c>
      <c r="BB87" s="127" t="s">
        <v>82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ht="27" hidden="1" customHeight="1" x14ac:dyDescent="0.25">
      <c r="A88" s="54" t="s">
        <v>168</v>
      </c>
      <c r="B88" s="54" t="s">
        <v>169</v>
      </c>
      <c r="C88" s="31">
        <v>4301131021</v>
      </c>
      <c r="D88" s="342">
        <v>4607111034137</v>
      </c>
      <c r="E88" s="343"/>
      <c r="F88" s="335">
        <v>0.3</v>
      </c>
      <c r="G88" s="32">
        <v>12</v>
      </c>
      <c r="H88" s="335">
        <v>3.6</v>
      </c>
      <c r="I88" s="335">
        <v>4.3036000000000003</v>
      </c>
      <c r="J88" s="32">
        <v>70</v>
      </c>
      <c r="K88" s="32" t="s">
        <v>79</v>
      </c>
      <c r="L88" s="32" t="s">
        <v>107</v>
      </c>
      <c r="M88" s="33" t="s">
        <v>68</v>
      </c>
      <c r="N88" s="33"/>
      <c r="O88" s="32">
        <v>180</v>
      </c>
      <c r="P88" s="45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8" s="350"/>
      <c r="R88" s="350"/>
      <c r="S88" s="350"/>
      <c r="T88" s="351"/>
      <c r="U88" s="34"/>
      <c r="V88" s="34"/>
      <c r="W88" s="35" t="s">
        <v>69</v>
      </c>
      <c r="X88" s="336">
        <v>0</v>
      </c>
      <c r="Y88" s="337">
        <f>IFERROR(IF(X88="","",X88),"")</f>
        <v>0</v>
      </c>
      <c r="Z88" s="36">
        <f>IFERROR(IF(X88="","",X88*0.01788),"")</f>
        <v>0</v>
      </c>
      <c r="AA88" s="56"/>
      <c r="AB88" s="57"/>
      <c r="AC88" s="128" t="s">
        <v>170</v>
      </c>
      <c r="AG88" s="67"/>
      <c r="AJ88" s="71" t="s">
        <v>109</v>
      </c>
      <c r="AK88" s="71">
        <v>14</v>
      </c>
      <c r="BB88" s="129" t="s">
        <v>82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hidden="1" x14ac:dyDescent="0.2">
      <c r="A89" s="363"/>
      <c r="B89" s="348"/>
      <c r="C89" s="348"/>
      <c r="D89" s="348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64"/>
      <c r="P89" s="344" t="s">
        <v>72</v>
      </c>
      <c r="Q89" s="345"/>
      <c r="R89" s="345"/>
      <c r="S89" s="345"/>
      <c r="T89" s="345"/>
      <c r="U89" s="345"/>
      <c r="V89" s="346"/>
      <c r="W89" s="37" t="s">
        <v>69</v>
      </c>
      <c r="X89" s="338">
        <f>IFERROR(SUM(X87:X88),"0")</f>
        <v>0</v>
      </c>
      <c r="Y89" s="338">
        <f>IFERROR(SUM(Y87:Y88),"0")</f>
        <v>0</v>
      </c>
      <c r="Z89" s="338">
        <f>IFERROR(IF(Z87="",0,Z87),"0")+IFERROR(IF(Z88="",0,Z88),"0")</f>
        <v>0</v>
      </c>
      <c r="AA89" s="339"/>
      <c r="AB89" s="339"/>
      <c r="AC89" s="339"/>
    </row>
    <row r="90" spans="1:68" hidden="1" x14ac:dyDescent="0.2">
      <c r="A90" s="348"/>
      <c r="B90" s="348"/>
      <c r="C90" s="348"/>
      <c r="D90" s="348"/>
      <c r="E90" s="348"/>
      <c r="F90" s="348"/>
      <c r="G90" s="348"/>
      <c r="H90" s="348"/>
      <c r="I90" s="348"/>
      <c r="J90" s="348"/>
      <c r="K90" s="348"/>
      <c r="L90" s="348"/>
      <c r="M90" s="348"/>
      <c r="N90" s="348"/>
      <c r="O90" s="364"/>
      <c r="P90" s="344" t="s">
        <v>72</v>
      </c>
      <c r="Q90" s="345"/>
      <c r="R90" s="345"/>
      <c r="S90" s="345"/>
      <c r="T90" s="345"/>
      <c r="U90" s="345"/>
      <c r="V90" s="346"/>
      <c r="W90" s="37" t="s">
        <v>73</v>
      </c>
      <c r="X90" s="338">
        <f>IFERROR(SUMPRODUCT(X87:X88*H87:H88),"0")</f>
        <v>0</v>
      </c>
      <c r="Y90" s="338">
        <f>IFERROR(SUMPRODUCT(Y87:Y88*H87:H88),"0")</f>
        <v>0</v>
      </c>
      <c r="Z90" s="37"/>
      <c r="AA90" s="339"/>
      <c r="AB90" s="339"/>
      <c r="AC90" s="339"/>
    </row>
    <row r="91" spans="1:68" ht="16.5" hidden="1" customHeight="1" x14ac:dyDescent="0.25">
      <c r="A91" s="347" t="s">
        <v>171</v>
      </c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  <c r="Z91" s="348"/>
      <c r="AA91" s="331"/>
      <c r="AB91" s="331"/>
      <c r="AC91" s="331"/>
    </row>
    <row r="92" spans="1:68" ht="14.25" hidden="1" customHeight="1" x14ac:dyDescent="0.25">
      <c r="A92" s="355" t="s">
        <v>143</v>
      </c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348"/>
      <c r="V92" s="348"/>
      <c r="W92" s="348"/>
      <c r="X92" s="348"/>
      <c r="Y92" s="348"/>
      <c r="Z92" s="348"/>
      <c r="AA92" s="332"/>
      <c r="AB92" s="332"/>
      <c r="AC92" s="332"/>
    </row>
    <row r="93" spans="1:68" ht="27" hidden="1" customHeight="1" x14ac:dyDescent="0.25">
      <c r="A93" s="54" t="s">
        <v>172</v>
      </c>
      <c r="B93" s="54" t="s">
        <v>173</v>
      </c>
      <c r="C93" s="31">
        <v>4301135569</v>
      </c>
      <c r="D93" s="342">
        <v>4607111033628</v>
      </c>
      <c r="E93" s="343"/>
      <c r="F93" s="335">
        <v>0.3</v>
      </c>
      <c r="G93" s="32">
        <v>12</v>
      </c>
      <c r="H93" s="335">
        <v>3.6</v>
      </c>
      <c r="I93" s="335">
        <v>4.3036000000000003</v>
      </c>
      <c r="J93" s="32">
        <v>70</v>
      </c>
      <c r="K93" s="32" t="s">
        <v>79</v>
      </c>
      <c r="L93" s="32" t="s">
        <v>107</v>
      </c>
      <c r="M93" s="33" t="s">
        <v>68</v>
      </c>
      <c r="N93" s="33"/>
      <c r="O93" s="32">
        <v>180</v>
      </c>
      <c r="P93" s="509" t="s">
        <v>174</v>
      </c>
      <c r="Q93" s="350"/>
      <c r="R93" s="350"/>
      <c r="S93" s="350"/>
      <c r="T93" s="351"/>
      <c r="U93" s="34"/>
      <c r="V93" s="34"/>
      <c r="W93" s="35" t="s">
        <v>69</v>
      </c>
      <c r="X93" s="336">
        <v>0</v>
      </c>
      <c r="Y93" s="337">
        <f t="shared" ref="Y93:Y98" si="6">IFERROR(IF(X93="","",X93),"")</f>
        <v>0</v>
      </c>
      <c r="Z93" s="36">
        <f t="shared" ref="Z93:Z98" si="7">IFERROR(IF(X93="","",X93*0.01788),"")</f>
        <v>0</v>
      </c>
      <c r="AA93" s="56"/>
      <c r="AB93" s="57"/>
      <c r="AC93" s="130" t="s">
        <v>162</v>
      </c>
      <c r="AG93" s="67"/>
      <c r="AJ93" s="71" t="s">
        <v>109</v>
      </c>
      <c r="AK93" s="71">
        <v>14</v>
      </c>
      <c r="BB93" s="131" t="s">
        <v>82</v>
      </c>
      <c r="BM93" s="67">
        <f t="shared" ref="BM93:BM98" si="8">IFERROR(X93*I93,"0")</f>
        <v>0</v>
      </c>
      <c r="BN93" s="67">
        <f t="shared" ref="BN93:BN98" si="9">IFERROR(Y93*I93,"0")</f>
        <v>0</v>
      </c>
      <c r="BO93" s="67">
        <f t="shared" ref="BO93:BO98" si="10">IFERROR(X93/J93,"0")</f>
        <v>0</v>
      </c>
      <c r="BP93" s="67">
        <f t="shared" ref="BP93:BP98" si="11">IFERROR(Y93/J93,"0")</f>
        <v>0</v>
      </c>
    </row>
    <row r="94" spans="1:68" ht="27" hidden="1" customHeight="1" x14ac:dyDescent="0.25">
      <c r="A94" s="54" t="s">
        <v>175</v>
      </c>
      <c r="B94" s="54" t="s">
        <v>176</v>
      </c>
      <c r="C94" s="31">
        <v>4301135565</v>
      </c>
      <c r="D94" s="342">
        <v>4607111033451</v>
      </c>
      <c r="E94" s="343"/>
      <c r="F94" s="335">
        <v>0.3</v>
      </c>
      <c r="G94" s="32">
        <v>12</v>
      </c>
      <c r="H94" s="335">
        <v>3.6</v>
      </c>
      <c r="I94" s="335">
        <v>4.3036000000000003</v>
      </c>
      <c r="J94" s="32">
        <v>70</v>
      </c>
      <c r="K94" s="32" t="s">
        <v>79</v>
      </c>
      <c r="L94" s="32" t="s">
        <v>112</v>
      </c>
      <c r="M94" s="33" t="s">
        <v>68</v>
      </c>
      <c r="N94" s="33"/>
      <c r="O94" s="32">
        <v>180</v>
      </c>
      <c r="P94" s="38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4" s="350"/>
      <c r="R94" s="350"/>
      <c r="S94" s="350"/>
      <c r="T94" s="351"/>
      <c r="U94" s="34"/>
      <c r="V94" s="34"/>
      <c r="W94" s="35" t="s">
        <v>69</v>
      </c>
      <c r="X94" s="336">
        <v>0</v>
      </c>
      <c r="Y94" s="337">
        <f t="shared" si="6"/>
        <v>0</v>
      </c>
      <c r="Z94" s="36">
        <f t="shared" si="7"/>
        <v>0</v>
      </c>
      <c r="AA94" s="56"/>
      <c r="AB94" s="57"/>
      <c r="AC94" s="132" t="s">
        <v>162</v>
      </c>
      <c r="AG94" s="67"/>
      <c r="AJ94" s="71" t="s">
        <v>113</v>
      </c>
      <c r="AK94" s="71">
        <v>70</v>
      </c>
      <c r="BB94" s="133" t="s">
        <v>82</v>
      </c>
      <c r="BM94" s="67">
        <f t="shared" si="8"/>
        <v>0</v>
      </c>
      <c r="BN94" s="67">
        <f t="shared" si="9"/>
        <v>0</v>
      </c>
      <c r="BO94" s="67">
        <f t="shared" si="10"/>
        <v>0</v>
      </c>
      <c r="BP94" s="67">
        <f t="shared" si="11"/>
        <v>0</v>
      </c>
    </row>
    <row r="95" spans="1:68" ht="27" hidden="1" customHeight="1" x14ac:dyDescent="0.25">
      <c r="A95" s="54" t="s">
        <v>177</v>
      </c>
      <c r="B95" s="54" t="s">
        <v>178</v>
      </c>
      <c r="C95" s="31">
        <v>4301135575</v>
      </c>
      <c r="D95" s="342">
        <v>4607111035141</v>
      </c>
      <c r="E95" s="343"/>
      <c r="F95" s="335">
        <v>0.3</v>
      </c>
      <c r="G95" s="32">
        <v>12</v>
      </c>
      <c r="H95" s="335">
        <v>3.6</v>
      </c>
      <c r="I95" s="335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8" t="s">
        <v>179</v>
      </c>
      <c r="Q95" s="350"/>
      <c r="R95" s="350"/>
      <c r="S95" s="350"/>
      <c r="T95" s="351"/>
      <c r="U95" s="34"/>
      <c r="V95" s="34"/>
      <c r="W95" s="35" t="s">
        <v>69</v>
      </c>
      <c r="X95" s="336">
        <v>0</v>
      </c>
      <c r="Y95" s="337">
        <f t="shared" si="6"/>
        <v>0</v>
      </c>
      <c r="Z95" s="36">
        <f t="shared" si="7"/>
        <v>0</v>
      </c>
      <c r="AA95" s="56"/>
      <c r="AB95" s="57"/>
      <c r="AC95" s="134" t="s">
        <v>180</v>
      </c>
      <c r="AG95" s="67"/>
      <c r="AJ95" s="71" t="s">
        <v>71</v>
      </c>
      <c r="AK95" s="71">
        <v>1</v>
      </c>
      <c r="BB95" s="135" t="s">
        <v>82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hidden="1" customHeight="1" x14ac:dyDescent="0.25">
      <c r="A96" s="54" t="s">
        <v>181</v>
      </c>
      <c r="B96" s="54" t="s">
        <v>182</v>
      </c>
      <c r="C96" s="31">
        <v>4301135578</v>
      </c>
      <c r="D96" s="342">
        <v>4607111033444</v>
      </c>
      <c r="E96" s="343"/>
      <c r="F96" s="335">
        <v>0.3</v>
      </c>
      <c r="G96" s="32">
        <v>12</v>
      </c>
      <c r="H96" s="335">
        <v>3.6</v>
      </c>
      <c r="I96" s="335">
        <v>4.3036000000000003</v>
      </c>
      <c r="J96" s="32">
        <v>70</v>
      </c>
      <c r="K96" s="32" t="s">
        <v>79</v>
      </c>
      <c r="L96" s="32" t="s">
        <v>112</v>
      </c>
      <c r="M96" s="33" t="s">
        <v>68</v>
      </c>
      <c r="N96" s="33"/>
      <c r="O96" s="32">
        <v>180</v>
      </c>
      <c r="P96" s="47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6" s="350"/>
      <c r="R96" s="350"/>
      <c r="S96" s="350"/>
      <c r="T96" s="351"/>
      <c r="U96" s="34"/>
      <c r="V96" s="34"/>
      <c r="W96" s="35" t="s">
        <v>69</v>
      </c>
      <c r="X96" s="336">
        <v>0</v>
      </c>
      <c r="Y96" s="337">
        <f t="shared" si="6"/>
        <v>0</v>
      </c>
      <c r="Z96" s="36">
        <f t="shared" si="7"/>
        <v>0</v>
      </c>
      <c r="AA96" s="56"/>
      <c r="AB96" s="57"/>
      <c r="AC96" s="136" t="s">
        <v>162</v>
      </c>
      <c r="AG96" s="67"/>
      <c r="AJ96" s="71" t="s">
        <v>113</v>
      </c>
      <c r="AK96" s="71">
        <v>70</v>
      </c>
      <c r="BB96" s="137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hidden="1" customHeight="1" x14ac:dyDescent="0.25">
      <c r="A97" s="54" t="s">
        <v>183</v>
      </c>
      <c r="B97" s="54" t="s">
        <v>184</v>
      </c>
      <c r="C97" s="31">
        <v>4301135290</v>
      </c>
      <c r="D97" s="342">
        <v>4607111035028</v>
      </c>
      <c r="E97" s="343"/>
      <c r="F97" s="335">
        <v>0.48</v>
      </c>
      <c r="G97" s="32">
        <v>8</v>
      </c>
      <c r="H97" s="335">
        <v>3.84</v>
      </c>
      <c r="I97" s="335">
        <v>4.4488000000000003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3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7" s="350"/>
      <c r="R97" s="350"/>
      <c r="S97" s="350"/>
      <c r="T97" s="351"/>
      <c r="U97" s="34"/>
      <c r="V97" s="34"/>
      <c r="W97" s="35" t="s">
        <v>69</v>
      </c>
      <c r="X97" s="336">
        <v>0</v>
      </c>
      <c r="Y97" s="337">
        <f t="shared" si="6"/>
        <v>0</v>
      </c>
      <c r="Z97" s="36">
        <f t="shared" si="7"/>
        <v>0</v>
      </c>
      <c r="AA97" s="56"/>
      <c r="AB97" s="57"/>
      <c r="AC97" s="138" t="s">
        <v>180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hidden="1" customHeight="1" x14ac:dyDescent="0.25">
      <c r="A98" s="54" t="s">
        <v>185</v>
      </c>
      <c r="B98" s="54" t="s">
        <v>186</v>
      </c>
      <c r="C98" s="31">
        <v>4301135285</v>
      </c>
      <c r="D98" s="342">
        <v>4607111036407</v>
      </c>
      <c r="E98" s="343"/>
      <c r="F98" s="335">
        <v>0.3</v>
      </c>
      <c r="G98" s="32">
        <v>14</v>
      </c>
      <c r="H98" s="335">
        <v>4.2</v>
      </c>
      <c r="I98" s="335">
        <v>4.5292000000000003</v>
      </c>
      <c r="J98" s="32">
        <v>70</v>
      </c>
      <c r="K98" s="32" t="s">
        <v>79</v>
      </c>
      <c r="L98" s="32" t="s">
        <v>107</v>
      </c>
      <c r="M98" s="33" t="s">
        <v>68</v>
      </c>
      <c r="N98" s="33"/>
      <c r="O98" s="32">
        <v>180</v>
      </c>
      <c r="P98" s="50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50"/>
      <c r="R98" s="350"/>
      <c r="S98" s="350"/>
      <c r="T98" s="351"/>
      <c r="U98" s="34"/>
      <c r="V98" s="34"/>
      <c r="W98" s="35" t="s">
        <v>69</v>
      </c>
      <c r="X98" s="336">
        <v>0</v>
      </c>
      <c r="Y98" s="337">
        <f t="shared" si="6"/>
        <v>0</v>
      </c>
      <c r="Z98" s="36">
        <f t="shared" si="7"/>
        <v>0</v>
      </c>
      <c r="AA98" s="56"/>
      <c r="AB98" s="57"/>
      <c r="AC98" s="140" t="s">
        <v>187</v>
      </c>
      <c r="AG98" s="67"/>
      <c r="AJ98" s="71" t="s">
        <v>109</v>
      </c>
      <c r="AK98" s="71">
        <v>14</v>
      </c>
      <c r="BB98" s="141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idden="1" x14ac:dyDescent="0.2">
      <c r="A99" s="363"/>
      <c r="B99" s="348"/>
      <c r="C99" s="348"/>
      <c r="D99" s="348"/>
      <c r="E99" s="348"/>
      <c r="F99" s="348"/>
      <c r="G99" s="348"/>
      <c r="H99" s="348"/>
      <c r="I99" s="348"/>
      <c r="J99" s="348"/>
      <c r="K99" s="348"/>
      <c r="L99" s="348"/>
      <c r="M99" s="348"/>
      <c r="N99" s="348"/>
      <c r="O99" s="364"/>
      <c r="P99" s="344" t="s">
        <v>72</v>
      </c>
      <c r="Q99" s="345"/>
      <c r="R99" s="345"/>
      <c r="S99" s="345"/>
      <c r="T99" s="345"/>
      <c r="U99" s="345"/>
      <c r="V99" s="346"/>
      <c r="W99" s="37" t="s">
        <v>69</v>
      </c>
      <c r="X99" s="338">
        <f>IFERROR(SUM(X93:X98),"0")</f>
        <v>0</v>
      </c>
      <c r="Y99" s="338">
        <f>IFERROR(SUM(Y93:Y98),"0")</f>
        <v>0</v>
      </c>
      <c r="Z99" s="338">
        <f>IFERROR(IF(Z93="",0,Z93),"0")+IFERROR(IF(Z94="",0,Z94),"0")+IFERROR(IF(Z95="",0,Z95),"0")+IFERROR(IF(Z96="",0,Z96),"0")+IFERROR(IF(Z97="",0,Z97),"0")+IFERROR(IF(Z98="",0,Z98),"0")</f>
        <v>0</v>
      </c>
      <c r="AA99" s="339"/>
      <c r="AB99" s="339"/>
      <c r="AC99" s="339"/>
    </row>
    <row r="100" spans="1:68" hidden="1" x14ac:dyDescent="0.2">
      <c r="A100" s="348"/>
      <c r="B100" s="348"/>
      <c r="C100" s="348"/>
      <c r="D100" s="348"/>
      <c r="E100" s="348"/>
      <c r="F100" s="348"/>
      <c r="G100" s="348"/>
      <c r="H100" s="348"/>
      <c r="I100" s="348"/>
      <c r="J100" s="348"/>
      <c r="K100" s="348"/>
      <c r="L100" s="348"/>
      <c r="M100" s="348"/>
      <c r="N100" s="348"/>
      <c r="O100" s="364"/>
      <c r="P100" s="344" t="s">
        <v>72</v>
      </c>
      <c r="Q100" s="345"/>
      <c r="R100" s="345"/>
      <c r="S100" s="345"/>
      <c r="T100" s="345"/>
      <c r="U100" s="345"/>
      <c r="V100" s="346"/>
      <c r="W100" s="37" t="s">
        <v>73</v>
      </c>
      <c r="X100" s="338">
        <f>IFERROR(SUMPRODUCT(X93:X98*H93:H98),"0")</f>
        <v>0</v>
      </c>
      <c r="Y100" s="338">
        <f>IFERROR(SUMPRODUCT(Y93:Y98*H93:H98),"0")</f>
        <v>0</v>
      </c>
      <c r="Z100" s="37"/>
      <c r="AA100" s="339"/>
      <c r="AB100" s="339"/>
      <c r="AC100" s="339"/>
    </row>
    <row r="101" spans="1:68" ht="16.5" hidden="1" customHeight="1" x14ac:dyDescent="0.25">
      <c r="A101" s="347" t="s">
        <v>188</v>
      </c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348"/>
      <c r="V101" s="348"/>
      <c r="W101" s="348"/>
      <c r="X101" s="348"/>
      <c r="Y101" s="348"/>
      <c r="Z101" s="348"/>
      <c r="AA101" s="331"/>
      <c r="AB101" s="331"/>
      <c r="AC101" s="331"/>
    </row>
    <row r="102" spans="1:68" ht="14.25" hidden="1" customHeight="1" x14ac:dyDescent="0.25">
      <c r="A102" s="355" t="s">
        <v>137</v>
      </c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48"/>
      <c r="P102" s="348"/>
      <c r="Q102" s="348"/>
      <c r="R102" s="348"/>
      <c r="S102" s="348"/>
      <c r="T102" s="348"/>
      <c r="U102" s="348"/>
      <c r="V102" s="348"/>
      <c r="W102" s="348"/>
      <c r="X102" s="348"/>
      <c r="Y102" s="348"/>
      <c r="Z102" s="348"/>
      <c r="AA102" s="332"/>
      <c r="AB102" s="332"/>
      <c r="AC102" s="332"/>
    </row>
    <row r="103" spans="1:68" ht="27" hidden="1" customHeight="1" x14ac:dyDescent="0.25">
      <c r="A103" s="54" t="s">
        <v>189</v>
      </c>
      <c r="B103" s="54" t="s">
        <v>190</v>
      </c>
      <c r="C103" s="31">
        <v>4301136040</v>
      </c>
      <c r="D103" s="342">
        <v>4607025784319</v>
      </c>
      <c r="E103" s="343"/>
      <c r="F103" s="335">
        <v>0.36</v>
      </c>
      <c r="G103" s="32">
        <v>10</v>
      </c>
      <c r="H103" s="335">
        <v>3.6</v>
      </c>
      <c r="I103" s="335">
        <v>4.2439999999999998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3" s="350"/>
      <c r="R103" s="350"/>
      <c r="S103" s="350"/>
      <c r="T103" s="351"/>
      <c r="U103" s="34"/>
      <c r="V103" s="34"/>
      <c r="W103" s="35" t="s">
        <v>69</v>
      </c>
      <c r="X103" s="336">
        <v>0</v>
      </c>
      <c r="Y103" s="337">
        <f>IFERROR(IF(X103="","",X103),"")</f>
        <v>0</v>
      </c>
      <c r="Z103" s="36">
        <f>IFERROR(IF(X103="","",X103*0.01788),"")</f>
        <v>0</v>
      </c>
      <c r="AA103" s="56"/>
      <c r="AB103" s="57"/>
      <c r="AC103" s="142" t="s">
        <v>191</v>
      </c>
      <c r="AG103" s="67"/>
      <c r="AJ103" s="71" t="s">
        <v>71</v>
      </c>
      <c r="AK103" s="71">
        <v>1</v>
      </c>
      <c r="BB103" s="143" t="s">
        <v>82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hidden="1" customHeight="1" x14ac:dyDescent="0.25">
      <c r="A104" s="54" t="s">
        <v>192</v>
      </c>
      <c r="B104" s="54" t="s">
        <v>193</v>
      </c>
      <c r="C104" s="31">
        <v>4301136042</v>
      </c>
      <c r="D104" s="342">
        <v>4607025784012</v>
      </c>
      <c r="E104" s="343"/>
      <c r="F104" s="335">
        <v>0.09</v>
      </c>
      <c r="G104" s="32">
        <v>24</v>
      </c>
      <c r="H104" s="335">
        <v>2.16</v>
      </c>
      <c r="I104" s="335">
        <v>2.4912000000000001</v>
      </c>
      <c r="J104" s="32">
        <v>126</v>
      </c>
      <c r="K104" s="32" t="s">
        <v>79</v>
      </c>
      <c r="L104" s="32" t="s">
        <v>107</v>
      </c>
      <c r="M104" s="33" t="s">
        <v>68</v>
      </c>
      <c r="N104" s="33"/>
      <c r="O104" s="32">
        <v>180</v>
      </c>
      <c r="P104" s="36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50"/>
      <c r="R104" s="350"/>
      <c r="S104" s="350"/>
      <c r="T104" s="351"/>
      <c r="U104" s="34"/>
      <c r="V104" s="34"/>
      <c r="W104" s="35" t="s">
        <v>69</v>
      </c>
      <c r="X104" s="336">
        <v>0</v>
      </c>
      <c r="Y104" s="337">
        <f>IFERROR(IF(X104="","",X104),"")</f>
        <v>0</v>
      </c>
      <c r="Z104" s="36">
        <f>IFERROR(IF(X104="","",X104*0.00936),"")</f>
        <v>0</v>
      </c>
      <c r="AA104" s="56"/>
      <c r="AB104" s="57"/>
      <c r="AC104" s="144" t="s">
        <v>194</v>
      </c>
      <c r="AG104" s="67"/>
      <c r="AJ104" s="71" t="s">
        <v>109</v>
      </c>
      <c r="AK104" s="71">
        <v>14</v>
      </c>
      <c r="BB104" s="145" t="s">
        <v>82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16.5" hidden="1" customHeight="1" x14ac:dyDescent="0.25">
      <c r="A105" s="54" t="s">
        <v>195</v>
      </c>
      <c r="B105" s="54" t="s">
        <v>196</v>
      </c>
      <c r="C105" s="31">
        <v>4301136039</v>
      </c>
      <c r="D105" s="342">
        <v>4607111035370</v>
      </c>
      <c r="E105" s="343"/>
      <c r="F105" s="335">
        <v>0.14000000000000001</v>
      </c>
      <c r="G105" s="32">
        <v>22</v>
      </c>
      <c r="H105" s="335">
        <v>3.08</v>
      </c>
      <c r="I105" s="335">
        <v>3.464</v>
      </c>
      <c r="J105" s="32">
        <v>84</v>
      </c>
      <c r="K105" s="32" t="s">
        <v>66</v>
      </c>
      <c r="L105" s="32" t="s">
        <v>67</v>
      </c>
      <c r="M105" s="33" t="s">
        <v>68</v>
      </c>
      <c r="N105" s="33"/>
      <c r="O105" s="32">
        <v>180</v>
      </c>
      <c r="P105" s="51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5" s="350"/>
      <c r="R105" s="350"/>
      <c r="S105" s="350"/>
      <c r="T105" s="351"/>
      <c r="U105" s="34"/>
      <c r="V105" s="34"/>
      <c r="W105" s="35" t="s">
        <v>69</v>
      </c>
      <c r="X105" s="336">
        <v>0</v>
      </c>
      <c r="Y105" s="337">
        <f>IFERROR(IF(X105="","",X105),"")</f>
        <v>0</v>
      </c>
      <c r="Z105" s="36">
        <f>IFERROR(IF(X105="","",X105*0.0155),"")</f>
        <v>0</v>
      </c>
      <c r="AA105" s="56"/>
      <c r="AB105" s="57"/>
      <c r="AC105" s="146" t="s">
        <v>197</v>
      </c>
      <c r="AG105" s="67"/>
      <c r="AJ105" s="71" t="s">
        <v>71</v>
      </c>
      <c r="AK105" s="71">
        <v>1</v>
      </c>
      <c r="BB105" s="147" t="s">
        <v>82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idden="1" x14ac:dyDescent="0.2">
      <c r="A106" s="363"/>
      <c r="B106" s="348"/>
      <c r="C106" s="348"/>
      <c r="D106" s="348"/>
      <c r="E106" s="348"/>
      <c r="F106" s="348"/>
      <c r="G106" s="348"/>
      <c r="H106" s="348"/>
      <c r="I106" s="348"/>
      <c r="J106" s="348"/>
      <c r="K106" s="348"/>
      <c r="L106" s="348"/>
      <c r="M106" s="348"/>
      <c r="N106" s="348"/>
      <c r="O106" s="364"/>
      <c r="P106" s="344" t="s">
        <v>72</v>
      </c>
      <c r="Q106" s="345"/>
      <c r="R106" s="345"/>
      <c r="S106" s="345"/>
      <c r="T106" s="345"/>
      <c r="U106" s="345"/>
      <c r="V106" s="346"/>
      <c r="W106" s="37" t="s">
        <v>69</v>
      </c>
      <c r="X106" s="338">
        <f>IFERROR(SUM(X103:X105),"0")</f>
        <v>0</v>
      </c>
      <c r="Y106" s="338">
        <f>IFERROR(SUM(Y103:Y105),"0")</f>
        <v>0</v>
      </c>
      <c r="Z106" s="338">
        <f>IFERROR(IF(Z103="",0,Z103),"0")+IFERROR(IF(Z104="",0,Z104),"0")+IFERROR(IF(Z105="",0,Z105),"0")</f>
        <v>0</v>
      </c>
      <c r="AA106" s="339"/>
      <c r="AB106" s="339"/>
      <c r="AC106" s="339"/>
    </row>
    <row r="107" spans="1:68" hidden="1" x14ac:dyDescent="0.2">
      <c r="A107" s="348"/>
      <c r="B107" s="348"/>
      <c r="C107" s="348"/>
      <c r="D107" s="348"/>
      <c r="E107" s="348"/>
      <c r="F107" s="348"/>
      <c r="G107" s="348"/>
      <c r="H107" s="348"/>
      <c r="I107" s="348"/>
      <c r="J107" s="348"/>
      <c r="K107" s="348"/>
      <c r="L107" s="348"/>
      <c r="M107" s="348"/>
      <c r="N107" s="348"/>
      <c r="O107" s="364"/>
      <c r="P107" s="344" t="s">
        <v>72</v>
      </c>
      <c r="Q107" s="345"/>
      <c r="R107" s="345"/>
      <c r="S107" s="345"/>
      <c r="T107" s="345"/>
      <c r="U107" s="345"/>
      <c r="V107" s="346"/>
      <c r="W107" s="37" t="s">
        <v>73</v>
      </c>
      <c r="X107" s="338">
        <f>IFERROR(SUMPRODUCT(X103:X105*H103:H105),"0")</f>
        <v>0</v>
      </c>
      <c r="Y107" s="338">
        <f>IFERROR(SUMPRODUCT(Y103:Y105*H103:H105),"0")</f>
        <v>0</v>
      </c>
      <c r="Z107" s="37"/>
      <c r="AA107" s="339"/>
      <c r="AB107" s="339"/>
      <c r="AC107" s="339"/>
    </row>
    <row r="108" spans="1:68" ht="16.5" hidden="1" customHeight="1" x14ac:dyDescent="0.25">
      <c r="A108" s="347" t="s">
        <v>198</v>
      </c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348"/>
      <c r="V108" s="348"/>
      <c r="W108" s="348"/>
      <c r="X108" s="348"/>
      <c r="Y108" s="348"/>
      <c r="Z108" s="348"/>
      <c r="AA108" s="331"/>
      <c r="AB108" s="331"/>
      <c r="AC108" s="331"/>
    </row>
    <row r="109" spans="1:68" ht="14.25" hidden="1" customHeight="1" x14ac:dyDescent="0.25">
      <c r="A109" s="355" t="s">
        <v>63</v>
      </c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48"/>
      <c r="P109" s="348"/>
      <c r="Q109" s="348"/>
      <c r="R109" s="348"/>
      <c r="S109" s="348"/>
      <c r="T109" s="348"/>
      <c r="U109" s="348"/>
      <c r="V109" s="348"/>
      <c r="W109" s="348"/>
      <c r="X109" s="348"/>
      <c r="Y109" s="348"/>
      <c r="Z109" s="348"/>
      <c r="AA109" s="332"/>
      <c r="AB109" s="332"/>
      <c r="AC109" s="332"/>
    </row>
    <row r="110" spans="1:68" ht="27" hidden="1" customHeight="1" x14ac:dyDescent="0.25">
      <c r="A110" s="54" t="s">
        <v>199</v>
      </c>
      <c r="B110" s="54" t="s">
        <v>200</v>
      </c>
      <c r="C110" s="31">
        <v>4301071051</v>
      </c>
      <c r="D110" s="342">
        <v>4607111039262</v>
      </c>
      <c r="E110" s="343"/>
      <c r="F110" s="335">
        <v>0.4</v>
      </c>
      <c r="G110" s="32">
        <v>16</v>
      </c>
      <c r="H110" s="335">
        <v>6.4</v>
      </c>
      <c r="I110" s="335">
        <v>6.7195999999999998</v>
      </c>
      <c r="J110" s="32">
        <v>84</v>
      </c>
      <c r="K110" s="32" t="s">
        <v>66</v>
      </c>
      <c r="L110" s="32" t="s">
        <v>107</v>
      </c>
      <c r="M110" s="33" t="s">
        <v>68</v>
      </c>
      <c r="N110" s="33"/>
      <c r="O110" s="32">
        <v>180</v>
      </c>
      <c r="P110" s="55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50"/>
      <c r="R110" s="350"/>
      <c r="S110" s="350"/>
      <c r="T110" s="351"/>
      <c r="U110" s="34"/>
      <c r="V110" s="34"/>
      <c r="W110" s="35" t="s">
        <v>69</v>
      </c>
      <c r="X110" s="336">
        <v>0</v>
      </c>
      <c r="Y110" s="337">
        <f t="shared" ref="Y110:Y115" si="12">IFERROR(IF(X110="","",X110),"")</f>
        <v>0</v>
      </c>
      <c r="Z110" s="36">
        <f t="shared" ref="Z110:Z115" si="13">IFERROR(IF(X110="","",X110*0.0155),"")</f>
        <v>0</v>
      </c>
      <c r="AA110" s="56"/>
      <c r="AB110" s="57"/>
      <c r="AC110" s="148" t="s">
        <v>155</v>
      </c>
      <c r="AG110" s="67"/>
      <c r="AJ110" s="71" t="s">
        <v>109</v>
      </c>
      <c r="AK110" s="71">
        <v>12</v>
      </c>
      <c r="BB110" s="149" t="s">
        <v>1</v>
      </c>
      <c r="BM110" s="67">
        <f t="shared" ref="BM110:BM115" si="14">IFERROR(X110*I110,"0")</f>
        <v>0</v>
      </c>
      <c r="BN110" s="67">
        <f t="shared" ref="BN110:BN115" si="15">IFERROR(Y110*I110,"0")</f>
        <v>0</v>
      </c>
      <c r="BO110" s="67">
        <f t="shared" ref="BO110:BO115" si="16">IFERROR(X110/J110,"0")</f>
        <v>0</v>
      </c>
      <c r="BP110" s="67">
        <f t="shared" ref="BP110:BP115" si="17">IFERROR(Y110/J110,"0")</f>
        <v>0</v>
      </c>
    </row>
    <row r="111" spans="1:68" ht="27" hidden="1" customHeight="1" x14ac:dyDescent="0.25">
      <c r="A111" s="54" t="s">
        <v>201</v>
      </c>
      <c r="B111" s="54" t="s">
        <v>202</v>
      </c>
      <c r="C111" s="31">
        <v>4301071038</v>
      </c>
      <c r="D111" s="342">
        <v>4607111039248</v>
      </c>
      <c r="E111" s="343"/>
      <c r="F111" s="335">
        <v>0.7</v>
      </c>
      <c r="G111" s="32">
        <v>10</v>
      </c>
      <c r="H111" s="335">
        <v>7</v>
      </c>
      <c r="I111" s="335">
        <v>7.3</v>
      </c>
      <c r="J111" s="32">
        <v>84</v>
      </c>
      <c r="K111" s="32" t="s">
        <v>66</v>
      </c>
      <c r="L111" s="32" t="s">
        <v>112</v>
      </c>
      <c r="M111" s="33" t="s">
        <v>68</v>
      </c>
      <c r="N111" s="33"/>
      <c r="O111" s="32">
        <v>180</v>
      </c>
      <c r="P111" s="5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50"/>
      <c r="R111" s="350"/>
      <c r="S111" s="350"/>
      <c r="T111" s="351"/>
      <c r="U111" s="34"/>
      <c r="V111" s="34"/>
      <c r="W111" s="35" t="s">
        <v>69</v>
      </c>
      <c r="X111" s="336">
        <v>0</v>
      </c>
      <c r="Y111" s="337">
        <f t="shared" si="12"/>
        <v>0</v>
      </c>
      <c r="Z111" s="36">
        <f t="shared" si="13"/>
        <v>0</v>
      </c>
      <c r="AA111" s="56"/>
      <c r="AB111" s="57"/>
      <c r="AC111" s="150" t="s">
        <v>155</v>
      </c>
      <c r="AG111" s="67"/>
      <c r="AJ111" s="71" t="s">
        <v>113</v>
      </c>
      <c r="AK111" s="71">
        <v>84</v>
      </c>
      <c r="BB111" s="151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ht="27" hidden="1" customHeight="1" x14ac:dyDescent="0.25">
      <c r="A112" s="54" t="s">
        <v>203</v>
      </c>
      <c r="B112" s="54" t="s">
        <v>204</v>
      </c>
      <c r="C112" s="31">
        <v>4301070976</v>
      </c>
      <c r="D112" s="342">
        <v>4607111034144</v>
      </c>
      <c r="E112" s="343"/>
      <c r="F112" s="335">
        <v>0.9</v>
      </c>
      <c r="G112" s="32">
        <v>8</v>
      </c>
      <c r="H112" s="335">
        <v>7.2</v>
      </c>
      <c r="I112" s="335">
        <v>7.4859999999999998</v>
      </c>
      <c r="J112" s="32">
        <v>84</v>
      </c>
      <c r="K112" s="32" t="s">
        <v>66</v>
      </c>
      <c r="L112" s="32" t="s">
        <v>112</v>
      </c>
      <c r="M112" s="33" t="s">
        <v>68</v>
      </c>
      <c r="N112" s="33"/>
      <c r="O112" s="32">
        <v>180</v>
      </c>
      <c r="P112" s="5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350"/>
      <c r="R112" s="350"/>
      <c r="S112" s="350"/>
      <c r="T112" s="351"/>
      <c r="U112" s="34"/>
      <c r="V112" s="34"/>
      <c r="W112" s="35" t="s">
        <v>69</v>
      </c>
      <c r="X112" s="336">
        <v>0</v>
      </c>
      <c r="Y112" s="337">
        <f t="shared" si="12"/>
        <v>0</v>
      </c>
      <c r="Z112" s="36">
        <f t="shared" si="13"/>
        <v>0</v>
      </c>
      <c r="AA112" s="56"/>
      <c r="AB112" s="57"/>
      <c r="AC112" s="152" t="s">
        <v>155</v>
      </c>
      <c r="AG112" s="67"/>
      <c r="AJ112" s="71" t="s">
        <v>113</v>
      </c>
      <c r="AK112" s="71">
        <v>84</v>
      </c>
      <c r="BB112" s="153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hidden="1" customHeight="1" x14ac:dyDescent="0.25">
      <c r="A113" s="54" t="s">
        <v>205</v>
      </c>
      <c r="B113" s="54" t="s">
        <v>206</v>
      </c>
      <c r="C113" s="31">
        <v>4301071049</v>
      </c>
      <c r="D113" s="342">
        <v>4607111039293</v>
      </c>
      <c r="E113" s="343"/>
      <c r="F113" s="335">
        <v>0.4</v>
      </c>
      <c r="G113" s="32">
        <v>16</v>
      </c>
      <c r="H113" s="335">
        <v>6.4</v>
      </c>
      <c r="I113" s="335">
        <v>6.7195999999999998</v>
      </c>
      <c r="J113" s="32">
        <v>84</v>
      </c>
      <c r="K113" s="32" t="s">
        <v>66</v>
      </c>
      <c r="L113" s="32" t="s">
        <v>107</v>
      </c>
      <c r="M113" s="33" t="s">
        <v>68</v>
      </c>
      <c r="N113" s="33"/>
      <c r="O113" s="32">
        <v>180</v>
      </c>
      <c r="P113" s="41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350"/>
      <c r="R113" s="350"/>
      <c r="S113" s="350"/>
      <c r="T113" s="351"/>
      <c r="U113" s="34"/>
      <c r="V113" s="34"/>
      <c r="W113" s="35" t="s">
        <v>69</v>
      </c>
      <c r="X113" s="336">
        <v>0</v>
      </c>
      <c r="Y113" s="337">
        <f t="shared" si="12"/>
        <v>0</v>
      </c>
      <c r="Z113" s="36">
        <f t="shared" si="13"/>
        <v>0</v>
      </c>
      <c r="AA113" s="56"/>
      <c r="AB113" s="57"/>
      <c r="AC113" s="154" t="s">
        <v>155</v>
      </c>
      <c r="AG113" s="67"/>
      <c r="AJ113" s="71" t="s">
        <v>109</v>
      </c>
      <c r="AK113" s="71">
        <v>12</v>
      </c>
      <c r="BB113" s="155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4301071039</v>
      </c>
      <c r="D114" s="342">
        <v>4607111039279</v>
      </c>
      <c r="E114" s="343"/>
      <c r="F114" s="335">
        <v>0.7</v>
      </c>
      <c r="G114" s="32">
        <v>10</v>
      </c>
      <c r="H114" s="335">
        <v>7</v>
      </c>
      <c r="I114" s="335">
        <v>7.3</v>
      </c>
      <c r="J114" s="32">
        <v>84</v>
      </c>
      <c r="K114" s="32" t="s">
        <v>66</v>
      </c>
      <c r="L114" s="32" t="s">
        <v>112</v>
      </c>
      <c r="M114" s="33" t="s">
        <v>68</v>
      </c>
      <c r="N114" s="33"/>
      <c r="O114" s="32">
        <v>180</v>
      </c>
      <c r="P114" s="51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350"/>
      <c r="R114" s="350"/>
      <c r="S114" s="350"/>
      <c r="T114" s="351"/>
      <c r="U114" s="34"/>
      <c r="V114" s="34"/>
      <c r="W114" s="35" t="s">
        <v>69</v>
      </c>
      <c r="X114" s="336">
        <v>0</v>
      </c>
      <c r="Y114" s="337">
        <f t="shared" si="12"/>
        <v>0</v>
      </c>
      <c r="Z114" s="36">
        <f t="shared" si="13"/>
        <v>0</v>
      </c>
      <c r="AA114" s="56"/>
      <c r="AB114" s="57"/>
      <c r="AC114" s="156" t="s">
        <v>155</v>
      </c>
      <c r="AG114" s="67"/>
      <c r="AJ114" s="71" t="s">
        <v>113</v>
      </c>
      <c r="AK114" s="71">
        <v>84</v>
      </c>
      <c r="BB114" s="157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hidden="1" customHeight="1" x14ac:dyDescent="0.25">
      <c r="A115" s="54" t="s">
        <v>209</v>
      </c>
      <c r="B115" s="54" t="s">
        <v>210</v>
      </c>
      <c r="C115" s="31">
        <v>4301070958</v>
      </c>
      <c r="D115" s="342">
        <v>4607111038098</v>
      </c>
      <c r="E115" s="343"/>
      <c r="F115" s="335">
        <v>0.8</v>
      </c>
      <c r="G115" s="32">
        <v>8</v>
      </c>
      <c r="H115" s="335">
        <v>6.4</v>
      </c>
      <c r="I115" s="335">
        <v>6.6859999999999999</v>
      </c>
      <c r="J115" s="32">
        <v>84</v>
      </c>
      <c r="K115" s="32" t="s">
        <v>66</v>
      </c>
      <c r="L115" s="32" t="s">
        <v>107</v>
      </c>
      <c r="M115" s="33" t="s">
        <v>68</v>
      </c>
      <c r="N115" s="33"/>
      <c r="O115" s="32">
        <v>180</v>
      </c>
      <c r="P115" s="54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350"/>
      <c r="R115" s="350"/>
      <c r="S115" s="350"/>
      <c r="T115" s="351"/>
      <c r="U115" s="34"/>
      <c r="V115" s="34"/>
      <c r="W115" s="35" t="s">
        <v>69</v>
      </c>
      <c r="X115" s="336">
        <v>0</v>
      </c>
      <c r="Y115" s="337">
        <f t="shared" si="12"/>
        <v>0</v>
      </c>
      <c r="Z115" s="36">
        <f t="shared" si="13"/>
        <v>0</v>
      </c>
      <c r="AA115" s="56"/>
      <c r="AB115" s="57"/>
      <c r="AC115" s="158" t="s">
        <v>211</v>
      </c>
      <c r="AG115" s="67"/>
      <c r="AJ115" s="71" t="s">
        <v>109</v>
      </c>
      <c r="AK115" s="71">
        <v>12</v>
      </c>
      <c r="BB115" s="159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idden="1" x14ac:dyDescent="0.2">
      <c r="A116" s="363"/>
      <c r="B116" s="348"/>
      <c r="C116" s="348"/>
      <c r="D116" s="348"/>
      <c r="E116" s="348"/>
      <c r="F116" s="348"/>
      <c r="G116" s="348"/>
      <c r="H116" s="348"/>
      <c r="I116" s="348"/>
      <c r="J116" s="348"/>
      <c r="K116" s="348"/>
      <c r="L116" s="348"/>
      <c r="M116" s="348"/>
      <c r="N116" s="348"/>
      <c r="O116" s="364"/>
      <c r="P116" s="344" t="s">
        <v>72</v>
      </c>
      <c r="Q116" s="345"/>
      <c r="R116" s="345"/>
      <c r="S116" s="345"/>
      <c r="T116" s="345"/>
      <c r="U116" s="345"/>
      <c r="V116" s="346"/>
      <c r="W116" s="37" t="s">
        <v>69</v>
      </c>
      <c r="X116" s="338">
        <f>IFERROR(SUM(X110:X115),"0")</f>
        <v>0</v>
      </c>
      <c r="Y116" s="338">
        <f>IFERROR(SUM(Y110:Y115),"0")</f>
        <v>0</v>
      </c>
      <c r="Z116" s="338">
        <f>IFERROR(IF(Z110="",0,Z110),"0")+IFERROR(IF(Z111="",0,Z111),"0")+IFERROR(IF(Z112="",0,Z112),"0")+IFERROR(IF(Z113="",0,Z113),"0")+IFERROR(IF(Z114="",0,Z114),"0")+IFERROR(IF(Z115="",0,Z115),"0")</f>
        <v>0</v>
      </c>
      <c r="AA116" s="339"/>
      <c r="AB116" s="339"/>
      <c r="AC116" s="339"/>
    </row>
    <row r="117" spans="1:68" hidden="1" x14ac:dyDescent="0.2">
      <c r="A117" s="348"/>
      <c r="B117" s="348"/>
      <c r="C117" s="348"/>
      <c r="D117" s="348"/>
      <c r="E117" s="348"/>
      <c r="F117" s="348"/>
      <c r="G117" s="348"/>
      <c r="H117" s="348"/>
      <c r="I117" s="348"/>
      <c r="J117" s="348"/>
      <c r="K117" s="348"/>
      <c r="L117" s="348"/>
      <c r="M117" s="348"/>
      <c r="N117" s="348"/>
      <c r="O117" s="364"/>
      <c r="P117" s="344" t="s">
        <v>72</v>
      </c>
      <c r="Q117" s="345"/>
      <c r="R117" s="345"/>
      <c r="S117" s="345"/>
      <c r="T117" s="345"/>
      <c r="U117" s="345"/>
      <c r="V117" s="346"/>
      <c r="W117" s="37" t="s">
        <v>73</v>
      </c>
      <c r="X117" s="338">
        <f>IFERROR(SUMPRODUCT(X110:X115*H110:H115),"0")</f>
        <v>0</v>
      </c>
      <c r="Y117" s="338">
        <f>IFERROR(SUMPRODUCT(Y110:Y115*H110:H115),"0")</f>
        <v>0</v>
      </c>
      <c r="Z117" s="37"/>
      <c r="AA117" s="339"/>
      <c r="AB117" s="339"/>
      <c r="AC117" s="339"/>
    </row>
    <row r="118" spans="1:68" ht="16.5" hidden="1" customHeight="1" x14ac:dyDescent="0.25">
      <c r="A118" s="347" t="s">
        <v>212</v>
      </c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  <c r="Y118" s="348"/>
      <c r="Z118" s="348"/>
      <c r="AA118" s="331"/>
      <c r="AB118" s="331"/>
      <c r="AC118" s="331"/>
    </row>
    <row r="119" spans="1:68" ht="14.25" hidden="1" customHeight="1" x14ac:dyDescent="0.25">
      <c r="A119" s="355" t="s">
        <v>143</v>
      </c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48"/>
      <c r="P119" s="348"/>
      <c r="Q119" s="348"/>
      <c r="R119" s="348"/>
      <c r="S119" s="348"/>
      <c r="T119" s="348"/>
      <c r="U119" s="348"/>
      <c r="V119" s="348"/>
      <c r="W119" s="348"/>
      <c r="X119" s="348"/>
      <c r="Y119" s="348"/>
      <c r="Z119" s="348"/>
      <c r="AA119" s="332"/>
      <c r="AB119" s="332"/>
      <c r="AC119" s="332"/>
    </row>
    <row r="120" spans="1:68" ht="27" hidden="1" customHeight="1" x14ac:dyDescent="0.25">
      <c r="A120" s="54" t="s">
        <v>213</v>
      </c>
      <c r="B120" s="54" t="s">
        <v>214</v>
      </c>
      <c r="C120" s="31">
        <v>4301135533</v>
      </c>
      <c r="D120" s="342">
        <v>4607111034014</v>
      </c>
      <c r="E120" s="343"/>
      <c r="F120" s="335">
        <v>0.25</v>
      </c>
      <c r="G120" s="32">
        <v>12</v>
      </c>
      <c r="H120" s="335">
        <v>3</v>
      </c>
      <c r="I120" s="335">
        <v>3.7035999999999998</v>
      </c>
      <c r="J120" s="32">
        <v>70</v>
      </c>
      <c r="K120" s="32" t="s">
        <v>79</v>
      </c>
      <c r="L120" s="32" t="s">
        <v>112</v>
      </c>
      <c r="M120" s="33" t="s">
        <v>68</v>
      </c>
      <c r="N120" s="33"/>
      <c r="O120" s="32">
        <v>180</v>
      </c>
      <c r="P120" s="40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50"/>
      <c r="R120" s="350"/>
      <c r="S120" s="350"/>
      <c r="T120" s="351"/>
      <c r="U120" s="34"/>
      <c r="V120" s="34"/>
      <c r="W120" s="35" t="s">
        <v>69</v>
      </c>
      <c r="X120" s="336">
        <v>0</v>
      </c>
      <c r="Y120" s="337">
        <f>IFERROR(IF(X120="","",X120),"")</f>
        <v>0</v>
      </c>
      <c r="Z120" s="36">
        <f>IFERROR(IF(X120="","",X120*0.01788),"")</f>
        <v>0</v>
      </c>
      <c r="AA120" s="56"/>
      <c r="AB120" s="57"/>
      <c r="AC120" s="160" t="s">
        <v>215</v>
      </c>
      <c r="AG120" s="67"/>
      <c r="AJ120" s="71" t="s">
        <v>113</v>
      </c>
      <c r="AK120" s="71">
        <v>70</v>
      </c>
      <c r="BB120" s="161" t="s">
        <v>82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hidden="1" customHeight="1" x14ac:dyDescent="0.25">
      <c r="A121" s="54" t="s">
        <v>216</v>
      </c>
      <c r="B121" s="54" t="s">
        <v>217</v>
      </c>
      <c r="C121" s="31">
        <v>4301135532</v>
      </c>
      <c r="D121" s="342">
        <v>4607111033994</v>
      </c>
      <c r="E121" s="343"/>
      <c r="F121" s="335">
        <v>0.25</v>
      </c>
      <c r="G121" s="32">
        <v>12</v>
      </c>
      <c r="H121" s="335">
        <v>3</v>
      </c>
      <c r="I121" s="335">
        <v>3.7035999999999998</v>
      </c>
      <c r="J121" s="32">
        <v>70</v>
      </c>
      <c r="K121" s="32" t="s">
        <v>79</v>
      </c>
      <c r="L121" s="32" t="s">
        <v>112</v>
      </c>
      <c r="M121" s="33" t="s">
        <v>68</v>
      </c>
      <c r="N121" s="33"/>
      <c r="O121" s="32">
        <v>180</v>
      </c>
      <c r="P121" s="55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50"/>
      <c r="R121" s="350"/>
      <c r="S121" s="350"/>
      <c r="T121" s="351"/>
      <c r="U121" s="34"/>
      <c r="V121" s="34"/>
      <c r="W121" s="35" t="s">
        <v>69</v>
      </c>
      <c r="X121" s="336">
        <v>0</v>
      </c>
      <c r="Y121" s="337">
        <f>IFERROR(IF(X121="","",X121),"")</f>
        <v>0</v>
      </c>
      <c r="Z121" s="36">
        <f>IFERROR(IF(X121="","",X121*0.01788),"")</f>
        <v>0</v>
      </c>
      <c r="AA121" s="56"/>
      <c r="AB121" s="57"/>
      <c r="AC121" s="162" t="s">
        <v>162</v>
      </c>
      <c r="AG121" s="67"/>
      <c r="AJ121" s="71" t="s">
        <v>113</v>
      </c>
      <c r="AK121" s="71">
        <v>70</v>
      </c>
      <c r="BB121" s="163" t="s">
        <v>82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idden="1" x14ac:dyDescent="0.2">
      <c r="A122" s="363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64"/>
      <c r="P122" s="344" t="s">
        <v>72</v>
      </c>
      <c r="Q122" s="345"/>
      <c r="R122" s="345"/>
      <c r="S122" s="345"/>
      <c r="T122" s="345"/>
      <c r="U122" s="345"/>
      <c r="V122" s="346"/>
      <c r="W122" s="37" t="s">
        <v>69</v>
      </c>
      <c r="X122" s="338">
        <f>IFERROR(SUM(X120:X121),"0")</f>
        <v>0</v>
      </c>
      <c r="Y122" s="338">
        <f>IFERROR(SUM(Y120:Y121),"0")</f>
        <v>0</v>
      </c>
      <c r="Z122" s="338">
        <f>IFERROR(IF(Z120="",0,Z120),"0")+IFERROR(IF(Z121="",0,Z121),"0")</f>
        <v>0</v>
      </c>
      <c r="AA122" s="339"/>
      <c r="AB122" s="339"/>
      <c r="AC122" s="339"/>
    </row>
    <row r="123" spans="1:68" hidden="1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64"/>
      <c r="P123" s="344" t="s">
        <v>72</v>
      </c>
      <c r="Q123" s="345"/>
      <c r="R123" s="345"/>
      <c r="S123" s="345"/>
      <c r="T123" s="345"/>
      <c r="U123" s="345"/>
      <c r="V123" s="346"/>
      <c r="W123" s="37" t="s">
        <v>73</v>
      </c>
      <c r="X123" s="338">
        <f>IFERROR(SUMPRODUCT(X120:X121*H120:H121),"0")</f>
        <v>0</v>
      </c>
      <c r="Y123" s="338">
        <f>IFERROR(SUMPRODUCT(Y120:Y121*H120:H121),"0")</f>
        <v>0</v>
      </c>
      <c r="Z123" s="37"/>
      <c r="AA123" s="339"/>
      <c r="AB123" s="339"/>
      <c r="AC123" s="339"/>
    </row>
    <row r="124" spans="1:68" ht="16.5" hidden="1" customHeight="1" x14ac:dyDescent="0.25">
      <c r="A124" s="347" t="s">
        <v>218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331"/>
      <c r="AB124" s="331"/>
      <c r="AC124" s="331"/>
    </row>
    <row r="125" spans="1:68" ht="14.25" hidden="1" customHeight="1" x14ac:dyDescent="0.25">
      <c r="A125" s="355" t="s">
        <v>143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332"/>
      <c r="AB125" s="332"/>
      <c r="AC125" s="332"/>
    </row>
    <row r="126" spans="1:68" ht="27" hidden="1" customHeight="1" x14ac:dyDescent="0.25">
      <c r="A126" s="54" t="s">
        <v>219</v>
      </c>
      <c r="B126" s="54" t="s">
        <v>220</v>
      </c>
      <c r="C126" s="31">
        <v>4301135311</v>
      </c>
      <c r="D126" s="342">
        <v>4607111039095</v>
      </c>
      <c r="E126" s="343"/>
      <c r="F126" s="335">
        <v>0.25</v>
      </c>
      <c r="G126" s="32">
        <v>12</v>
      </c>
      <c r="H126" s="335">
        <v>3</v>
      </c>
      <c r="I126" s="335">
        <v>3.7480000000000002</v>
      </c>
      <c r="J126" s="32">
        <v>70</v>
      </c>
      <c r="K126" s="32" t="s">
        <v>79</v>
      </c>
      <c r="L126" s="32" t="s">
        <v>107</v>
      </c>
      <c r="M126" s="33" t="s">
        <v>68</v>
      </c>
      <c r="N126" s="33"/>
      <c r="O126" s="32">
        <v>180</v>
      </c>
      <c r="P126" s="55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50"/>
      <c r="R126" s="350"/>
      <c r="S126" s="350"/>
      <c r="T126" s="351"/>
      <c r="U126" s="34"/>
      <c r="V126" s="34"/>
      <c r="W126" s="35" t="s">
        <v>69</v>
      </c>
      <c r="X126" s="336">
        <v>0</v>
      </c>
      <c r="Y126" s="337">
        <f>IFERROR(IF(X126="","",X126),"")</f>
        <v>0</v>
      </c>
      <c r="Z126" s="36">
        <f>IFERROR(IF(X126="","",X126*0.01788),"")</f>
        <v>0</v>
      </c>
      <c r="AA126" s="56"/>
      <c r="AB126" s="57"/>
      <c r="AC126" s="164" t="s">
        <v>221</v>
      </c>
      <c r="AG126" s="67"/>
      <c r="AJ126" s="71" t="s">
        <v>109</v>
      </c>
      <c r="AK126" s="71">
        <v>14</v>
      </c>
      <c r="BB126" s="165" t="s">
        <v>82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16.5" hidden="1" customHeight="1" x14ac:dyDescent="0.25">
      <c r="A127" s="54" t="s">
        <v>222</v>
      </c>
      <c r="B127" s="54" t="s">
        <v>223</v>
      </c>
      <c r="C127" s="31">
        <v>4301135534</v>
      </c>
      <c r="D127" s="342">
        <v>4607111034199</v>
      </c>
      <c r="E127" s="343"/>
      <c r="F127" s="335">
        <v>0.25</v>
      </c>
      <c r="G127" s="32">
        <v>12</v>
      </c>
      <c r="H127" s="335">
        <v>3</v>
      </c>
      <c r="I127" s="335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52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50"/>
      <c r="R127" s="350"/>
      <c r="S127" s="350"/>
      <c r="T127" s="351"/>
      <c r="U127" s="34"/>
      <c r="V127" s="34"/>
      <c r="W127" s="35" t="s">
        <v>69</v>
      </c>
      <c r="X127" s="336">
        <v>0</v>
      </c>
      <c r="Y127" s="337">
        <f>IFERROR(IF(X127="","",X127),"")</f>
        <v>0</v>
      </c>
      <c r="Z127" s="36">
        <f>IFERROR(IF(X127="","",X127*0.01788),"")</f>
        <v>0</v>
      </c>
      <c r="AA127" s="56"/>
      <c r="AB127" s="57"/>
      <c r="AC127" s="166" t="s">
        <v>224</v>
      </c>
      <c r="AG127" s="67"/>
      <c r="AJ127" s="71" t="s">
        <v>71</v>
      </c>
      <c r="AK127" s="71">
        <v>1</v>
      </c>
      <c r="BB127" s="167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idden="1" x14ac:dyDescent="0.2">
      <c r="A128" s="363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64"/>
      <c r="P128" s="344" t="s">
        <v>72</v>
      </c>
      <c r="Q128" s="345"/>
      <c r="R128" s="345"/>
      <c r="S128" s="345"/>
      <c r="T128" s="345"/>
      <c r="U128" s="345"/>
      <c r="V128" s="346"/>
      <c r="W128" s="37" t="s">
        <v>69</v>
      </c>
      <c r="X128" s="338">
        <f>IFERROR(SUM(X126:X127),"0")</f>
        <v>0</v>
      </c>
      <c r="Y128" s="338">
        <f>IFERROR(SUM(Y126:Y127),"0")</f>
        <v>0</v>
      </c>
      <c r="Z128" s="338">
        <f>IFERROR(IF(Z126="",0,Z126),"0")+IFERROR(IF(Z127="",0,Z127),"0")</f>
        <v>0</v>
      </c>
      <c r="AA128" s="339"/>
      <c r="AB128" s="339"/>
      <c r="AC128" s="339"/>
    </row>
    <row r="129" spans="1:68" hidden="1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64"/>
      <c r="P129" s="344" t="s">
        <v>72</v>
      </c>
      <c r="Q129" s="345"/>
      <c r="R129" s="345"/>
      <c r="S129" s="345"/>
      <c r="T129" s="345"/>
      <c r="U129" s="345"/>
      <c r="V129" s="346"/>
      <c r="W129" s="37" t="s">
        <v>73</v>
      </c>
      <c r="X129" s="338">
        <f>IFERROR(SUMPRODUCT(X126:X127*H126:H127),"0")</f>
        <v>0</v>
      </c>
      <c r="Y129" s="338">
        <f>IFERROR(SUMPRODUCT(Y126:Y127*H126:H127),"0")</f>
        <v>0</v>
      </c>
      <c r="Z129" s="37"/>
      <c r="AA129" s="339"/>
      <c r="AB129" s="339"/>
      <c r="AC129" s="339"/>
    </row>
    <row r="130" spans="1:68" ht="16.5" hidden="1" customHeight="1" x14ac:dyDescent="0.25">
      <c r="A130" s="347" t="s">
        <v>225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331"/>
      <c r="AB130" s="331"/>
      <c r="AC130" s="331"/>
    </row>
    <row r="131" spans="1:68" ht="14.25" hidden="1" customHeight="1" x14ac:dyDescent="0.25">
      <c r="A131" s="355" t="s">
        <v>143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332"/>
      <c r="AB131" s="332"/>
      <c r="AC131" s="332"/>
    </row>
    <row r="132" spans="1:68" ht="27" hidden="1" customHeight="1" x14ac:dyDescent="0.25">
      <c r="A132" s="54" t="s">
        <v>226</v>
      </c>
      <c r="B132" s="54" t="s">
        <v>227</v>
      </c>
      <c r="C132" s="31">
        <v>4301135275</v>
      </c>
      <c r="D132" s="342">
        <v>4607111034380</v>
      </c>
      <c r="E132" s="343"/>
      <c r="F132" s="335">
        <v>0.25</v>
      </c>
      <c r="G132" s="32">
        <v>12</v>
      </c>
      <c r="H132" s="335">
        <v>3</v>
      </c>
      <c r="I132" s="335">
        <v>3.28</v>
      </c>
      <c r="J132" s="32">
        <v>70</v>
      </c>
      <c r="K132" s="32" t="s">
        <v>79</v>
      </c>
      <c r="L132" s="32" t="s">
        <v>107</v>
      </c>
      <c r="M132" s="33" t="s">
        <v>68</v>
      </c>
      <c r="N132" s="33"/>
      <c r="O132" s="32">
        <v>180</v>
      </c>
      <c r="P132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2" s="350"/>
      <c r="R132" s="350"/>
      <c r="S132" s="350"/>
      <c r="T132" s="351"/>
      <c r="U132" s="34"/>
      <c r="V132" s="34"/>
      <c r="W132" s="35" t="s">
        <v>69</v>
      </c>
      <c r="X132" s="336">
        <v>0</v>
      </c>
      <c r="Y132" s="337">
        <f>IFERROR(IF(X132="","",X132),"")</f>
        <v>0</v>
      </c>
      <c r="Z132" s="36">
        <f>IFERROR(IF(X132="","",X132*0.01788),"")</f>
        <v>0</v>
      </c>
      <c r="AA132" s="56"/>
      <c r="AB132" s="57"/>
      <c r="AC132" s="168" t="s">
        <v>228</v>
      </c>
      <c r="AG132" s="67"/>
      <c r="AJ132" s="71" t="s">
        <v>109</v>
      </c>
      <c r="AK132" s="71">
        <v>14</v>
      </c>
      <c r="BB132" s="169" t="s">
        <v>82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hidden="1" customHeight="1" x14ac:dyDescent="0.25">
      <c r="A133" s="54" t="s">
        <v>229</v>
      </c>
      <c r="B133" s="54" t="s">
        <v>230</v>
      </c>
      <c r="C133" s="31">
        <v>4301135277</v>
      </c>
      <c r="D133" s="342">
        <v>4607111034397</v>
      </c>
      <c r="E133" s="343"/>
      <c r="F133" s="335">
        <v>0.25</v>
      </c>
      <c r="G133" s="32">
        <v>12</v>
      </c>
      <c r="H133" s="335">
        <v>3</v>
      </c>
      <c r="I133" s="335">
        <v>3.28</v>
      </c>
      <c r="J133" s="32">
        <v>70</v>
      </c>
      <c r="K133" s="32" t="s">
        <v>79</v>
      </c>
      <c r="L133" s="32" t="s">
        <v>112</v>
      </c>
      <c r="M133" s="33" t="s">
        <v>68</v>
      </c>
      <c r="N133" s="33"/>
      <c r="O133" s="32">
        <v>180</v>
      </c>
      <c r="P133" s="51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3" s="350"/>
      <c r="R133" s="350"/>
      <c r="S133" s="350"/>
      <c r="T133" s="351"/>
      <c r="U133" s="34"/>
      <c r="V133" s="34"/>
      <c r="W133" s="35" t="s">
        <v>69</v>
      </c>
      <c r="X133" s="336">
        <v>0</v>
      </c>
      <c r="Y133" s="337">
        <f>IFERROR(IF(X133="","",X133),"")</f>
        <v>0</v>
      </c>
      <c r="Z133" s="36">
        <f>IFERROR(IF(X133="","",X133*0.01788),"")</f>
        <v>0</v>
      </c>
      <c r="AA133" s="56"/>
      <c r="AB133" s="57"/>
      <c r="AC133" s="170" t="s">
        <v>215</v>
      </c>
      <c r="AG133" s="67"/>
      <c r="AJ133" s="71" t="s">
        <v>113</v>
      </c>
      <c r="AK133" s="71">
        <v>70</v>
      </c>
      <c r="BB133" s="171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idden="1" x14ac:dyDescent="0.2">
      <c r="A134" s="363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64"/>
      <c r="P134" s="344" t="s">
        <v>72</v>
      </c>
      <c r="Q134" s="345"/>
      <c r="R134" s="345"/>
      <c r="S134" s="345"/>
      <c r="T134" s="345"/>
      <c r="U134" s="345"/>
      <c r="V134" s="346"/>
      <c r="W134" s="37" t="s">
        <v>69</v>
      </c>
      <c r="X134" s="338">
        <f>IFERROR(SUM(X132:X133),"0")</f>
        <v>0</v>
      </c>
      <c r="Y134" s="338">
        <f>IFERROR(SUM(Y132:Y133),"0")</f>
        <v>0</v>
      </c>
      <c r="Z134" s="338">
        <f>IFERROR(IF(Z132="",0,Z132),"0")+IFERROR(IF(Z133="",0,Z133),"0")</f>
        <v>0</v>
      </c>
      <c r="AA134" s="339"/>
      <c r="AB134" s="339"/>
      <c r="AC134" s="339"/>
    </row>
    <row r="135" spans="1:68" hidden="1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64"/>
      <c r="P135" s="344" t="s">
        <v>72</v>
      </c>
      <c r="Q135" s="345"/>
      <c r="R135" s="345"/>
      <c r="S135" s="345"/>
      <c r="T135" s="345"/>
      <c r="U135" s="345"/>
      <c r="V135" s="346"/>
      <c r="W135" s="37" t="s">
        <v>73</v>
      </c>
      <c r="X135" s="338">
        <f>IFERROR(SUMPRODUCT(X132:X133*H132:H133),"0")</f>
        <v>0</v>
      </c>
      <c r="Y135" s="338">
        <f>IFERROR(SUMPRODUCT(Y132:Y133*H132:H133),"0")</f>
        <v>0</v>
      </c>
      <c r="Z135" s="37"/>
      <c r="AA135" s="339"/>
      <c r="AB135" s="339"/>
      <c r="AC135" s="339"/>
    </row>
    <row r="136" spans="1:68" ht="16.5" hidden="1" customHeight="1" x14ac:dyDescent="0.25">
      <c r="A136" s="347" t="s">
        <v>231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331"/>
      <c r="AB136" s="331"/>
      <c r="AC136" s="331"/>
    </row>
    <row r="137" spans="1:68" ht="14.25" hidden="1" customHeight="1" x14ac:dyDescent="0.25">
      <c r="A137" s="355" t="s">
        <v>143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332"/>
      <c r="AB137" s="332"/>
      <c r="AC137" s="332"/>
    </row>
    <row r="138" spans="1:68" ht="27" hidden="1" customHeight="1" x14ac:dyDescent="0.25">
      <c r="A138" s="54" t="s">
        <v>232</v>
      </c>
      <c r="B138" s="54" t="s">
        <v>233</v>
      </c>
      <c r="C138" s="31">
        <v>4301135570</v>
      </c>
      <c r="D138" s="342">
        <v>4607111035806</v>
      </c>
      <c r="E138" s="343"/>
      <c r="F138" s="335">
        <v>0.25</v>
      </c>
      <c r="G138" s="32">
        <v>12</v>
      </c>
      <c r="H138" s="335">
        <v>3</v>
      </c>
      <c r="I138" s="335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56" t="s">
        <v>234</v>
      </c>
      <c r="Q138" s="350"/>
      <c r="R138" s="350"/>
      <c r="S138" s="350"/>
      <c r="T138" s="351"/>
      <c r="U138" s="34"/>
      <c r="V138" s="34"/>
      <c r="W138" s="35" t="s">
        <v>69</v>
      </c>
      <c r="X138" s="336">
        <v>0</v>
      </c>
      <c r="Y138" s="337">
        <f>IFERROR(IF(X138="","",X138),"")</f>
        <v>0</v>
      </c>
      <c r="Z138" s="36">
        <f>IFERROR(IF(X138="","",X138*0.01788),"")</f>
        <v>0</v>
      </c>
      <c r="AA138" s="56"/>
      <c r="AB138" s="57"/>
      <c r="AC138" s="172" t="s">
        <v>235</v>
      </c>
      <c r="AG138" s="67"/>
      <c r="AJ138" s="71" t="s">
        <v>71</v>
      </c>
      <c r="AK138" s="71">
        <v>1</v>
      </c>
      <c r="BB138" s="173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63"/>
      <c r="B139" s="348"/>
      <c r="C139" s="348"/>
      <c r="D139" s="348"/>
      <c r="E139" s="348"/>
      <c r="F139" s="348"/>
      <c r="G139" s="348"/>
      <c r="H139" s="348"/>
      <c r="I139" s="348"/>
      <c r="J139" s="348"/>
      <c r="K139" s="348"/>
      <c r="L139" s="348"/>
      <c r="M139" s="348"/>
      <c r="N139" s="348"/>
      <c r="O139" s="364"/>
      <c r="P139" s="344" t="s">
        <v>72</v>
      </c>
      <c r="Q139" s="345"/>
      <c r="R139" s="345"/>
      <c r="S139" s="345"/>
      <c r="T139" s="345"/>
      <c r="U139" s="345"/>
      <c r="V139" s="346"/>
      <c r="W139" s="37" t="s">
        <v>69</v>
      </c>
      <c r="X139" s="338">
        <f>IFERROR(SUM(X138:X138),"0")</f>
        <v>0</v>
      </c>
      <c r="Y139" s="338">
        <f>IFERROR(SUM(Y138:Y138),"0")</f>
        <v>0</v>
      </c>
      <c r="Z139" s="338">
        <f>IFERROR(IF(Z138="",0,Z138),"0")</f>
        <v>0</v>
      </c>
      <c r="AA139" s="339"/>
      <c r="AB139" s="339"/>
      <c r="AC139" s="339"/>
    </row>
    <row r="140" spans="1:68" hidden="1" x14ac:dyDescent="0.2">
      <c r="A140" s="348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64"/>
      <c r="P140" s="344" t="s">
        <v>72</v>
      </c>
      <c r="Q140" s="345"/>
      <c r="R140" s="345"/>
      <c r="S140" s="345"/>
      <c r="T140" s="345"/>
      <c r="U140" s="345"/>
      <c r="V140" s="346"/>
      <c r="W140" s="37" t="s">
        <v>73</v>
      </c>
      <c r="X140" s="338">
        <f>IFERROR(SUMPRODUCT(X138:X138*H138:H138),"0")</f>
        <v>0</v>
      </c>
      <c r="Y140" s="338">
        <f>IFERROR(SUMPRODUCT(Y138:Y138*H138:H138),"0")</f>
        <v>0</v>
      </c>
      <c r="Z140" s="37"/>
      <c r="AA140" s="339"/>
      <c r="AB140" s="339"/>
      <c r="AC140" s="339"/>
    </row>
    <row r="141" spans="1:68" ht="16.5" hidden="1" customHeight="1" x14ac:dyDescent="0.25">
      <c r="A141" s="347" t="s">
        <v>236</v>
      </c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48"/>
      <c r="P141" s="348"/>
      <c r="Q141" s="348"/>
      <c r="R141" s="348"/>
      <c r="S141" s="348"/>
      <c r="T141" s="348"/>
      <c r="U141" s="348"/>
      <c r="V141" s="348"/>
      <c r="W141" s="348"/>
      <c r="X141" s="348"/>
      <c r="Y141" s="348"/>
      <c r="Z141" s="348"/>
      <c r="AA141" s="331"/>
      <c r="AB141" s="331"/>
      <c r="AC141" s="331"/>
    </row>
    <row r="142" spans="1:68" ht="14.25" hidden="1" customHeight="1" x14ac:dyDescent="0.25">
      <c r="A142" s="355" t="s">
        <v>143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332"/>
      <c r="AB142" s="332"/>
      <c r="AC142" s="332"/>
    </row>
    <row r="143" spans="1:68" ht="16.5" hidden="1" customHeight="1" x14ac:dyDescent="0.25">
      <c r="A143" s="54" t="s">
        <v>237</v>
      </c>
      <c r="B143" s="54" t="s">
        <v>238</v>
      </c>
      <c r="C143" s="31">
        <v>4301135596</v>
      </c>
      <c r="D143" s="342">
        <v>4607111039613</v>
      </c>
      <c r="E143" s="343"/>
      <c r="F143" s="335">
        <v>0.09</v>
      </c>
      <c r="G143" s="32">
        <v>30</v>
      </c>
      <c r="H143" s="335">
        <v>2.7</v>
      </c>
      <c r="I143" s="335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7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50"/>
      <c r="R143" s="350"/>
      <c r="S143" s="350"/>
      <c r="T143" s="351"/>
      <c r="U143" s="34"/>
      <c r="V143" s="34"/>
      <c r="W143" s="35" t="s">
        <v>69</v>
      </c>
      <c r="X143" s="336">
        <v>0</v>
      </c>
      <c r="Y143" s="337">
        <f>IFERROR(IF(X143="","",X143),"")</f>
        <v>0</v>
      </c>
      <c r="Z143" s="36">
        <f>IFERROR(IF(X143="","",X143*0.00936),"")</f>
        <v>0</v>
      </c>
      <c r="AA143" s="56"/>
      <c r="AB143" s="57"/>
      <c r="AC143" s="174" t="s">
        <v>221</v>
      </c>
      <c r="AG143" s="67"/>
      <c r="AJ143" s="71" t="s">
        <v>71</v>
      </c>
      <c r="AK143" s="71">
        <v>1</v>
      </c>
      <c r="BB143" s="175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63"/>
      <c r="B144" s="348"/>
      <c r="C144" s="348"/>
      <c r="D144" s="348"/>
      <c r="E144" s="348"/>
      <c r="F144" s="348"/>
      <c r="G144" s="348"/>
      <c r="H144" s="348"/>
      <c r="I144" s="348"/>
      <c r="J144" s="348"/>
      <c r="K144" s="348"/>
      <c r="L144" s="348"/>
      <c r="M144" s="348"/>
      <c r="N144" s="348"/>
      <c r="O144" s="364"/>
      <c r="P144" s="344" t="s">
        <v>72</v>
      </c>
      <c r="Q144" s="345"/>
      <c r="R144" s="345"/>
      <c r="S144" s="345"/>
      <c r="T144" s="345"/>
      <c r="U144" s="345"/>
      <c r="V144" s="346"/>
      <c r="W144" s="37" t="s">
        <v>69</v>
      </c>
      <c r="X144" s="338">
        <f>IFERROR(SUM(X143:X143),"0")</f>
        <v>0</v>
      </c>
      <c r="Y144" s="338">
        <f>IFERROR(SUM(Y143:Y143),"0")</f>
        <v>0</v>
      </c>
      <c r="Z144" s="338">
        <f>IFERROR(IF(Z143="",0,Z143),"0")</f>
        <v>0</v>
      </c>
      <c r="AA144" s="339"/>
      <c r="AB144" s="339"/>
      <c r="AC144" s="339"/>
    </row>
    <row r="145" spans="1:68" hidden="1" x14ac:dyDescent="0.2">
      <c r="A145" s="348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64"/>
      <c r="P145" s="344" t="s">
        <v>72</v>
      </c>
      <c r="Q145" s="345"/>
      <c r="R145" s="345"/>
      <c r="S145" s="345"/>
      <c r="T145" s="345"/>
      <c r="U145" s="345"/>
      <c r="V145" s="346"/>
      <c r="W145" s="37" t="s">
        <v>73</v>
      </c>
      <c r="X145" s="338">
        <f>IFERROR(SUMPRODUCT(X143:X143*H143:H143),"0")</f>
        <v>0</v>
      </c>
      <c r="Y145" s="338">
        <f>IFERROR(SUMPRODUCT(Y143:Y143*H143:H143),"0")</f>
        <v>0</v>
      </c>
      <c r="Z145" s="37"/>
      <c r="AA145" s="339"/>
      <c r="AB145" s="339"/>
      <c r="AC145" s="339"/>
    </row>
    <row r="146" spans="1:68" ht="16.5" hidden="1" customHeight="1" x14ac:dyDescent="0.25">
      <c r="A146" s="347" t="s">
        <v>239</v>
      </c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48"/>
      <c r="P146" s="348"/>
      <c r="Q146" s="348"/>
      <c r="R146" s="348"/>
      <c r="S146" s="348"/>
      <c r="T146" s="348"/>
      <c r="U146" s="348"/>
      <c r="V146" s="348"/>
      <c r="W146" s="348"/>
      <c r="X146" s="348"/>
      <c r="Y146" s="348"/>
      <c r="Z146" s="348"/>
      <c r="AA146" s="331"/>
      <c r="AB146" s="331"/>
      <c r="AC146" s="331"/>
    </row>
    <row r="147" spans="1:68" ht="14.25" hidden="1" customHeight="1" x14ac:dyDescent="0.25">
      <c r="A147" s="355" t="s">
        <v>240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332"/>
      <c r="AB147" s="332"/>
      <c r="AC147" s="332"/>
    </row>
    <row r="148" spans="1:68" ht="27" hidden="1" customHeight="1" x14ac:dyDescent="0.25">
      <c r="A148" s="54" t="s">
        <v>241</v>
      </c>
      <c r="B148" s="54" t="s">
        <v>242</v>
      </c>
      <c r="C148" s="31">
        <v>4301071054</v>
      </c>
      <c r="D148" s="342">
        <v>4607111035639</v>
      </c>
      <c r="E148" s="343"/>
      <c r="F148" s="335">
        <v>0.2</v>
      </c>
      <c r="G148" s="32">
        <v>8</v>
      </c>
      <c r="H148" s="335">
        <v>1.6</v>
      </c>
      <c r="I148" s="335">
        <v>2.12</v>
      </c>
      <c r="J148" s="32">
        <v>72</v>
      </c>
      <c r="K148" s="32" t="s">
        <v>243</v>
      </c>
      <c r="L148" s="32" t="s">
        <v>67</v>
      </c>
      <c r="M148" s="33" t="s">
        <v>68</v>
      </c>
      <c r="N148" s="33"/>
      <c r="O148" s="32">
        <v>180</v>
      </c>
      <c r="P148" s="39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8" s="350"/>
      <c r="R148" s="350"/>
      <c r="S148" s="350"/>
      <c r="T148" s="351"/>
      <c r="U148" s="34"/>
      <c r="V148" s="34"/>
      <c r="W148" s="35" t="s">
        <v>69</v>
      </c>
      <c r="X148" s="336">
        <v>0</v>
      </c>
      <c r="Y148" s="337">
        <f>IFERROR(IF(X148="","",X148),"")</f>
        <v>0</v>
      </c>
      <c r="Z148" s="36">
        <f>IFERROR(IF(X148="","",X148*0.01157),"")</f>
        <v>0</v>
      </c>
      <c r="AA148" s="56"/>
      <c r="AB148" s="57"/>
      <c r="AC148" s="176" t="s">
        <v>244</v>
      </c>
      <c r="AG148" s="67"/>
      <c r="AJ148" s="71" t="s">
        <v>71</v>
      </c>
      <c r="AK148" s="71">
        <v>1</v>
      </c>
      <c r="BB148" s="177" t="s">
        <v>82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t="27" hidden="1" customHeight="1" x14ac:dyDescent="0.25">
      <c r="A149" s="54" t="s">
        <v>245</v>
      </c>
      <c r="B149" s="54" t="s">
        <v>246</v>
      </c>
      <c r="C149" s="31">
        <v>4301135540</v>
      </c>
      <c r="D149" s="342">
        <v>4607111035646</v>
      </c>
      <c r="E149" s="343"/>
      <c r="F149" s="335">
        <v>0.2</v>
      </c>
      <c r="G149" s="32">
        <v>8</v>
      </c>
      <c r="H149" s="335">
        <v>1.6</v>
      </c>
      <c r="I149" s="335">
        <v>2.12</v>
      </c>
      <c r="J149" s="32">
        <v>72</v>
      </c>
      <c r="K149" s="32" t="s">
        <v>243</v>
      </c>
      <c r="L149" s="32" t="s">
        <v>67</v>
      </c>
      <c r="M149" s="33" t="s">
        <v>68</v>
      </c>
      <c r="N149" s="33"/>
      <c r="O149" s="32">
        <v>180</v>
      </c>
      <c r="P149" s="54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350"/>
      <c r="R149" s="350"/>
      <c r="S149" s="350"/>
      <c r="T149" s="351"/>
      <c r="U149" s="34"/>
      <c r="V149" s="34"/>
      <c r="W149" s="35" t="s">
        <v>69</v>
      </c>
      <c r="X149" s="336">
        <v>0</v>
      </c>
      <c r="Y149" s="337">
        <f>IFERROR(IF(X149="","",X149),"")</f>
        <v>0</v>
      </c>
      <c r="Z149" s="36">
        <f>IFERROR(IF(X149="","",X149*0.01157),"")</f>
        <v>0</v>
      </c>
      <c r="AA149" s="56"/>
      <c r="AB149" s="57"/>
      <c r="AC149" s="178" t="s">
        <v>244</v>
      </c>
      <c r="AG149" s="67"/>
      <c r="AJ149" s="71" t="s">
        <v>71</v>
      </c>
      <c r="AK149" s="71">
        <v>1</v>
      </c>
      <c r="BB149" s="179" t="s">
        <v>82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63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64"/>
      <c r="P150" s="344" t="s">
        <v>72</v>
      </c>
      <c r="Q150" s="345"/>
      <c r="R150" s="345"/>
      <c r="S150" s="345"/>
      <c r="T150" s="345"/>
      <c r="U150" s="345"/>
      <c r="V150" s="346"/>
      <c r="W150" s="37" t="s">
        <v>69</v>
      </c>
      <c r="X150" s="338">
        <f>IFERROR(SUM(X148:X149),"0")</f>
        <v>0</v>
      </c>
      <c r="Y150" s="338">
        <f>IFERROR(SUM(Y148:Y149),"0")</f>
        <v>0</v>
      </c>
      <c r="Z150" s="338">
        <f>IFERROR(IF(Z148="",0,Z148),"0")+IFERROR(IF(Z149="",0,Z149),"0")</f>
        <v>0</v>
      </c>
      <c r="AA150" s="339"/>
      <c r="AB150" s="339"/>
      <c r="AC150" s="339"/>
    </row>
    <row r="151" spans="1:68" hidden="1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64"/>
      <c r="P151" s="344" t="s">
        <v>72</v>
      </c>
      <c r="Q151" s="345"/>
      <c r="R151" s="345"/>
      <c r="S151" s="345"/>
      <c r="T151" s="345"/>
      <c r="U151" s="345"/>
      <c r="V151" s="346"/>
      <c r="W151" s="37" t="s">
        <v>73</v>
      </c>
      <c r="X151" s="338">
        <f>IFERROR(SUMPRODUCT(X148:X149*H148:H149),"0")</f>
        <v>0</v>
      </c>
      <c r="Y151" s="338">
        <f>IFERROR(SUMPRODUCT(Y148:Y149*H148:H149),"0")</f>
        <v>0</v>
      </c>
      <c r="Z151" s="37"/>
      <c r="AA151" s="339"/>
      <c r="AB151" s="339"/>
      <c r="AC151" s="339"/>
    </row>
    <row r="152" spans="1:68" ht="16.5" hidden="1" customHeight="1" x14ac:dyDescent="0.25">
      <c r="A152" s="347" t="s">
        <v>247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331"/>
      <c r="AB152" s="331"/>
      <c r="AC152" s="331"/>
    </row>
    <row r="153" spans="1:68" ht="14.25" hidden="1" customHeight="1" x14ac:dyDescent="0.25">
      <c r="A153" s="355" t="s">
        <v>143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332"/>
      <c r="AB153" s="332"/>
      <c r="AC153" s="332"/>
    </row>
    <row r="154" spans="1:68" ht="27" hidden="1" customHeight="1" x14ac:dyDescent="0.25">
      <c r="A154" s="54" t="s">
        <v>248</v>
      </c>
      <c r="B154" s="54" t="s">
        <v>249</v>
      </c>
      <c r="C154" s="31">
        <v>4301135281</v>
      </c>
      <c r="D154" s="342">
        <v>4607111036568</v>
      </c>
      <c r="E154" s="343"/>
      <c r="F154" s="335">
        <v>0.28000000000000003</v>
      </c>
      <c r="G154" s="32">
        <v>6</v>
      </c>
      <c r="H154" s="335">
        <v>1.68</v>
      </c>
      <c r="I154" s="335">
        <v>2.1017999999999999</v>
      </c>
      <c r="J154" s="32">
        <v>140</v>
      </c>
      <c r="K154" s="32" t="s">
        <v>79</v>
      </c>
      <c r="L154" s="32" t="s">
        <v>67</v>
      </c>
      <c r="M154" s="33" t="s">
        <v>68</v>
      </c>
      <c r="N154" s="33"/>
      <c r="O154" s="32">
        <v>180</v>
      </c>
      <c r="P154" s="47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4" s="350"/>
      <c r="R154" s="350"/>
      <c r="S154" s="350"/>
      <c r="T154" s="351"/>
      <c r="U154" s="34"/>
      <c r="V154" s="34"/>
      <c r="W154" s="35" t="s">
        <v>69</v>
      </c>
      <c r="X154" s="336">
        <v>0</v>
      </c>
      <c r="Y154" s="337">
        <f>IFERROR(IF(X154="","",X154),"")</f>
        <v>0</v>
      </c>
      <c r="Z154" s="36">
        <f>IFERROR(IF(X154="","",X154*0.00941),"")</f>
        <v>0</v>
      </c>
      <c r="AA154" s="56"/>
      <c r="AB154" s="57"/>
      <c r="AC154" s="180" t="s">
        <v>250</v>
      </c>
      <c r="AG154" s="67"/>
      <c r="AJ154" s="71" t="s">
        <v>71</v>
      </c>
      <c r="AK154" s="71">
        <v>1</v>
      </c>
      <c r="BB154" s="181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63"/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48"/>
      <c r="N155" s="348"/>
      <c r="O155" s="364"/>
      <c r="P155" s="344" t="s">
        <v>72</v>
      </c>
      <c r="Q155" s="345"/>
      <c r="R155" s="345"/>
      <c r="S155" s="345"/>
      <c r="T155" s="345"/>
      <c r="U155" s="345"/>
      <c r="V155" s="346"/>
      <c r="W155" s="37" t="s">
        <v>69</v>
      </c>
      <c r="X155" s="338">
        <f>IFERROR(SUM(X154:X154),"0")</f>
        <v>0</v>
      </c>
      <c r="Y155" s="338">
        <f>IFERROR(SUM(Y154:Y154),"0")</f>
        <v>0</v>
      </c>
      <c r="Z155" s="338">
        <f>IFERROR(IF(Z154="",0,Z154),"0")</f>
        <v>0</v>
      </c>
      <c r="AA155" s="339"/>
      <c r="AB155" s="339"/>
      <c r="AC155" s="339"/>
    </row>
    <row r="156" spans="1:68" hidden="1" x14ac:dyDescent="0.2">
      <c r="A156" s="348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64"/>
      <c r="P156" s="344" t="s">
        <v>72</v>
      </c>
      <c r="Q156" s="345"/>
      <c r="R156" s="345"/>
      <c r="S156" s="345"/>
      <c r="T156" s="345"/>
      <c r="U156" s="345"/>
      <c r="V156" s="346"/>
      <c r="W156" s="37" t="s">
        <v>73</v>
      </c>
      <c r="X156" s="338">
        <f>IFERROR(SUMPRODUCT(X154:X154*H154:H154),"0")</f>
        <v>0</v>
      </c>
      <c r="Y156" s="338">
        <f>IFERROR(SUMPRODUCT(Y154:Y154*H154:H154),"0")</f>
        <v>0</v>
      </c>
      <c r="Z156" s="37"/>
      <c r="AA156" s="339"/>
      <c r="AB156" s="339"/>
      <c r="AC156" s="339"/>
    </row>
    <row r="157" spans="1:68" ht="27.75" hidden="1" customHeight="1" x14ac:dyDescent="0.2">
      <c r="A157" s="400" t="s">
        <v>251</v>
      </c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1"/>
      <c r="P157" s="401"/>
      <c r="Q157" s="401"/>
      <c r="R157" s="401"/>
      <c r="S157" s="401"/>
      <c r="T157" s="401"/>
      <c r="U157" s="401"/>
      <c r="V157" s="401"/>
      <c r="W157" s="401"/>
      <c r="X157" s="401"/>
      <c r="Y157" s="401"/>
      <c r="Z157" s="401"/>
      <c r="AA157" s="48"/>
      <c r="AB157" s="48"/>
      <c r="AC157" s="48"/>
    </row>
    <row r="158" spans="1:68" ht="16.5" hidden="1" customHeight="1" x14ac:dyDescent="0.25">
      <c r="A158" s="347" t="s">
        <v>252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331"/>
      <c r="AB158" s="331"/>
      <c r="AC158" s="331"/>
    </row>
    <row r="159" spans="1:68" ht="14.25" hidden="1" customHeight="1" x14ac:dyDescent="0.25">
      <c r="A159" s="355" t="s">
        <v>143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332"/>
      <c r="AB159" s="332"/>
      <c r="AC159" s="332"/>
    </row>
    <row r="160" spans="1:68" ht="27" hidden="1" customHeight="1" x14ac:dyDescent="0.25">
      <c r="A160" s="54" t="s">
        <v>253</v>
      </c>
      <c r="B160" s="54" t="s">
        <v>254</v>
      </c>
      <c r="C160" s="31">
        <v>4301135317</v>
      </c>
      <c r="D160" s="342">
        <v>4607111039057</v>
      </c>
      <c r="E160" s="343"/>
      <c r="F160" s="335">
        <v>1.8</v>
      </c>
      <c r="G160" s="32">
        <v>1</v>
      </c>
      <c r="H160" s="335">
        <v>1.8</v>
      </c>
      <c r="I160" s="335">
        <v>1.9</v>
      </c>
      <c r="J160" s="32">
        <v>234</v>
      </c>
      <c r="K160" s="32" t="s">
        <v>154</v>
      </c>
      <c r="L160" s="32" t="s">
        <v>107</v>
      </c>
      <c r="M160" s="33" t="s">
        <v>68</v>
      </c>
      <c r="N160" s="33"/>
      <c r="O160" s="32">
        <v>180</v>
      </c>
      <c r="P160" s="384" t="s">
        <v>255</v>
      </c>
      <c r="Q160" s="350"/>
      <c r="R160" s="350"/>
      <c r="S160" s="350"/>
      <c r="T160" s="351"/>
      <c r="U160" s="34"/>
      <c r="V160" s="34"/>
      <c r="W160" s="35" t="s">
        <v>69</v>
      </c>
      <c r="X160" s="336">
        <v>0</v>
      </c>
      <c r="Y160" s="337">
        <f>IFERROR(IF(X160="","",X160),"")</f>
        <v>0</v>
      </c>
      <c r="Z160" s="36">
        <f>IFERROR(IF(X160="","",X160*0.00502),"")</f>
        <v>0</v>
      </c>
      <c r="AA160" s="56"/>
      <c r="AB160" s="57"/>
      <c r="AC160" s="182" t="s">
        <v>221</v>
      </c>
      <c r="AG160" s="67"/>
      <c r="AJ160" s="71" t="s">
        <v>109</v>
      </c>
      <c r="AK160" s="71">
        <v>18</v>
      </c>
      <c r="BB160" s="183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63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64"/>
      <c r="P161" s="344" t="s">
        <v>72</v>
      </c>
      <c r="Q161" s="345"/>
      <c r="R161" s="345"/>
      <c r="S161" s="345"/>
      <c r="T161" s="345"/>
      <c r="U161" s="345"/>
      <c r="V161" s="346"/>
      <c r="W161" s="37" t="s">
        <v>69</v>
      </c>
      <c r="X161" s="338">
        <f>IFERROR(SUM(X160:X160),"0")</f>
        <v>0</v>
      </c>
      <c r="Y161" s="338">
        <f>IFERROR(SUM(Y160:Y160),"0")</f>
        <v>0</v>
      </c>
      <c r="Z161" s="338">
        <f>IFERROR(IF(Z160="",0,Z160),"0")</f>
        <v>0</v>
      </c>
      <c r="AA161" s="339"/>
      <c r="AB161" s="339"/>
      <c r="AC161" s="339"/>
    </row>
    <row r="162" spans="1:68" hidden="1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64"/>
      <c r="P162" s="344" t="s">
        <v>72</v>
      </c>
      <c r="Q162" s="345"/>
      <c r="R162" s="345"/>
      <c r="S162" s="345"/>
      <c r="T162" s="345"/>
      <c r="U162" s="345"/>
      <c r="V162" s="346"/>
      <c r="W162" s="37" t="s">
        <v>73</v>
      </c>
      <c r="X162" s="338">
        <f>IFERROR(SUMPRODUCT(X160:X160*H160:H160),"0")</f>
        <v>0</v>
      </c>
      <c r="Y162" s="338">
        <f>IFERROR(SUMPRODUCT(Y160:Y160*H160:H160),"0")</f>
        <v>0</v>
      </c>
      <c r="Z162" s="37"/>
      <c r="AA162" s="339"/>
      <c r="AB162" s="339"/>
      <c r="AC162" s="339"/>
    </row>
    <row r="163" spans="1:68" ht="16.5" hidden="1" customHeight="1" x14ac:dyDescent="0.25">
      <c r="A163" s="347" t="s">
        <v>256</v>
      </c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  <c r="Y163" s="348"/>
      <c r="Z163" s="348"/>
      <c r="AA163" s="331"/>
      <c r="AB163" s="331"/>
      <c r="AC163" s="331"/>
    </row>
    <row r="164" spans="1:68" ht="14.25" hidden="1" customHeight="1" x14ac:dyDescent="0.25">
      <c r="A164" s="355" t="s">
        <v>63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332"/>
      <c r="AB164" s="332"/>
      <c r="AC164" s="332"/>
    </row>
    <row r="165" spans="1:68" ht="16.5" hidden="1" customHeight="1" x14ac:dyDescent="0.25">
      <c r="A165" s="54" t="s">
        <v>257</v>
      </c>
      <c r="B165" s="54" t="s">
        <v>258</v>
      </c>
      <c r="C165" s="31">
        <v>4301071062</v>
      </c>
      <c r="D165" s="342">
        <v>4607111036384</v>
      </c>
      <c r="E165" s="343"/>
      <c r="F165" s="335">
        <v>5</v>
      </c>
      <c r="G165" s="32">
        <v>1</v>
      </c>
      <c r="H165" s="335">
        <v>5</v>
      </c>
      <c r="I165" s="335">
        <v>5.2106000000000003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180</v>
      </c>
      <c r="P165" s="366" t="s">
        <v>259</v>
      </c>
      <c r="Q165" s="350"/>
      <c r="R165" s="350"/>
      <c r="S165" s="350"/>
      <c r="T165" s="351"/>
      <c r="U165" s="34"/>
      <c r="V165" s="34"/>
      <c r="W165" s="35" t="s">
        <v>69</v>
      </c>
      <c r="X165" s="336">
        <v>0</v>
      </c>
      <c r="Y165" s="337">
        <f>IFERROR(IF(X165="","",X165),"")</f>
        <v>0</v>
      </c>
      <c r="Z165" s="36">
        <f>IFERROR(IF(X165="","",X165*0.00866),"")</f>
        <v>0</v>
      </c>
      <c r="AA165" s="56"/>
      <c r="AB165" s="57"/>
      <c r="AC165" s="184" t="s">
        <v>260</v>
      </c>
      <c r="AG165" s="67"/>
      <c r="AJ165" s="71" t="s">
        <v>71</v>
      </c>
      <c r="AK165" s="71">
        <v>1</v>
      </c>
      <c r="BB165" s="18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16.5" hidden="1" customHeight="1" x14ac:dyDescent="0.25">
      <c r="A166" s="54" t="s">
        <v>261</v>
      </c>
      <c r="B166" s="54" t="s">
        <v>262</v>
      </c>
      <c r="C166" s="31">
        <v>4301071056</v>
      </c>
      <c r="D166" s="342">
        <v>4640242180250</v>
      </c>
      <c r="E166" s="343"/>
      <c r="F166" s="335">
        <v>5</v>
      </c>
      <c r="G166" s="32">
        <v>1</v>
      </c>
      <c r="H166" s="335">
        <v>5</v>
      </c>
      <c r="I166" s="335">
        <v>5.2131999999999996</v>
      </c>
      <c r="J166" s="32">
        <v>144</v>
      </c>
      <c r="K166" s="32" t="s">
        <v>66</v>
      </c>
      <c r="L166" s="32" t="s">
        <v>107</v>
      </c>
      <c r="M166" s="33" t="s">
        <v>68</v>
      </c>
      <c r="N166" s="33"/>
      <c r="O166" s="32">
        <v>180</v>
      </c>
      <c r="P166" s="436" t="s">
        <v>263</v>
      </c>
      <c r="Q166" s="350"/>
      <c r="R166" s="350"/>
      <c r="S166" s="350"/>
      <c r="T166" s="351"/>
      <c r="U166" s="34"/>
      <c r="V166" s="34"/>
      <c r="W166" s="35" t="s">
        <v>69</v>
      </c>
      <c r="X166" s="336">
        <v>0</v>
      </c>
      <c r="Y166" s="337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264</v>
      </c>
      <c r="AG166" s="67"/>
      <c r="AJ166" s="71" t="s">
        <v>109</v>
      </c>
      <c r="AK166" s="71">
        <v>12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265</v>
      </c>
      <c r="B167" s="54" t="s">
        <v>266</v>
      </c>
      <c r="C167" s="31">
        <v>4301071050</v>
      </c>
      <c r="D167" s="342">
        <v>4607111036216</v>
      </c>
      <c r="E167" s="343"/>
      <c r="F167" s="335">
        <v>5</v>
      </c>
      <c r="G167" s="32">
        <v>1</v>
      </c>
      <c r="H167" s="335">
        <v>5</v>
      </c>
      <c r="I167" s="335">
        <v>5.2131999999999996</v>
      </c>
      <c r="J167" s="32">
        <v>144</v>
      </c>
      <c r="K167" s="32" t="s">
        <v>66</v>
      </c>
      <c r="L167" s="32" t="s">
        <v>107</v>
      </c>
      <c r="M167" s="33" t="s">
        <v>68</v>
      </c>
      <c r="N167" s="33"/>
      <c r="O167" s="32">
        <v>180</v>
      </c>
      <c r="P167" s="42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7" s="350"/>
      <c r="R167" s="350"/>
      <c r="S167" s="350"/>
      <c r="T167" s="351"/>
      <c r="U167" s="34"/>
      <c r="V167" s="34"/>
      <c r="W167" s="35" t="s">
        <v>69</v>
      </c>
      <c r="X167" s="336">
        <v>0</v>
      </c>
      <c r="Y167" s="337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267</v>
      </c>
      <c r="AG167" s="67"/>
      <c r="AJ167" s="71" t="s">
        <v>109</v>
      </c>
      <c r="AK167" s="71">
        <v>12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hidden="1" customHeight="1" x14ac:dyDescent="0.25">
      <c r="A168" s="54" t="s">
        <v>268</v>
      </c>
      <c r="B168" s="54" t="s">
        <v>269</v>
      </c>
      <c r="C168" s="31">
        <v>4301071061</v>
      </c>
      <c r="D168" s="342">
        <v>4607111036278</v>
      </c>
      <c r="E168" s="343"/>
      <c r="F168" s="335">
        <v>5</v>
      </c>
      <c r="G168" s="32">
        <v>1</v>
      </c>
      <c r="H168" s="335">
        <v>5</v>
      </c>
      <c r="I168" s="335">
        <v>5.2405999999999997</v>
      </c>
      <c r="J168" s="32">
        <v>84</v>
      </c>
      <c r="K168" s="32" t="s">
        <v>66</v>
      </c>
      <c r="L168" s="32" t="s">
        <v>67</v>
      </c>
      <c r="M168" s="33" t="s">
        <v>68</v>
      </c>
      <c r="N168" s="33"/>
      <c r="O168" s="32">
        <v>180</v>
      </c>
      <c r="P168" s="45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8" s="350"/>
      <c r="R168" s="350"/>
      <c r="S168" s="350"/>
      <c r="T168" s="351"/>
      <c r="U168" s="34"/>
      <c r="V168" s="34"/>
      <c r="W168" s="35" t="s">
        <v>69</v>
      </c>
      <c r="X168" s="336">
        <v>0</v>
      </c>
      <c r="Y168" s="337">
        <f>IFERROR(IF(X168="","",X168),"")</f>
        <v>0</v>
      </c>
      <c r="Z168" s="36">
        <f>IFERROR(IF(X168="","",X168*0.0155),"")</f>
        <v>0</v>
      </c>
      <c r="AA168" s="56"/>
      <c r="AB168" s="57"/>
      <c r="AC168" s="190" t="s">
        <v>270</v>
      </c>
      <c r="AG168" s="67"/>
      <c r="AJ168" s="71" t="s">
        <v>71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63"/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64"/>
      <c r="P169" s="344" t="s">
        <v>72</v>
      </c>
      <c r="Q169" s="345"/>
      <c r="R169" s="345"/>
      <c r="S169" s="345"/>
      <c r="T169" s="345"/>
      <c r="U169" s="345"/>
      <c r="V169" s="346"/>
      <c r="W169" s="37" t="s">
        <v>69</v>
      </c>
      <c r="X169" s="338">
        <f>IFERROR(SUM(X165:X168),"0")</f>
        <v>0</v>
      </c>
      <c r="Y169" s="338">
        <f>IFERROR(SUM(Y165:Y168),"0")</f>
        <v>0</v>
      </c>
      <c r="Z169" s="338">
        <f>IFERROR(IF(Z165="",0,Z165),"0")+IFERROR(IF(Z166="",0,Z166),"0")+IFERROR(IF(Z167="",0,Z167),"0")+IFERROR(IF(Z168="",0,Z168),"0")</f>
        <v>0</v>
      </c>
      <c r="AA169" s="339"/>
      <c r="AB169" s="339"/>
      <c r="AC169" s="339"/>
    </row>
    <row r="170" spans="1:68" hidden="1" x14ac:dyDescent="0.2">
      <c r="A170" s="348"/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64"/>
      <c r="P170" s="344" t="s">
        <v>72</v>
      </c>
      <c r="Q170" s="345"/>
      <c r="R170" s="345"/>
      <c r="S170" s="345"/>
      <c r="T170" s="345"/>
      <c r="U170" s="345"/>
      <c r="V170" s="346"/>
      <c r="W170" s="37" t="s">
        <v>73</v>
      </c>
      <c r="X170" s="338">
        <f>IFERROR(SUMPRODUCT(X165:X168*H165:H168),"0")</f>
        <v>0</v>
      </c>
      <c r="Y170" s="338">
        <f>IFERROR(SUMPRODUCT(Y165:Y168*H165:H168),"0")</f>
        <v>0</v>
      </c>
      <c r="Z170" s="37"/>
      <c r="AA170" s="339"/>
      <c r="AB170" s="339"/>
      <c r="AC170" s="339"/>
    </row>
    <row r="171" spans="1:68" ht="14.25" hidden="1" customHeight="1" x14ac:dyDescent="0.25">
      <c r="A171" s="355" t="s">
        <v>271</v>
      </c>
      <c r="B171" s="348"/>
      <c r="C171" s="348"/>
      <c r="D171" s="348"/>
      <c r="E171" s="348"/>
      <c r="F171" s="348"/>
      <c r="G171" s="348"/>
      <c r="H171" s="348"/>
      <c r="I171" s="348"/>
      <c r="J171" s="348"/>
      <c r="K171" s="348"/>
      <c r="L171" s="348"/>
      <c r="M171" s="348"/>
      <c r="N171" s="348"/>
      <c r="O171" s="348"/>
      <c r="P171" s="348"/>
      <c r="Q171" s="348"/>
      <c r="R171" s="348"/>
      <c r="S171" s="348"/>
      <c r="T171" s="348"/>
      <c r="U171" s="348"/>
      <c r="V171" s="348"/>
      <c r="W171" s="348"/>
      <c r="X171" s="348"/>
      <c r="Y171" s="348"/>
      <c r="Z171" s="348"/>
      <c r="AA171" s="332"/>
      <c r="AB171" s="332"/>
      <c r="AC171" s="332"/>
    </row>
    <row r="172" spans="1:68" ht="27" hidden="1" customHeight="1" x14ac:dyDescent="0.25">
      <c r="A172" s="54" t="s">
        <v>272</v>
      </c>
      <c r="B172" s="54" t="s">
        <v>273</v>
      </c>
      <c r="C172" s="31">
        <v>4301080153</v>
      </c>
      <c r="D172" s="342">
        <v>4607111036827</v>
      </c>
      <c r="E172" s="343"/>
      <c r="F172" s="335">
        <v>1</v>
      </c>
      <c r="G172" s="32">
        <v>5</v>
      </c>
      <c r="H172" s="335">
        <v>5</v>
      </c>
      <c r="I172" s="335">
        <v>5.2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90</v>
      </c>
      <c r="P172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2" s="350"/>
      <c r="R172" s="350"/>
      <c r="S172" s="350"/>
      <c r="T172" s="351"/>
      <c r="U172" s="34"/>
      <c r="V172" s="34"/>
      <c r="W172" s="35" t="s">
        <v>69</v>
      </c>
      <c r="X172" s="336">
        <v>0</v>
      </c>
      <c r="Y172" s="337">
        <f>IFERROR(IF(X172="","",X172),"")</f>
        <v>0</v>
      </c>
      <c r="Z172" s="36">
        <f>IFERROR(IF(X172="","",X172*0.00866),"")</f>
        <v>0</v>
      </c>
      <c r="AA172" s="56"/>
      <c r="AB172" s="57"/>
      <c r="AC172" s="192" t="s">
        <v>274</v>
      </c>
      <c r="AG172" s="67"/>
      <c r="AJ172" s="71" t="s">
        <v>71</v>
      </c>
      <c r="AK172" s="71">
        <v>1</v>
      </c>
      <c r="BB172" s="193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275</v>
      </c>
      <c r="B173" s="54" t="s">
        <v>276</v>
      </c>
      <c r="C173" s="31">
        <v>4301080154</v>
      </c>
      <c r="D173" s="342">
        <v>4607111036834</v>
      </c>
      <c r="E173" s="343"/>
      <c r="F173" s="335">
        <v>1</v>
      </c>
      <c r="G173" s="32">
        <v>5</v>
      </c>
      <c r="H173" s="335">
        <v>5</v>
      </c>
      <c r="I173" s="335">
        <v>5.2530000000000001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90</v>
      </c>
      <c r="P173" s="3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3" s="350"/>
      <c r="R173" s="350"/>
      <c r="S173" s="350"/>
      <c r="T173" s="351"/>
      <c r="U173" s="34"/>
      <c r="V173" s="34"/>
      <c r="W173" s="35" t="s">
        <v>69</v>
      </c>
      <c r="X173" s="336">
        <v>0</v>
      </c>
      <c r="Y173" s="337">
        <f>IFERROR(IF(X173="","",X173),"")</f>
        <v>0</v>
      </c>
      <c r="Z173" s="36">
        <f>IFERROR(IF(X173="","",X173*0.00866),"")</f>
        <v>0</v>
      </c>
      <c r="AA173" s="56"/>
      <c r="AB173" s="57"/>
      <c r="AC173" s="194" t="s">
        <v>274</v>
      </c>
      <c r="AG173" s="67"/>
      <c r="AJ173" s="71" t="s">
        <v>71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363"/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48"/>
      <c r="N174" s="348"/>
      <c r="O174" s="364"/>
      <c r="P174" s="344" t="s">
        <v>72</v>
      </c>
      <c r="Q174" s="345"/>
      <c r="R174" s="345"/>
      <c r="S174" s="345"/>
      <c r="T174" s="345"/>
      <c r="U174" s="345"/>
      <c r="V174" s="346"/>
      <c r="W174" s="37" t="s">
        <v>69</v>
      </c>
      <c r="X174" s="338">
        <f>IFERROR(SUM(X172:X173),"0")</f>
        <v>0</v>
      </c>
      <c r="Y174" s="338">
        <f>IFERROR(SUM(Y172:Y173),"0")</f>
        <v>0</v>
      </c>
      <c r="Z174" s="338">
        <f>IFERROR(IF(Z172="",0,Z172),"0")+IFERROR(IF(Z173="",0,Z173),"0")</f>
        <v>0</v>
      </c>
      <c r="AA174" s="339"/>
      <c r="AB174" s="339"/>
      <c r="AC174" s="339"/>
    </row>
    <row r="175" spans="1:68" hidden="1" x14ac:dyDescent="0.2">
      <c r="A175" s="348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64"/>
      <c r="P175" s="344" t="s">
        <v>72</v>
      </c>
      <c r="Q175" s="345"/>
      <c r="R175" s="345"/>
      <c r="S175" s="345"/>
      <c r="T175" s="345"/>
      <c r="U175" s="345"/>
      <c r="V175" s="346"/>
      <c r="W175" s="37" t="s">
        <v>73</v>
      </c>
      <c r="X175" s="338">
        <f>IFERROR(SUMPRODUCT(X172:X173*H172:H173),"0")</f>
        <v>0</v>
      </c>
      <c r="Y175" s="338">
        <f>IFERROR(SUMPRODUCT(Y172:Y173*H172:H173),"0")</f>
        <v>0</v>
      </c>
      <c r="Z175" s="37"/>
      <c r="AA175" s="339"/>
      <c r="AB175" s="339"/>
      <c r="AC175" s="339"/>
    </row>
    <row r="176" spans="1:68" ht="27.75" hidden="1" customHeight="1" x14ac:dyDescent="0.2">
      <c r="A176" s="400" t="s">
        <v>277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48"/>
      <c r="AB176" s="48"/>
      <c r="AC176" s="48"/>
    </row>
    <row r="177" spans="1:68" ht="16.5" hidden="1" customHeight="1" x14ac:dyDescent="0.25">
      <c r="A177" s="347" t="s">
        <v>278</v>
      </c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48"/>
      <c r="P177" s="348"/>
      <c r="Q177" s="348"/>
      <c r="R177" s="348"/>
      <c r="S177" s="348"/>
      <c r="T177" s="348"/>
      <c r="U177" s="348"/>
      <c r="V177" s="348"/>
      <c r="W177" s="348"/>
      <c r="X177" s="348"/>
      <c r="Y177" s="348"/>
      <c r="Z177" s="348"/>
      <c r="AA177" s="331"/>
      <c r="AB177" s="331"/>
      <c r="AC177" s="331"/>
    </row>
    <row r="178" spans="1:68" ht="14.25" hidden="1" customHeight="1" x14ac:dyDescent="0.25">
      <c r="A178" s="355" t="s">
        <v>76</v>
      </c>
      <c r="B178" s="348"/>
      <c r="C178" s="348"/>
      <c r="D178" s="348"/>
      <c r="E178" s="348"/>
      <c r="F178" s="348"/>
      <c r="G178" s="348"/>
      <c r="H178" s="348"/>
      <c r="I178" s="348"/>
      <c r="J178" s="348"/>
      <c r="K178" s="348"/>
      <c r="L178" s="348"/>
      <c r="M178" s="348"/>
      <c r="N178" s="348"/>
      <c r="O178" s="348"/>
      <c r="P178" s="348"/>
      <c r="Q178" s="348"/>
      <c r="R178" s="348"/>
      <c r="S178" s="348"/>
      <c r="T178" s="348"/>
      <c r="U178" s="348"/>
      <c r="V178" s="348"/>
      <c r="W178" s="348"/>
      <c r="X178" s="348"/>
      <c r="Y178" s="348"/>
      <c r="Z178" s="348"/>
      <c r="AA178" s="332"/>
      <c r="AB178" s="332"/>
      <c r="AC178" s="332"/>
    </row>
    <row r="179" spans="1:68" ht="27" hidden="1" customHeight="1" x14ac:dyDescent="0.25">
      <c r="A179" s="54" t="s">
        <v>279</v>
      </c>
      <c r="B179" s="54" t="s">
        <v>280</v>
      </c>
      <c r="C179" s="31">
        <v>4301132097</v>
      </c>
      <c r="D179" s="342">
        <v>4607111035721</v>
      </c>
      <c r="E179" s="343"/>
      <c r="F179" s="335">
        <v>0.25</v>
      </c>
      <c r="G179" s="32">
        <v>12</v>
      </c>
      <c r="H179" s="335">
        <v>3</v>
      </c>
      <c r="I179" s="335">
        <v>3.3879999999999999</v>
      </c>
      <c r="J179" s="32">
        <v>70</v>
      </c>
      <c r="K179" s="32" t="s">
        <v>79</v>
      </c>
      <c r="L179" s="32" t="s">
        <v>112</v>
      </c>
      <c r="M179" s="33" t="s">
        <v>68</v>
      </c>
      <c r="N179" s="33"/>
      <c r="O179" s="32">
        <v>365</v>
      </c>
      <c r="P179" s="47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9" s="350"/>
      <c r="R179" s="350"/>
      <c r="S179" s="350"/>
      <c r="T179" s="351"/>
      <c r="U179" s="34"/>
      <c r="V179" s="34"/>
      <c r="W179" s="35" t="s">
        <v>69</v>
      </c>
      <c r="X179" s="336">
        <v>0</v>
      </c>
      <c r="Y179" s="337">
        <f>IFERROR(IF(X179="","",X179),"")</f>
        <v>0</v>
      </c>
      <c r="Z179" s="36">
        <f>IFERROR(IF(X179="","",X179*0.01788),"")</f>
        <v>0</v>
      </c>
      <c r="AA179" s="56"/>
      <c r="AB179" s="57"/>
      <c r="AC179" s="196" t="s">
        <v>281</v>
      </c>
      <c r="AG179" s="67"/>
      <c r="AJ179" s="71" t="s">
        <v>113</v>
      </c>
      <c r="AK179" s="71">
        <v>70</v>
      </c>
      <c r="BB179" s="197" t="s">
        <v>82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282</v>
      </c>
      <c r="B180" s="54" t="s">
        <v>283</v>
      </c>
      <c r="C180" s="31">
        <v>4301132100</v>
      </c>
      <c r="D180" s="342">
        <v>4607111035691</v>
      </c>
      <c r="E180" s="343"/>
      <c r="F180" s="335">
        <v>0.25</v>
      </c>
      <c r="G180" s="32">
        <v>12</v>
      </c>
      <c r="H180" s="335">
        <v>3</v>
      </c>
      <c r="I180" s="335">
        <v>3.3879999999999999</v>
      </c>
      <c r="J180" s="32">
        <v>70</v>
      </c>
      <c r="K180" s="32" t="s">
        <v>79</v>
      </c>
      <c r="L180" s="32" t="s">
        <v>112</v>
      </c>
      <c r="M180" s="33" t="s">
        <v>68</v>
      </c>
      <c r="N180" s="33"/>
      <c r="O180" s="32">
        <v>365</v>
      </c>
      <c r="P180" s="42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0" s="350"/>
      <c r="R180" s="350"/>
      <c r="S180" s="350"/>
      <c r="T180" s="351"/>
      <c r="U180" s="34"/>
      <c r="V180" s="34"/>
      <c r="W180" s="35" t="s">
        <v>69</v>
      </c>
      <c r="X180" s="336">
        <v>0</v>
      </c>
      <c r="Y180" s="337">
        <f>IFERROR(IF(X180="","",X180),"")</f>
        <v>0</v>
      </c>
      <c r="Z180" s="36">
        <f>IFERROR(IF(X180="","",X180*0.01788),"")</f>
        <v>0</v>
      </c>
      <c r="AA180" s="56"/>
      <c r="AB180" s="57"/>
      <c r="AC180" s="198" t="s">
        <v>284</v>
      </c>
      <c r="AG180" s="67"/>
      <c r="AJ180" s="71" t="s">
        <v>113</v>
      </c>
      <c r="AK180" s="71">
        <v>70</v>
      </c>
      <c r="BB180" s="199" t="s">
        <v>82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285</v>
      </c>
      <c r="B181" s="54" t="s">
        <v>286</v>
      </c>
      <c r="C181" s="31">
        <v>4301132079</v>
      </c>
      <c r="D181" s="342">
        <v>4607111038487</v>
      </c>
      <c r="E181" s="343"/>
      <c r="F181" s="335">
        <v>0.25</v>
      </c>
      <c r="G181" s="32">
        <v>12</v>
      </c>
      <c r="H181" s="335">
        <v>3</v>
      </c>
      <c r="I181" s="335">
        <v>3.7360000000000002</v>
      </c>
      <c r="J181" s="32">
        <v>70</v>
      </c>
      <c r="K181" s="32" t="s">
        <v>79</v>
      </c>
      <c r="L181" s="32" t="s">
        <v>107</v>
      </c>
      <c r="M181" s="33" t="s">
        <v>68</v>
      </c>
      <c r="N181" s="33"/>
      <c r="O181" s="32">
        <v>180</v>
      </c>
      <c r="P181" s="55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1" s="350"/>
      <c r="R181" s="350"/>
      <c r="S181" s="350"/>
      <c r="T181" s="351"/>
      <c r="U181" s="34"/>
      <c r="V181" s="34"/>
      <c r="W181" s="35" t="s">
        <v>69</v>
      </c>
      <c r="X181" s="336">
        <v>0</v>
      </c>
      <c r="Y181" s="337">
        <f>IFERROR(IF(X181="","",X181),"")</f>
        <v>0</v>
      </c>
      <c r="Z181" s="36">
        <f>IFERROR(IF(X181="","",X181*0.01788),"")</f>
        <v>0</v>
      </c>
      <c r="AA181" s="56"/>
      <c r="AB181" s="57"/>
      <c r="AC181" s="200" t="s">
        <v>287</v>
      </c>
      <c r="AG181" s="67"/>
      <c r="AJ181" s="71" t="s">
        <v>109</v>
      </c>
      <c r="AK181" s="71">
        <v>14</v>
      </c>
      <c r="BB181" s="20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63"/>
      <c r="B182" s="348"/>
      <c r="C182" s="348"/>
      <c r="D182" s="348"/>
      <c r="E182" s="348"/>
      <c r="F182" s="348"/>
      <c r="G182" s="348"/>
      <c r="H182" s="348"/>
      <c r="I182" s="348"/>
      <c r="J182" s="348"/>
      <c r="K182" s="348"/>
      <c r="L182" s="348"/>
      <c r="M182" s="348"/>
      <c r="N182" s="348"/>
      <c r="O182" s="364"/>
      <c r="P182" s="344" t="s">
        <v>72</v>
      </c>
      <c r="Q182" s="345"/>
      <c r="R182" s="345"/>
      <c r="S182" s="345"/>
      <c r="T182" s="345"/>
      <c r="U182" s="345"/>
      <c r="V182" s="346"/>
      <c r="W182" s="37" t="s">
        <v>69</v>
      </c>
      <c r="X182" s="338">
        <f>IFERROR(SUM(X179:X181),"0")</f>
        <v>0</v>
      </c>
      <c r="Y182" s="338">
        <f>IFERROR(SUM(Y179:Y181),"0")</f>
        <v>0</v>
      </c>
      <c r="Z182" s="338">
        <f>IFERROR(IF(Z179="",0,Z179),"0")+IFERROR(IF(Z180="",0,Z180),"0")+IFERROR(IF(Z181="",0,Z181),"0")</f>
        <v>0</v>
      </c>
      <c r="AA182" s="339"/>
      <c r="AB182" s="339"/>
      <c r="AC182" s="339"/>
    </row>
    <row r="183" spans="1:68" hidden="1" x14ac:dyDescent="0.2">
      <c r="A183" s="348"/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64"/>
      <c r="P183" s="344" t="s">
        <v>72</v>
      </c>
      <c r="Q183" s="345"/>
      <c r="R183" s="345"/>
      <c r="S183" s="345"/>
      <c r="T183" s="345"/>
      <c r="U183" s="345"/>
      <c r="V183" s="346"/>
      <c r="W183" s="37" t="s">
        <v>73</v>
      </c>
      <c r="X183" s="338">
        <f>IFERROR(SUMPRODUCT(X179:X181*H179:H181),"0")</f>
        <v>0</v>
      </c>
      <c r="Y183" s="338">
        <f>IFERROR(SUMPRODUCT(Y179:Y181*H179:H181),"0")</f>
        <v>0</v>
      </c>
      <c r="Z183" s="37"/>
      <c r="AA183" s="339"/>
      <c r="AB183" s="339"/>
      <c r="AC183" s="339"/>
    </row>
    <row r="184" spans="1:68" ht="14.25" hidden="1" customHeight="1" x14ac:dyDescent="0.25">
      <c r="A184" s="355" t="s">
        <v>288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332"/>
      <c r="AB184" s="332"/>
      <c r="AC184" s="332"/>
    </row>
    <row r="185" spans="1:68" ht="27" hidden="1" customHeight="1" x14ac:dyDescent="0.25">
      <c r="A185" s="54" t="s">
        <v>289</v>
      </c>
      <c r="B185" s="54" t="s">
        <v>290</v>
      </c>
      <c r="C185" s="31">
        <v>4301051855</v>
      </c>
      <c r="D185" s="342">
        <v>4680115885875</v>
      </c>
      <c r="E185" s="343"/>
      <c r="F185" s="335">
        <v>1</v>
      </c>
      <c r="G185" s="32">
        <v>9</v>
      </c>
      <c r="H185" s="335">
        <v>9</v>
      </c>
      <c r="I185" s="335">
        <v>9.4350000000000005</v>
      </c>
      <c r="J185" s="32">
        <v>64</v>
      </c>
      <c r="K185" s="32" t="s">
        <v>291</v>
      </c>
      <c r="L185" s="32" t="s">
        <v>67</v>
      </c>
      <c r="M185" s="33" t="s">
        <v>292</v>
      </c>
      <c r="N185" s="33"/>
      <c r="O185" s="32">
        <v>365</v>
      </c>
      <c r="P185" s="432" t="s">
        <v>293</v>
      </c>
      <c r="Q185" s="350"/>
      <c r="R185" s="350"/>
      <c r="S185" s="350"/>
      <c r="T185" s="351"/>
      <c r="U185" s="34"/>
      <c r="V185" s="34"/>
      <c r="W185" s="35" t="s">
        <v>69</v>
      </c>
      <c r="X185" s="336">
        <v>0</v>
      </c>
      <c r="Y185" s="337">
        <f>IFERROR(IF(X185="","",X185),"")</f>
        <v>0</v>
      </c>
      <c r="Z185" s="36">
        <f>IFERROR(IF(X185="","",X185*0.01898),"")</f>
        <v>0</v>
      </c>
      <c r="AA185" s="56"/>
      <c r="AB185" s="57"/>
      <c r="AC185" s="202" t="s">
        <v>294</v>
      </c>
      <c r="AG185" s="67"/>
      <c r="AJ185" s="71" t="s">
        <v>71</v>
      </c>
      <c r="AK185" s="71">
        <v>1</v>
      </c>
      <c r="BB185" s="203" t="s">
        <v>295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63"/>
      <c r="B186" s="348"/>
      <c r="C186" s="348"/>
      <c r="D186" s="348"/>
      <c r="E186" s="348"/>
      <c r="F186" s="348"/>
      <c r="G186" s="348"/>
      <c r="H186" s="348"/>
      <c r="I186" s="348"/>
      <c r="J186" s="348"/>
      <c r="K186" s="348"/>
      <c r="L186" s="348"/>
      <c r="M186" s="348"/>
      <c r="N186" s="348"/>
      <c r="O186" s="364"/>
      <c r="P186" s="344" t="s">
        <v>72</v>
      </c>
      <c r="Q186" s="345"/>
      <c r="R186" s="345"/>
      <c r="S186" s="345"/>
      <c r="T186" s="345"/>
      <c r="U186" s="345"/>
      <c r="V186" s="346"/>
      <c r="W186" s="37" t="s">
        <v>69</v>
      </c>
      <c r="X186" s="338">
        <f>IFERROR(SUM(X185:X185),"0")</f>
        <v>0</v>
      </c>
      <c r="Y186" s="338">
        <f>IFERROR(SUM(Y185:Y185),"0")</f>
        <v>0</v>
      </c>
      <c r="Z186" s="338">
        <f>IFERROR(IF(Z185="",0,Z185),"0")</f>
        <v>0</v>
      </c>
      <c r="AA186" s="339"/>
      <c r="AB186" s="339"/>
      <c r="AC186" s="339"/>
    </row>
    <row r="187" spans="1:68" hidden="1" x14ac:dyDescent="0.2">
      <c r="A187" s="348"/>
      <c r="B187" s="348"/>
      <c r="C187" s="348"/>
      <c r="D187" s="348"/>
      <c r="E187" s="348"/>
      <c r="F187" s="348"/>
      <c r="G187" s="348"/>
      <c r="H187" s="348"/>
      <c r="I187" s="348"/>
      <c r="J187" s="348"/>
      <c r="K187" s="348"/>
      <c r="L187" s="348"/>
      <c r="M187" s="348"/>
      <c r="N187" s="348"/>
      <c r="O187" s="364"/>
      <c r="P187" s="344" t="s">
        <v>72</v>
      </c>
      <c r="Q187" s="345"/>
      <c r="R187" s="345"/>
      <c r="S187" s="345"/>
      <c r="T187" s="345"/>
      <c r="U187" s="345"/>
      <c r="V187" s="346"/>
      <c r="W187" s="37" t="s">
        <v>73</v>
      </c>
      <c r="X187" s="338">
        <f>IFERROR(SUMPRODUCT(X185:X185*H185:H185),"0")</f>
        <v>0</v>
      </c>
      <c r="Y187" s="338">
        <f>IFERROR(SUMPRODUCT(Y185:Y185*H185:H185),"0")</f>
        <v>0</v>
      </c>
      <c r="Z187" s="37"/>
      <c r="AA187" s="339"/>
      <c r="AB187" s="339"/>
      <c r="AC187" s="339"/>
    </row>
    <row r="188" spans="1:68" ht="16.5" hidden="1" customHeight="1" x14ac:dyDescent="0.25">
      <c r="A188" s="347" t="s">
        <v>296</v>
      </c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48"/>
      <c r="P188" s="348"/>
      <c r="Q188" s="348"/>
      <c r="R188" s="348"/>
      <c r="S188" s="348"/>
      <c r="T188" s="348"/>
      <c r="U188" s="348"/>
      <c r="V188" s="348"/>
      <c r="W188" s="348"/>
      <c r="X188" s="348"/>
      <c r="Y188" s="348"/>
      <c r="Z188" s="348"/>
      <c r="AA188" s="331"/>
      <c r="AB188" s="331"/>
      <c r="AC188" s="331"/>
    </row>
    <row r="189" spans="1:68" ht="14.25" hidden="1" customHeight="1" x14ac:dyDescent="0.25">
      <c r="A189" s="355" t="s">
        <v>296</v>
      </c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48"/>
      <c r="P189" s="348"/>
      <c r="Q189" s="348"/>
      <c r="R189" s="348"/>
      <c r="S189" s="348"/>
      <c r="T189" s="348"/>
      <c r="U189" s="348"/>
      <c r="V189" s="348"/>
      <c r="W189" s="348"/>
      <c r="X189" s="348"/>
      <c r="Y189" s="348"/>
      <c r="Z189" s="348"/>
      <c r="AA189" s="332"/>
      <c r="AB189" s="332"/>
      <c r="AC189" s="332"/>
    </row>
    <row r="190" spans="1:68" ht="27" hidden="1" customHeight="1" x14ac:dyDescent="0.25">
      <c r="A190" s="54" t="s">
        <v>297</v>
      </c>
      <c r="B190" s="54" t="s">
        <v>298</v>
      </c>
      <c r="C190" s="31">
        <v>4301133002</v>
      </c>
      <c r="D190" s="342">
        <v>4607111035783</v>
      </c>
      <c r="E190" s="343"/>
      <c r="F190" s="335">
        <v>0.2</v>
      </c>
      <c r="G190" s="32">
        <v>8</v>
      </c>
      <c r="H190" s="335">
        <v>1.6</v>
      </c>
      <c r="I190" s="335">
        <v>2.12</v>
      </c>
      <c r="J190" s="32">
        <v>72</v>
      </c>
      <c r="K190" s="32" t="s">
        <v>243</v>
      </c>
      <c r="L190" s="32" t="s">
        <v>67</v>
      </c>
      <c r="M190" s="33" t="s">
        <v>68</v>
      </c>
      <c r="N190" s="33"/>
      <c r="O190" s="32">
        <v>180</v>
      </c>
      <c r="P190" s="49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0" s="350"/>
      <c r="R190" s="350"/>
      <c r="S190" s="350"/>
      <c r="T190" s="351"/>
      <c r="U190" s="34"/>
      <c r="V190" s="34"/>
      <c r="W190" s="35" t="s">
        <v>69</v>
      </c>
      <c r="X190" s="336">
        <v>0</v>
      </c>
      <c r="Y190" s="337">
        <f>IFERROR(IF(X190="","",X190),"")</f>
        <v>0</v>
      </c>
      <c r="Z190" s="36">
        <f>IFERROR(IF(X190="","",X190*0.01157),"")</f>
        <v>0</v>
      </c>
      <c r="AA190" s="56"/>
      <c r="AB190" s="57"/>
      <c r="AC190" s="204" t="s">
        <v>299</v>
      </c>
      <c r="AG190" s="67"/>
      <c r="AJ190" s="71" t="s">
        <v>71</v>
      </c>
      <c r="AK190" s="71">
        <v>1</v>
      </c>
      <c r="BB190" s="205" t="s">
        <v>82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63"/>
      <c r="B191" s="348"/>
      <c r="C191" s="348"/>
      <c r="D191" s="348"/>
      <c r="E191" s="348"/>
      <c r="F191" s="348"/>
      <c r="G191" s="348"/>
      <c r="H191" s="348"/>
      <c r="I191" s="348"/>
      <c r="J191" s="348"/>
      <c r="K191" s="348"/>
      <c r="L191" s="348"/>
      <c r="M191" s="348"/>
      <c r="N191" s="348"/>
      <c r="O191" s="364"/>
      <c r="P191" s="344" t="s">
        <v>72</v>
      </c>
      <c r="Q191" s="345"/>
      <c r="R191" s="345"/>
      <c r="S191" s="345"/>
      <c r="T191" s="345"/>
      <c r="U191" s="345"/>
      <c r="V191" s="346"/>
      <c r="W191" s="37" t="s">
        <v>69</v>
      </c>
      <c r="X191" s="338">
        <f>IFERROR(SUM(X190:X190),"0")</f>
        <v>0</v>
      </c>
      <c r="Y191" s="338">
        <f>IFERROR(SUM(Y190:Y190),"0")</f>
        <v>0</v>
      </c>
      <c r="Z191" s="338">
        <f>IFERROR(IF(Z190="",0,Z190),"0")</f>
        <v>0</v>
      </c>
      <c r="AA191" s="339"/>
      <c r="AB191" s="339"/>
      <c r="AC191" s="339"/>
    </row>
    <row r="192" spans="1:68" hidden="1" x14ac:dyDescent="0.2">
      <c r="A192" s="348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64"/>
      <c r="P192" s="344" t="s">
        <v>72</v>
      </c>
      <c r="Q192" s="345"/>
      <c r="R192" s="345"/>
      <c r="S192" s="345"/>
      <c r="T192" s="345"/>
      <c r="U192" s="345"/>
      <c r="V192" s="346"/>
      <c r="W192" s="37" t="s">
        <v>73</v>
      </c>
      <c r="X192" s="338">
        <f>IFERROR(SUMPRODUCT(X190:X190*H190:H190),"0")</f>
        <v>0</v>
      </c>
      <c r="Y192" s="338">
        <f>IFERROR(SUMPRODUCT(Y190:Y190*H190:H190),"0")</f>
        <v>0</v>
      </c>
      <c r="Z192" s="37"/>
      <c r="AA192" s="339"/>
      <c r="AB192" s="339"/>
      <c r="AC192" s="339"/>
    </row>
    <row r="193" spans="1:68" ht="27.75" hidden="1" customHeight="1" x14ac:dyDescent="0.2">
      <c r="A193" s="400" t="s">
        <v>300</v>
      </c>
      <c r="B193" s="401"/>
      <c r="C193" s="401"/>
      <c r="D193" s="401"/>
      <c r="E193" s="401"/>
      <c r="F193" s="401"/>
      <c r="G193" s="401"/>
      <c r="H193" s="401"/>
      <c r="I193" s="401"/>
      <c r="J193" s="401"/>
      <c r="K193" s="401"/>
      <c r="L193" s="401"/>
      <c r="M193" s="401"/>
      <c r="N193" s="401"/>
      <c r="O193" s="401"/>
      <c r="P193" s="401"/>
      <c r="Q193" s="401"/>
      <c r="R193" s="401"/>
      <c r="S193" s="401"/>
      <c r="T193" s="401"/>
      <c r="U193" s="401"/>
      <c r="V193" s="401"/>
      <c r="W193" s="401"/>
      <c r="X193" s="401"/>
      <c r="Y193" s="401"/>
      <c r="Z193" s="401"/>
      <c r="AA193" s="48"/>
      <c r="AB193" s="48"/>
      <c r="AC193" s="48"/>
    </row>
    <row r="194" spans="1:68" ht="16.5" hidden="1" customHeight="1" x14ac:dyDescent="0.25">
      <c r="A194" s="347" t="s">
        <v>301</v>
      </c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48"/>
      <c r="N194" s="348"/>
      <c r="O194" s="348"/>
      <c r="P194" s="348"/>
      <c r="Q194" s="348"/>
      <c r="R194" s="348"/>
      <c r="S194" s="348"/>
      <c r="T194" s="348"/>
      <c r="U194" s="348"/>
      <c r="V194" s="348"/>
      <c r="W194" s="348"/>
      <c r="X194" s="348"/>
      <c r="Y194" s="348"/>
      <c r="Z194" s="348"/>
      <c r="AA194" s="331"/>
      <c r="AB194" s="331"/>
      <c r="AC194" s="331"/>
    </row>
    <row r="195" spans="1:68" ht="14.25" hidden="1" customHeight="1" x14ac:dyDescent="0.25">
      <c r="A195" s="355" t="s">
        <v>143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32"/>
      <c r="AB195" s="332"/>
      <c r="AC195" s="332"/>
    </row>
    <row r="196" spans="1:68" ht="27" hidden="1" customHeight="1" x14ac:dyDescent="0.25">
      <c r="A196" s="54" t="s">
        <v>302</v>
      </c>
      <c r="B196" s="54" t="s">
        <v>303</v>
      </c>
      <c r="C196" s="31">
        <v>4301135707</v>
      </c>
      <c r="D196" s="342">
        <v>4620207490198</v>
      </c>
      <c r="E196" s="343"/>
      <c r="F196" s="335">
        <v>0.2</v>
      </c>
      <c r="G196" s="32">
        <v>12</v>
      </c>
      <c r="H196" s="335">
        <v>2.4</v>
      </c>
      <c r="I196" s="335">
        <v>3.1036000000000001</v>
      </c>
      <c r="J196" s="32">
        <v>70</v>
      </c>
      <c r="K196" s="32" t="s">
        <v>79</v>
      </c>
      <c r="L196" s="32" t="s">
        <v>107</v>
      </c>
      <c r="M196" s="33" t="s">
        <v>68</v>
      </c>
      <c r="N196" s="33"/>
      <c r="O196" s="32">
        <v>180</v>
      </c>
      <c r="P196" s="54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50"/>
      <c r="R196" s="350"/>
      <c r="S196" s="350"/>
      <c r="T196" s="351"/>
      <c r="U196" s="34"/>
      <c r="V196" s="34"/>
      <c r="W196" s="35" t="s">
        <v>69</v>
      </c>
      <c r="X196" s="336">
        <v>0</v>
      </c>
      <c r="Y196" s="337">
        <f>IFERROR(IF(X196="","",X196),"")</f>
        <v>0</v>
      </c>
      <c r="Z196" s="36">
        <f>IFERROR(IF(X196="","",X196*0.01788),"")</f>
        <v>0</v>
      </c>
      <c r="AA196" s="56"/>
      <c r="AB196" s="57"/>
      <c r="AC196" s="206" t="s">
        <v>304</v>
      </c>
      <c r="AG196" s="67"/>
      <c r="AJ196" s="71" t="s">
        <v>109</v>
      </c>
      <c r="AK196" s="71">
        <v>14</v>
      </c>
      <c r="BB196" s="207" t="s">
        <v>82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305</v>
      </c>
      <c r="B197" s="54" t="s">
        <v>306</v>
      </c>
      <c r="C197" s="31">
        <v>4301135719</v>
      </c>
      <c r="D197" s="342">
        <v>4620207490235</v>
      </c>
      <c r="E197" s="343"/>
      <c r="F197" s="335">
        <v>0.2</v>
      </c>
      <c r="G197" s="32">
        <v>12</v>
      </c>
      <c r="H197" s="335">
        <v>2.4</v>
      </c>
      <c r="I197" s="335">
        <v>3.1036000000000001</v>
      </c>
      <c r="J197" s="32">
        <v>70</v>
      </c>
      <c r="K197" s="32" t="s">
        <v>79</v>
      </c>
      <c r="L197" s="32" t="s">
        <v>107</v>
      </c>
      <c r="M197" s="33" t="s">
        <v>68</v>
      </c>
      <c r="N197" s="33"/>
      <c r="O197" s="32">
        <v>180</v>
      </c>
      <c r="P197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50"/>
      <c r="R197" s="350"/>
      <c r="S197" s="350"/>
      <c r="T197" s="351"/>
      <c r="U197" s="34"/>
      <c r="V197" s="34"/>
      <c r="W197" s="35" t="s">
        <v>69</v>
      </c>
      <c r="X197" s="336">
        <v>0</v>
      </c>
      <c r="Y197" s="337">
        <f>IFERROR(IF(X197="","",X197),"")</f>
        <v>0</v>
      </c>
      <c r="Z197" s="36">
        <f>IFERROR(IF(X197="","",X197*0.01788),"")</f>
        <v>0</v>
      </c>
      <c r="AA197" s="56"/>
      <c r="AB197" s="57"/>
      <c r="AC197" s="208" t="s">
        <v>307</v>
      </c>
      <c r="AG197" s="67"/>
      <c r="AJ197" s="71" t="s">
        <v>109</v>
      </c>
      <c r="AK197" s="71">
        <v>14</v>
      </c>
      <c r="BB197" s="209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308</v>
      </c>
      <c r="B198" s="54" t="s">
        <v>309</v>
      </c>
      <c r="C198" s="31">
        <v>4301135697</v>
      </c>
      <c r="D198" s="342">
        <v>4620207490259</v>
      </c>
      <c r="E198" s="343"/>
      <c r="F198" s="335">
        <v>0.2</v>
      </c>
      <c r="G198" s="32">
        <v>12</v>
      </c>
      <c r="H198" s="335">
        <v>2.4</v>
      </c>
      <c r="I198" s="335">
        <v>3.1036000000000001</v>
      </c>
      <c r="J198" s="32">
        <v>70</v>
      </c>
      <c r="K198" s="32" t="s">
        <v>79</v>
      </c>
      <c r="L198" s="32" t="s">
        <v>107</v>
      </c>
      <c r="M198" s="33" t="s">
        <v>68</v>
      </c>
      <c r="N198" s="33"/>
      <c r="O198" s="32">
        <v>180</v>
      </c>
      <c r="P198" s="53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50"/>
      <c r="R198" s="350"/>
      <c r="S198" s="350"/>
      <c r="T198" s="351"/>
      <c r="U198" s="34"/>
      <c r="V198" s="34"/>
      <c r="W198" s="35" t="s">
        <v>69</v>
      </c>
      <c r="X198" s="336">
        <v>0</v>
      </c>
      <c r="Y198" s="337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304</v>
      </c>
      <c r="AG198" s="67"/>
      <c r="AJ198" s="71" t="s">
        <v>109</v>
      </c>
      <c r="AK198" s="71">
        <v>14</v>
      </c>
      <c r="BB198" s="21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310</v>
      </c>
      <c r="B199" s="54" t="s">
        <v>311</v>
      </c>
      <c r="C199" s="31">
        <v>4301135681</v>
      </c>
      <c r="D199" s="342">
        <v>4620207490143</v>
      </c>
      <c r="E199" s="343"/>
      <c r="F199" s="335">
        <v>0.22</v>
      </c>
      <c r="G199" s="32">
        <v>12</v>
      </c>
      <c r="H199" s="335">
        <v>2.64</v>
      </c>
      <c r="I199" s="335">
        <v>3.3435999999999999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39" t="s">
        <v>312</v>
      </c>
      <c r="Q199" s="350"/>
      <c r="R199" s="350"/>
      <c r="S199" s="350"/>
      <c r="T199" s="351"/>
      <c r="U199" s="34"/>
      <c r="V199" s="34"/>
      <c r="W199" s="35" t="s">
        <v>69</v>
      </c>
      <c r="X199" s="336">
        <v>0</v>
      </c>
      <c r="Y199" s="337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313</v>
      </c>
      <c r="AG199" s="67"/>
      <c r="AJ199" s="71" t="s">
        <v>71</v>
      </c>
      <c r="AK199" s="71">
        <v>1</v>
      </c>
      <c r="BB199" s="21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idden="1" x14ac:dyDescent="0.2">
      <c r="A200" s="363"/>
      <c r="B200" s="348"/>
      <c r="C200" s="348"/>
      <c r="D200" s="348"/>
      <c r="E200" s="348"/>
      <c r="F200" s="348"/>
      <c r="G200" s="348"/>
      <c r="H200" s="348"/>
      <c r="I200" s="348"/>
      <c r="J200" s="348"/>
      <c r="K200" s="348"/>
      <c r="L200" s="348"/>
      <c r="M200" s="348"/>
      <c r="N200" s="348"/>
      <c r="O200" s="364"/>
      <c r="P200" s="344" t="s">
        <v>72</v>
      </c>
      <c r="Q200" s="345"/>
      <c r="R200" s="345"/>
      <c r="S200" s="345"/>
      <c r="T200" s="345"/>
      <c r="U200" s="345"/>
      <c r="V200" s="346"/>
      <c r="W200" s="37" t="s">
        <v>69</v>
      </c>
      <c r="X200" s="338">
        <f>IFERROR(SUM(X196:X199),"0")</f>
        <v>0</v>
      </c>
      <c r="Y200" s="338">
        <f>IFERROR(SUM(Y196:Y199),"0")</f>
        <v>0</v>
      </c>
      <c r="Z200" s="338">
        <f>IFERROR(IF(Z196="",0,Z196),"0")+IFERROR(IF(Z197="",0,Z197),"0")+IFERROR(IF(Z198="",0,Z198),"0")+IFERROR(IF(Z199="",0,Z199),"0")</f>
        <v>0</v>
      </c>
      <c r="AA200" s="339"/>
      <c r="AB200" s="339"/>
      <c r="AC200" s="339"/>
    </row>
    <row r="201" spans="1:68" hidden="1" x14ac:dyDescent="0.2">
      <c r="A201" s="348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64"/>
      <c r="P201" s="344" t="s">
        <v>72</v>
      </c>
      <c r="Q201" s="345"/>
      <c r="R201" s="345"/>
      <c r="S201" s="345"/>
      <c r="T201" s="345"/>
      <c r="U201" s="345"/>
      <c r="V201" s="346"/>
      <c r="W201" s="37" t="s">
        <v>73</v>
      </c>
      <c r="X201" s="338">
        <f>IFERROR(SUMPRODUCT(X196:X199*H196:H199),"0")</f>
        <v>0</v>
      </c>
      <c r="Y201" s="338">
        <f>IFERROR(SUMPRODUCT(Y196:Y199*H196:H199),"0")</f>
        <v>0</v>
      </c>
      <c r="Z201" s="37"/>
      <c r="AA201" s="339"/>
      <c r="AB201" s="339"/>
      <c r="AC201" s="339"/>
    </row>
    <row r="202" spans="1:68" ht="16.5" hidden="1" customHeight="1" x14ac:dyDescent="0.25">
      <c r="A202" s="347" t="s">
        <v>314</v>
      </c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48"/>
      <c r="Z202" s="348"/>
      <c r="AA202" s="331"/>
      <c r="AB202" s="331"/>
      <c r="AC202" s="331"/>
    </row>
    <row r="203" spans="1:68" ht="14.25" hidden="1" customHeight="1" x14ac:dyDescent="0.25">
      <c r="A203" s="355" t="s">
        <v>63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332"/>
      <c r="AB203" s="332"/>
      <c r="AC203" s="332"/>
    </row>
    <row r="204" spans="1:68" ht="16.5" hidden="1" customHeight="1" x14ac:dyDescent="0.25">
      <c r="A204" s="54" t="s">
        <v>315</v>
      </c>
      <c r="B204" s="54" t="s">
        <v>316</v>
      </c>
      <c r="C204" s="31">
        <v>4301070948</v>
      </c>
      <c r="D204" s="342">
        <v>4607111037022</v>
      </c>
      <c r="E204" s="343"/>
      <c r="F204" s="335">
        <v>0.7</v>
      </c>
      <c r="G204" s="32">
        <v>8</v>
      </c>
      <c r="H204" s="335">
        <v>5.6</v>
      </c>
      <c r="I204" s="335">
        <v>5.87</v>
      </c>
      <c r="J204" s="32">
        <v>84</v>
      </c>
      <c r="K204" s="32" t="s">
        <v>66</v>
      </c>
      <c r="L204" s="32" t="s">
        <v>112</v>
      </c>
      <c r="M204" s="33" t="s">
        <v>68</v>
      </c>
      <c r="N204" s="33"/>
      <c r="O204" s="32">
        <v>180</v>
      </c>
      <c r="P204" s="47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50"/>
      <c r="R204" s="350"/>
      <c r="S204" s="350"/>
      <c r="T204" s="351"/>
      <c r="U204" s="34"/>
      <c r="V204" s="34"/>
      <c r="W204" s="35" t="s">
        <v>69</v>
      </c>
      <c r="X204" s="336">
        <v>0</v>
      </c>
      <c r="Y204" s="337">
        <f>IFERROR(IF(X204="","",X204),"")</f>
        <v>0</v>
      </c>
      <c r="Z204" s="36">
        <f>IFERROR(IF(X204="","",X204*0.0155),"")</f>
        <v>0</v>
      </c>
      <c r="AA204" s="56"/>
      <c r="AB204" s="57"/>
      <c r="AC204" s="214" t="s">
        <v>317</v>
      </c>
      <c r="AG204" s="67"/>
      <c r="AJ204" s="71" t="s">
        <v>113</v>
      </c>
      <c r="AK204" s="71">
        <v>84</v>
      </c>
      <c r="BB204" s="21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318</v>
      </c>
      <c r="B205" s="54" t="s">
        <v>319</v>
      </c>
      <c r="C205" s="31">
        <v>4301070990</v>
      </c>
      <c r="D205" s="342">
        <v>4607111038494</v>
      </c>
      <c r="E205" s="343"/>
      <c r="F205" s="335">
        <v>0.7</v>
      </c>
      <c r="G205" s="32">
        <v>8</v>
      </c>
      <c r="H205" s="335">
        <v>5.6</v>
      </c>
      <c r="I205" s="335">
        <v>5.87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3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50"/>
      <c r="R205" s="350"/>
      <c r="S205" s="350"/>
      <c r="T205" s="351"/>
      <c r="U205" s="34"/>
      <c r="V205" s="34"/>
      <c r="W205" s="35" t="s">
        <v>69</v>
      </c>
      <c r="X205" s="336">
        <v>0</v>
      </c>
      <c r="Y205" s="337">
        <f>IFERROR(IF(X205="","",X205),"")</f>
        <v>0</v>
      </c>
      <c r="Z205" s="36">
        <f>IFERROR(IF(X205="","",X205*0.0155),"")</f>
        <v>0</v>
      </c>
      <c r="AA205" s="56"/>
      <c r="AB205" s="57"/>
      <c r="AC205" s="216" t="s">
        <v>320</v>
      </c>
      <c r="AG205" s="67"/>
      <c r="AJ205" s="71" t="s">
        <v>71</v>
      </c>
      <c r="AK205" s="71">
        <v>1</v>
      </c>
      <c r="BB205" s="21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321</v>
      </c>
      <c r="B206" s="54" t="s">
        <v>322</v>
      </c>
      <c r="C206" s="31">
        <v>4301070966</v>
      </c>
      <c r="D206" s="342">
        <v>4607111038135</v>
      </c>
      <c r="E206" s="343"/>
      <c r="F206" s="335">
        <v>0.7</v>
      </c>
      <c r="G206" s="32">
        <v>8</v>
      </c>
      <c r="H206" s="335">
        <v>5.6</v>
      </c>
      <c r="I206" s="335">
        <v>5.87</v>
      </c>
      <c r="J206" s="32">
        <v>84</v>
      </c>
      <c r="K206" s="32" t="s">
        <v>66</v>
      </c>
      <c r="L206" s="32" t="s">
        <v>107</v>
      </c>
      <c r="M206" s="33" t="s">
        <v>68</v>
      </c>
      <c r="N206" s="33"/>
      <c r="O206" s="32">
        <v>180</v>
      </c>
      <c r="P206" s="47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50"/>
      <c r="R206" s="350"/>
      <c r="S206" s="350"/>
      <c r="T206" s="351"/>
      <c r="U206" s="34"/>
      <c r="V206" s="34"/>
      <c r="W206" s="35" t="s">
        <v>69</v>
      </c>
      <c r="X206" s="336">
        <v>0</v>
      </c>
      <c r="Y206" s="337">
        <f>IFERROR(IF(X206="","",X206),"")</f>
        <v>0</v>
      </c>
      <c r="Z206" s="36">
        <f>IFERROR(IF(X206="","",X206*0.0155),"")</f>
        <v>0</v>
      </c>
      <c r="AA206" s="56"/>
      <c r="AB206" s="57"/>
      <c r="AC206" s="218" t="s">
        <v>323</v>
      </c>
      <c r="AG206" s="67"/>
      <c r="AJ206" s="71" t="s">
        <v>109</v>
      </c>
      <c r="AK206" s="71">
        <v>12</v>
      </c>
      <c r="BB206" s="21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363"/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64"/>
      <c r="P207" s="344" t="s">
        <v>72</v>
      </c>
      <c r="Q207" s="345"/>
      <c r="R207" s="345"/>
      <c r="S207" s="345"/>
      <c r="T207" s="345"/>
      <c r="U207" s="345"/>
      <c r="V207" s="346"/>
      <c r="W207" s="37" t="s">
        <v>69</v>
      </c>
      <c r="X207" s="338">
        <f>IFERROR(SUM(X204:X206),"0")</f>
        <v>0</v>
      </c>
      <c r="Y207" s="338">
        <f>IFERROR(SUM(Y204:Y206),"0")</f>
        <v>0</v>
      </c>
      <c r="Z207" s="338">
        <f>IFERROR(IF(Z204="",0,Z204),"0")+IFERROR(IF(Z205="",0,Z205),"0")+IFERROR(IF(Z206="",0,Z206),"0")</f>
        <v>0</v>
      </c>
      <c r="AA207" s="339"/>
      <c r="AB207" s="339"/>
      <c r="AC207" s="339"/>
    </row>
    <row r="208" spans="1:68" hidden="1" x14ac:dyDescent="0.2">
      <c r="A208" s="348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64"/>
      <c r="P208" s="344" t="s">
        <v>72</v>
      </c>
      <c r="Q208" s="345"/>
      <c r="R208" s="345"/>
      <c r="S208" s="345"/>
      <c r="T208" s="345"/>
      <c r="U208" s="345"/>
      <c r="V208" s="346"/>
      <c r="W208" s="37" t="s">
        <v>73</v>
      </c>
      <c r="X208" s="338">
        <f>IFERROR(SUMPRODUCT(X204:X206*H204:H206),"0")</f>
        <v>0</v>
      </c>
      <c r="Y208" s="338">
        <f>IFERROR(SUMPRODUCT(Y204:Y206*H204:H206),"0")</f>
        <v>0</v>
      </c>
      <c r="Z208" s="37"/>
      <c r="AA208" s="339"/>
      <c r="AB208" s="339"/>
      <c r="AC208" s="339"/>
    </row>
    <row r="209" spans="1:68" ht="16.5" hidden="1" customHeight="1" x14ac:dyDescent="0.25">
      <c r="A209" s="347" t="s">
        <v>324</v>
      </c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48"/>
      <c r="P209" s="348"/>
      <c r="Q209" s="348"/>
      <c r="R209" s="348"/>
      <c r="S209" s="348"/>
      <c r="T209" s="348"/>
      <c r="U209" s="348"/>
      <c r="V209" s="348"/>
      <c r="W209" s="348"/>
      <c r="X209" s="348"/>
      <c r="Y209" s="348"/>
      <c r="Z209" s="348"/>
      <c r="AA209" s="331"/>
      <c r="AB209" s="331"/>
      <c r="AC209" s="331"/>
    </row>
    <row r="210" spans="1:68" ht="14.25" hidden="1" customHeight="1" x14ac:dyDescent="0.25">
      <c r="A210" s="355" t="s">
        <v>63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332"/>
      <c r="AB210" s="332"/>
      <c r="AC210" s="332"/>
    </row>
    <row r="211" spans="1:68" ht="27" hidden="1" customHeight="1" x14ac:dyDescent="0.25">
      <c r="A211" s="54" t="s">
        <v>325</v>
      </c>
      <c r="B211" s="54" t="s">
        <v>326</v>
      </c>
      <c r="C211" s="31">
        <v>4301070996</v>
      </c>
      <c r="D211" s="342">
        <v>4607111038654</v>
      </c>
      <c r="E211" s="343"/>
      <c r="F211" s="335">
        <v>0.4</v>
      </c>
      <c r="G211" s="32">
        <v>16</v>
      </c>
      <c r="H211" s="335">
        <v>6.4</v>
      </c>
      <c r="I211" s="335">
        <v>6.63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50"/>
      <c r="R211" s="350"/>
      <c r="S211" s="350"/>
      <c r="T211" s="351"/>
      <c r="U211" s="34"/>
      <c r="V211" s="34"/>
      <c r="W211" s="35" t="s">
        <v>69</v>
      </c>
      <c r="X211" s="336">
        <v>0</v>
      </c>
      <c r="Y211" s="337">
        <f t="shared" ref="Y211:Y216" si="18">IFERROR(IF(X211="","",X211),"")</f>
        <v>0</v>
      </c>
      <c r="Z211" s="36">
        <f t="shared" ref="Z211:Z216" si="19">IFERROR(IF(X211="","",X211*0.0155),"")</f>
        <v>0</v>
      </c>
      <c r="AA211" s="56"/>
      <c r="AB211" s="57"/>
      <c r="AC211" s="220" t="s">
        <v>327</v>
      </c>
      <c r="AG211" s="67"/>
      <c r="AJ211" s="71" t="s">
        <v>71</v>
      </c>
      <c r="AK211" s="71">
        <v>1</v>
      </c>
      <c r="BB211" s="221" t="s">
        <v>1</v>
      </c>
      <c r="BM211" s="67">
        <f t="shared" ref="BM211:BM216" si="20">IFERROR(X211*I211,"0")</f>
        <v>0</v>
      </c>
      <c r="BN211" s="67">
        <f t="shared" ref="BN211:BN216" si="21">IFERROR(Y211*I211,"0")</f>
        <v>0</v>
      </c>
      <c r="BO211" s="67">
        <f t="shared" ref="BO211:BO216" si="22">IFERROR(X211/J211,"0")</f>
        <v>0</v>
      </c>
      <c r="BP211" s="67">
        <f t="shared" ref="BP211:BP216" si="23">IFERROR(Y211/J211,"0")</f>
        <v>0</v>
      </c>
    </row>
    <row r="212" spans="1:68" ht="27" hidden="1" customHeight="1" x14ac:dyDescent="0.25">
      <c r="A212" s="54" t="s">
        <v>328</v>
      </c>
      <c r="B212" s="54" t="s">
        <v>329</v>
      </c>
      <c r="C212" s="31">
        <v>4301070997</v>
      </c>
      <c r="D212" s="342">
        <v>4607111038586</v>
      </c>
      <c r="E212" s="343"/>
      <c r="F212" s="335">
        <v>0.7</v>
      </c>
      <c r="G212" s="32">
        <v>8</v>
      </c>
      <c r="H212" s="335">
        <v>5.6</v>
      </c>
      <c r="I212" s="335">
        <v>5.83</v>
      </c>
      <c r="J212" s="32">
        <v>84</v>
      </c>
      <c r="K212" s="32" t="s">
        <v>66</v>
      </c>
      <c r="L212" s="32" t="s">
        <v>107</v>
      </c>
      <c r="M212" s="33" t="s">
        <v>68</v>
      </c>
      <c r="N212" s="33"/>
      <c r="O212" s="32">
        <v>180</v>
      </c>
      <c r="P212" s="45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50"/>
      <c r="R212" s="350"/>
      <c r="S212" s="350"/>
      <c r="T212" s="351"/>
      <c r="U212" s="34"/>
      <c r="V212" s="34"/>
      <c r="W212" s="35" t="s">
        <v>69</v>
      </c>
      <c r="X212" s="336">
        <v>0</v>
      </c>
      <c r="Y212" s="337">
        <f t="shared" si="18"/>
        <v>0</v>
      </c>
      <c r="Z212" s="36">
        <f t="shared" si="19"/>
        <v>0</v>
      </c>
      <c r="AA212" s="56"/>
      <c r="AB212" s="57"/>
      <c r="AC212" s="222" t="s">
        <v>327</v>
      </c>
      <c r="AG212" s="67"/>
      <c r="AJ212" s="71" t="s">
        <v>109</v>
      </c>
      <c r="AK212" s="71">
        <v>12</v>
      </c>
      <c r="BB212" s="223" t="s">
        <v>1</v>
      </c>
      <c r="BM212" s="67">
        <f t="shared" si="20"/>
        <v>0</v>
      </c>
      <c r="BN212" s="67">
        <f t="shared" si="21"/>
        <v>0</v>
      </c>
      <c r="BO212" s="67">
        <f t="shared" si="22"/>
        <v>0</v>
      </c>
      <c r="BP212" s="67">
        <f t="shared" si="23"/>
        <v>0</v>
      </c>
    </row>
    <row r="213" spans="1:68" ht="27" hidden="1" customHeight="1" x14ac:dyDescent="0.25">
      <c r="A213" s="54" t="s">
        <v>330</v>
      </c>
      <c r="B213" s="54" t="s">
        <v>331</v>
      </c>
      <c r="C213" s="31">
        <v>4301070962</v>
      </c>
      <c r="D213" s="342">
        <v>4607111038609</v>
      </c>
      <c r="E213" s="343"/>
      <c r="F213" s="335">
        <v>0.4</v>
      </c>
      <c r="G213" s="32">
        <v>16</v>
      </c>
      <c r="H213" s="335">
        <v>6.4</v>
      </c>
      <c r="I213" s="335">
        <v>6.71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4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50"/>
      <c r="R213" s="350"/>
      <c r="S213" s="350"/>
      <c r="T213" s="351"/>
      <c r="U213" s="34"/>
      <c r="V213" s="34"/>
      <c r="W213" s="35" t="s">
        <v>69</v>
      </c>
      <c r="X213" s="336">
        <v>0</v>
      </c>
      <c r="Y213" s="337">
        <f t="shared" si="18"/>
        <v>0</v>
      </c>
      <c r="Z213" s="36">
        <f t="shared" si="19"/>
        <v>0</v>
      </c>
      <c r="AA213" s="56"/>
      <c r="AB213" s="57"/>
      <c r="AC213" s="224" t="s">
        <v>332</v>
      </c>
      <c r="AG213" s="67"/>
      <c r="AJ213" s="71" t="s">
        <v>71</v>
      </c>
      <c r="AK213" s="71">
        <v>1</v>
      </c>
      <c r="BB213" s="225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hidden="1" customHeight="1" x14ac:dyDescent="0.25">
      <c r="A214" s="54" t="s">
        <v>333</v>
      </c>
      <c r="B214" s="54" t="s">
        <v>334</v>
      </c>
      <c r="C214" s="31">
        <v>4301070963</v>
      </c>
      <c r="D214" s="342">
        <v>4607111038630</v>
      </c>
      <c r="E214" s="343"/>
      <c r="F214" s="335">
        <v>0.7</v>
      </c>
      <c r="G214" s="32">
        <v>8</v>
      </c>
      <c r="H214" s="335">
        <v>5.6</v>
      </c>
      <c r="I214" s="335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50"/>
      <c r="R214" s="350"/>
      <c r="S214" s="350"/>
      <c r="T214" s="351"/>
      <c r="U214" s="34"/>
      <c r="V214" s="34"/>
      <c r="W214" s="35" t="s">
        <v>69</v>
      </c>
      <c r="X214" s="336">
        <v>0</v>
      </c>
      <c r="Y214" s="337">
        <f t="shared" si="18"/>
        <v>0</v>
      </c>
      <c r="Z214" s="36">
        <f t="shared" si="19"/>
        <v>0</v>
      </c>
      <c r="AA214" s="56"/>
      <c r="AB214" s="57"/>
      <c r="AC214" s="226" t="s">
        <v>332</v>
      </c>
      <c r="AG214" s="67"/>
      <c r="AJ214" s="71" t="s">
        <v>71</v>
      </c>
      <c r="AK214" s="71">
        <v>1</v>
      </c>
      <c r="BB214" s="227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hidden="1" customHeight="1" x14ac:dyDescent="0.25">
      <c r="A215" s="54" t="s">
        <v>335</v>
      </c>
      <c r="B215" s="54" t="s">
        <v>336</v>
      </c>
      <c r="C215" s="31">
        <v>4301070959</v>
      </c>
      <c r="D215" s="342">
        <v>4607111038616</v>
      </c>
      <c r="E215" s="343"/>
      <c r="F215" s="335">
        <v>0.4</v>
      </c>
      <c r="G215" s="32">
        <v>16</v>
      </c>
      <c r="H215" s="335">
        <v>6.4</v>
      </c>
      <c r="I215" s="335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50"/>
      <c r="R215" s="350"/>
      <c r="S215" s="350"/>
      <c r="T215" s="351"/>
      <c r="U215" s="34"/>
      <c r="V215" s="34"/>
      <c r="W215" s="35" t="s">
        <v>69</v>
      </c>
      <c r="X215" s="336">
        <v>0</v>
      </c>
      <c r="Y215" s="337">
        <f t="shared" si="18"/>
        <v>0</v>
      </c>
      <c r="Z215" s="36">
        <f t="shared" si="19"/>
        <v>0</v>
      </c>
      <c r="AA215" s="56"/>
      <c r="AB215" s="57"/>
      <c r="AC215" s="228" t="s">
        <v>327</v>
      </c>
      <c r="AG215" s="67"/>
      <c r="AJ215" s="71" t="s">
        <v>71</v>
      </c>
      <c r="AK215" s="71">
        <v>1</v>
      </c>
      <c r="BB215" s="22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337</v>
      </c>
      <c r="B216" s="54" t="s">
        <v>338</v>
      </c>
      <c r="C216" s="31">
        <v>4301070960</v>
      </c>
      <c r="D216" s="342">
        <v>4607111038623</v>
      </c>
      <c r="E216" s="343"/>
      <c r="F216" s="335">
        <v>0.7</v>
      </c>
      <c r="G216" s="32">
        <v>8</v>
      </c>
      <c r="H216" s="335">
        <v>5.6</v>
      </c>
      <c r="I216" s="335">
        <v>5.87</v>
      </c>
      <c r="J216" s="32">
        <v>84</v>
      </c>
      <c r="K216" s="32" t="s">
        <v>66</v>
      </c>
      <c r="L216" s="32" t="s">
        <v>107</v>
      </c>
      <c r="M216" s="33" t="s">
        <v>68</v>
      </c>
      <c r="N216" s="33"/>
      <c r="O216" s="32">
        <v>180</v>
      </c>
      <c r="P216" s="46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50"/>
      <c r="R216" s="350"/>
      <c r="S216" s="350"/>
      <c r="T216" s="351"/>
      <c r="U216" s="34"/>
      <c r="V216" s="34"/>
      <c r="W216" s="35" t="s">
        <v>69</v>
      </c>
      <c r="X216" s="336">
        <v>0</v>
      </c>
      <c r="Y216" s="337">
        <f t="shared" si="18"/>
        <v>0</v>
      </c>
      <c r="Z216" s="36">
        <f t="shared" si="19"/>
        <v>0</v>
      </c>
      <c r="AA216" s="56"/>
      <c r="AB216" s="57"/>
      <c r="AC216" s="230" t="s">
        <v>327</v>
      </c>
      <c r="AG216" s="67"/>
      <c r="AJ216" s="71" t="s">
        <v>109</v>
      </c>
      <c r="AK216" s="71">
        <v>12</v>
      </c>
      <c r="BB216" s="23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idden="1" x14ac:dyDescent="0.2">
      <c r="A217" s="363"/>
      <c r="B217" s="348"/>
      <c r="C217" s="348"/>
      <c r="D217" s="348"/>
      <c r="E217" s="348"/>
      <c r="F217" s="348"/>
      <c r="G217" s="348"/>
      <c r="H217" s="348"/>
      <c r="I217" s="348"/>
      <c r="J217" s="348"/>
      <c r="K217" s="348"/>
      <c r="L217" s="348"/>
      <c r="M217" s="348"/>
      <c r="N217" s="348"/>
      <c r="O217" s="364"/>
      <c r="P217" s="344" t="s">
        <v>72</v>
      </c>
      <c r="Q217" s="345"/>
      <c r="R217" s="345"/>
      <c r="S217" s="345"/>
      <c r="T217" s="345"/>
      <c r="U217" s="345"/>
      <c r="V217" s="346"/>
      <c r="W217" s="37" t="s">
        <v>69</v>
      </c>
      <c r="X217" s="338">
        <f>IFERROR(SUM(X211:X216),"0")</f>
        <v>0</v>
      </c>
      <c r="Y217" s="338">
        <f>IFERROR(SUM(Y211:Y216),"0")</f>
        <v>0</v>
      </c>
      <c r="Z217" s="338">
        <f>IFERROR(IF(Z211="",0,Z211),"0")+IFERROR(IF(Z212="",0,Z212),"0")+IFERROR(IF(Z213="",0,Z213),"0")+IFERROR(IF(Z214="",0,Z214),"0")+IFERROR(IF(Z215="",0,Z215),"0")+IFERROR(IF(Z216="",0,Z216),"0")</f>
        <v>0</v>
      </c>
      <c r="AA217" s="339"/>
      <c r="AB217" s="339"/>
      <c r="AC217" s="339"/>
    </row>
    <row r="218" spans="1:68" hidden="1" x14ac:dyDescent="0.2">
      <c r="A218" s="348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64"/>
      <c r="P218" s="344" t="s">
        <v>72</v>
      </c>
      <c r="Q218" s="345"/>
      <c r="R218" s="345"/>
      <c r="S218" s="345"/>
      <c r="T218" s="345"/>
      <c r="U218" s="345"/>
      <c r="V218" s="346"/>
      <c r="W218" s="37" t="s">
        <v>73</v>
      </c>
      <c r="X218" s="338">
        <f>IFERROR(SUMPRODUCT(X211:X216*H211:H216),"0")</f>
        <v>0</v>
      </c>
      <c r="Y218" s="338">
        <f>IFERROR(SUMPRODUCT(Y211:Y216*H211:H216),"0")</f>
        <v>0</v>
      </c>
      <c r="Z218" s="37"/>
      <c r="AA218" s="339"/>
      <c r="AB218" s="339"/>
      <c r="AC218" s="339"/>
    </row>
    <row r="219" spans="1:68" ht="16.5" hidden="1" customHeight="1" x14ac:dyDescent="0.25">
      <c r="A219" s="347" t="s">
        <v>339</v>
      </c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48"/>
      <c r="P219" s="348"/>
      <c r="Q219" s="348"/>
      <c r="R219" s="348"/>
      <c r="S219" s="348"/>
      <c r="T219" s="348"/>
      <c r="U219" s="348"/>
      <c r="V219" s="348"/>
      <c r="W219" s="348"/>
      <c r="X219" s="348"/>
      <c r="Y219" s="348"/>
      <c r="Z219" s="348"/>
      <c r="AA219" s="331"/>
      <c r="AB219" s="331"/>
      <c r="AC219" s="331"/>
    </row>
    <row r="220" spans="1:68" ht="14.25" hidden="1" customHeight="1" x14ac:dyDescent="0.25">
      <c r="A220" s="355" t="s">
        <v>63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332"/>
      <c r="AB220" s="332"/>
      <c r="AC220" s="332"/>
    </row>
    <row r="221" spans="1:68" ht="27" hidden="1" customHeight="1" x14ac:dyDescent="0.25">
      <c r="A221" s="54" t="s">
        <v>340</v>
      </c>
      <c r="B221" s="54" t="s">
        <v>341</v>
      </c>
      <c r="C221" s="31">
        <v>4301070915</v>
      </c>
      <c r="D221" s="342">
        <v>4607111035882</v>
      </c>
      <c r="E221" s="343"/>
      <c r="F221" s="335">
        <v>0.43</v>
      </c>
      <c r="G221" s="32">
        <v>16</v>
      </c>
      <c r="H221" s="335">
        <v>6.88</v>
      </c>
      <c r="I221" s="335">
        <v>7.19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6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1" s="350"/>
      <c r="R221" s="350"/>
      <c r="S221" s="350"/>
      <c r="T221" s="351"/>
      <c r="U221" s="34"/>
      <c r="V221" s="34"/>
      <c r="W221" s="35" t="s">
        <v>69</v>
      </c>
      <c r="X221" s="336">
        <v>0</v>
      </c>
      <c r="Y221" s="337">
        <f>IFERROR(IF(X221="","",X221),"")</f>
        <v>0</v>
      </c>
      <c r="Z221" s="36">
        <f>IFERROR(IF(X221="","",X221*0.0155),"")</f>
        <v>0</v>
      </c>
      <c r="AA221" s="56"/>
      <c r="AB221" s="57"/>
      <c r="AC221" s="232" t="s">
        <v>342</v>
      </c>
      <c r="AG221" s="67"/>
      <c r="AJ221" s="71" t="s">
        <v>71</v>
      </c>
      <c r="AK221" s="71">
        <v>1</v>
      </c>
      <c r="BB221" s="23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343</v>
      </c>
      <c r="B222" s="54" t="s">
        <v>344</v>
      </c>
      <c r="C222" s="31">
        <v>4301070921</v>
      </c>
      <c r="D222" s="342">
        <v>4607111035905</v>
      </c>
      <c r="E222" s="343"/>
      <c r="F222" s="335">
        <v>0.9</v>
      </c>
      <c r="G222" s="32">
        <v>8</v>
      </c>
      <c r="H222" s="335">
        <v>7.2</v>
      </c>
      <c r="I222" s="335">
        <v>7.47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9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2" s="350"/>
      <c r="R222" s="350"/>
      <c r="S222" s="350"/>
      <c r="T222" s="351"/>
      <c r="U222" s="34"/>
      <c r="V222" s="34"/>
      <c r="W222" s="35" t="s">
        <v>69</v>
      </c>
      <c r="X222" s="336">
        <v>0</v>
      </c>
      <c r="Y222" s="337">
        <f>IFERROR(IF(X222="","",X222),"")</f>
        <v>0</v>
      </c>
      <c r="Z222" s="36">
        <f>IFERROR(IF(X222="","",X222*0.0155),"")</f>
        <v>0</v>
      </c>
      <c r="AA222" s="56"/>
      <c r="AB222" s="57"/>
      <c r="AC222" s="234" t="s">
        <v>342</v>
      </c>
      <c r="AG222" s="67"/>
      <c r="AJ222" s="71" t="s">
        <v>71</v>
      </c>
      <c r="AK222" s="71">
        <v>1</v>
      </c>
      <c r="BB222" s="23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345</v>
      </c>
      <c r="B223" s="54" t="s">
        <v>346</v>
      </c>
      <c r="C223" s="31">
        <v>4301070917</v>
      </c>
      <c r="D223" s="342">
        <v>4607111035912</v>
      </c>
      <c r="E223" s="343"/>
      <c r="F223" s="335">
        <v>0.43</v>
      </c>
      <c r="G223" s="32">
        <v>16</v>
      </c>
      <c r="H223" s="335">
        <v>6.88</v>
      </c>
      <c r="I223" s="335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50"/>
      <c r="R223" s="350"/>
      <c r="S223" s="350"/>
      <c r="T223" s="351"/>
      <c r="U223" s="34"/>
      <c r="V223" s="34"/>
      <c r="W223" s="35" t="s">
        <v>69</v>
      </c>
      <c r="X223" s="336">
        <v>0</v>
      </c>
      <c r="Y223" s="337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347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348</v>
      </c>
      <c r="B224" s="54" t="s">
        <v>349</v>
      </c>
      <c r="C224" s="31">
        <v>4301070920</v>
      </c>
      <c r="D224" s="342">
        <v>4607111035929</v>
      </c>
      <c r="E224" s="343"/>
      <c r="F224" s="335">
        <v>0.9</v>
      </c>
      <c r="G224" s="32">
        <v>8</v>
      </c>
      <c r="H224" s="335">
        <v>7.2</v>
      </c>
      <c r="I224" s="335">
        <v>7.47</v>
      </c>
      <c r="J224" s="32">
        <v>84</v>
      </c>
      <c r="K224" s="32" t="s">
        <v>66</v>
      </c>
      <c r="L224" s="32" t="s">
        <v>107</v>
      </c>
      <c r="M224" s="33" t="s">
        <v>68</v>
      </c>
      <c r="N224" s="33"/>
      <c r="O224" s="32">
        <v>180</v>
      </c>
      <c r="P224" s="46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50"/>
      <c r="R224" s="350"/>
      <c r="S224" s="350"/>
      <c r="T224" s="351"/>
      <c r="U224" s="34"/>
      <c r="V224" s="34"/>
      <c r="W224" s="35" t="s">
        <v>69</v>
      </c>
      <c r="X224" s="336">
        <v>0</v>
      </c>
      <c r="Y224" s="337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347</v>
      </c>
      <c r="AG224" s="67"/>
      <c r="AJ224" s="71" t="s">
        <v>109</v>
      </c>
      <c r="AK224" s="71">
        <v>12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63"/>
      <c r="B225" s="348"/>
      <c r="C225" s="348"/>
      <c r="D225" s="348"/>
      <c r="E225" s="348"/>
      <c r="F225" s="348"/>
      <c r="G225" s="348"/>
      <c r="H225" s="348"/>
      <c r="I225" s="348"/>
      <c r="J225" s="348"/>
      <c r="K225" s="348"/>
      <c r="L225" s="348"/>
      <c r="M225" s="348"/>
      <c r="N225" s="348"/>
      <c r="O225" s="364"/>
      <c r="P225" s="344" t="s">
        <v>72</v>
      </c>
      <c r="Q225" s="345"/>
      <c r="R225" s="345"/>
      <c r="S225" s="345"/>
      <c r="T225" s="345"/>
      <c r="U225" s="345"/>
      <c r="V225" s="346"/>
      <c r="W225" s="37" t="s">
        <v>69</v>
      </c>
      <c r="X225" s="338">
        <f>IFERROR(SUM(X221:X224),"0")</f>
        <v>0</v>
      </c>
      <c r="Y225" s="338">
        <f>IFERROR(SUM(Y221:Y224),"0")</f>
        <v>0</v>
      </c>
      <c r="Z225" s="338">
        <f>IFERROR(IF(Z221="",0,Z221),"0")+IFERROR(IF(Z222="",0,Z222),"0")+IFERROR(IF(Z223="",0,Z223),"0")+IFERROR(IF(Z224="",0,Z224),"0")</f>
        <v>0</v>
      </c>
      <c r="AA225" s="339"/>
      <c r="AB225" s="339"/>
      <c r="AC225" s="339"/>
    </row>
    <row r="226" spans="1:68" hidden="1" x14ac:dyDescent="0.2">
      <c r="A226" s="348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64"/>
      <c r="P226" s="344" t="s">
        <v>72</v>
      </c>
      <c r="Q226" s="345"/>
      <c r="R226" s="345"/>
      <c r="S226" s="345"/>
      <c r="T226" s="345"/>
      <c r="U226" s="345"/>
      <c r="V226" s="346"/>
      <c r="W226" s="37" t="s">
        <v>73</v>
      </c>
      <c r="X226" s="338">
        <f>IFERROR(SUMPRODUCT(X221:X224*H221:H224),"0")</f>
        <v>0</v>
      </c>
      <c r="Y226" s="338">
        <f>IFERROR(SUMPRODUCT(Y221:Y224*H221:H224),"0")</f>
        <v>0</v>
      </c>
      <c r="Z226" s="37"/>
      <c r="AA226" s="339"/>
      <c r="AB226" s="339"/>
      <c r="AC226" s="339"/>
    </row>
    <row r="227" spans="1:68" ht="16.5" hidden="1" customHeight="1" x14ac:dyDescent="0.25">
      <c r="A227" s="347" t="s">
        <v>350</v>
      </c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48"/>
      <c r="P227" s="348"/>
      <c r="Q227" s="348"/>
      <c r="R227" s="348"/>
      <c r="S227" s="348"/>
      <c r="T227" s="348"/>
      <c r="U227" s="348"/>
      <c r="V227" s="348"/>
      <c r="W227" s="348"/>
      <c r="X227" s="348"/>
      <c r="Y227" s="348"/>
      <c r="Z227" s="348"/>
      <c r="AA227" s="331"/>
      <c r="AB227" s="331"/>
      <c r="AC227" s="331"/>
    </row>
    <row r="228" spans="1:68" ht="14.25" hidden="1" customHeight="1" x14ac:dyDescent="0.25">
      <c r="A228" s="355" t="s">
        <v>63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332"/>
      <c r="AB228" s="332"/>
      <c r="AC228" s="332"/>
    </row>
    <row r="229" spans="1:68" ht="16.5" hidden="1" customHeight="1" x14ac:dyDescent="0.25">
      <c r="A229" s="54" t="s">
        <v>351</v>
      </c>
      <c r="B229" s="54" t="s">
        <v>352</v>
      </c>
      <c r="C229" s="31">
        <v>4301070912</v>
      </c>
      <c r="D229" s="342">
        <v>4607111037213</v>
      </c>
      <c r="E229" s="343"/>
      <c r="F229" s="335">
        <v>0.4</v>
      </c>
      <c r="G229" s="32">
        <v>8</v>
      </c>
      <c r="H229" s="335">
        <v>3.2</v>
      </c>
      <c r="I229" s="335">
        <v>3.44</v>
      </c>
      <c r="J229" s="32">
        <v>144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54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9" s="350"/>
      <c r="R229" s="350"/>
      <c r="S229" s="350"/>
      <c r="T229" s="351"/>
      <c r="U229" s="34"/>
      <c r="V229" s="34"/>
      <c r="W229" s="35" t="s">
        <v>69</v>
      </c>
      <c r="X229" s="336">
        <v>0</v>
      </c>
      <c r="Y229" s="337">
        <f>IFERROR(IF(X229="","",X229),"")</f>
        <v>0</v>
      </c>
      <c r="Z229" s="36">
        <f>IFERROR(IF(X229="","",X229*0.00866),"")</f>
        <v>0</v>
      </c>
      <c r="AA229" s="56"/>
      <c r="AB229" s="57"/>
      <c r="AC229" s="240" t="s">
        <v>353</v>
      </c>
      <c r="AG229" s="67"/>
      <c r="AJ229" s="71" t="s">
        <v>71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63"/>
      <c r="B230" s="348"/>
      <c r="C230" s="348"/>
      <c r="D230" s="348"/>
      <c r="E230" s="348"/>
      <c r="F230" s="348"/>
      <c r="G230" s="348"/>
      <c r="H230" s="348"/>
      <c r="I230" s="348"/>
      <c r="J230" s="348"/>
      <c r="K230" s="348"/>
      <c r="L230" s="348"/>
      <c r="M230" s="348"/>
      <c r="N230" s="348"/>
      <c r="O230" s="364"/>
      <c r="P230" s="344" t="s">
        <v>72</v>
      </c>
      <c r="Q230" s="345"/>
      <c r="R230" s="345"/>
      <c r="S230" s="345"/>
      <c r="T230" s="345"/>
      <c r="U230" s="345"/>
      <c r="V230" s="346"/>
      <c r="W230" s="37" t="s">
        <v>69</v>
      </c>
      <c r="X230" s="338">
        <f>IFERROR(SUM(X229:X229),"0")</f>
        <v>0</v>
      </c>
      <c r="Y230" s="338">
        <f>IFERROR(SUM(Y229:Y229),"0")</f>
        <v>0</v>
      </c>
      <c r="Z230" s="338">
        <f>IFERROR(IF(Z229="",0,Z229),"0")</f>
        <v>0</v>
      </c>
      <c r="AA230" s="339"/>
      <c r="AB230" s="339"/>
      <c r="AC230" s="339"/>
    </row>
    <row r="231" spans="1:68" hidden="1" x14ac:dyDescent="0.2">
      <c r="A231" s="348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64"/>
      <c r="P231" s="344" t="s">
        <v>72</v>
      </c>
      <c r="Q231" s="345"/>
      <c r="R231" s="345"/>
      <c r="S231" s="345"/>
      <c r="T231" s="345"/>
      <c r="U231" s="345"/>
      <c r="V231" s="346"/>
      <c r="W231" s="37" t="s">
        <v>73</v>
      </c>
      <c r="X231" s="338">
        <f>IFERROR(SUMPRODUCT(X229:X229*H229:H229),"0")</f>
        <v>0</v>
      </c>
      <c r="Y231" s="338">
        <f>IFERROR(SUMPRODUCT(Y229:Y229*H229:H229),"0")</f>
        <v>0</v>
      </c>
      <c r="Z231" s="37"/>
      <c r="AA231" s="339"/>
      <c r="AB231" s="339"/>
      <c r="AC231" s="339"/>
    </row>
    <row r="232" spans="1:68" ht="16.5" hidden="1" customHeight="1" x14ac:dyDescent="0.25">
      <c r="A232" s="347" t="s">
        <v>354</v>
      </c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48"/>
      <c r="P232" s="348"/>
      <c r="Q232" s="348"/>
      <c r="R232" s="348"/>
      <c r="S232" s="348"/>
      <c r="T232" s="348"/>
      <c r="U232" s="348"/>
      <c r="V232" s="348"/>
      <c r="W232" s="348"/>
      <c r="X232" s="348"/>
      <c r="Y232" s="348"/>
      <c r="Z232" s="348"/>
      <c r="AA232" s="331"/>
      <c r="AB232" s="331"/>
      <c r="AC232" s="331"/>
    </row>
    <row r="233" spans="1:68" ht="14.25" hidden="1" customHeight="1" x14ac:dyDescent="0.25">
      <c r="A233" s="355" t="s">
        <v>143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332"/>
      <c r="AB233" s="332"/>
      <c r="AC233" s="332"/>
    </row>
    <row r="234" spans="1:68" ht="27" hidden="1" customHeight="1" x14ac:dyDescent="0.25">
      <c r="A234" s="54" t="s">
        <v>355</v>
      </c>
      <c r="B234" s="54" t="s">
        <v>356</v>
      </c>
      <c r="C234" s="31">
        <v>4301135692</v>
      </c>
      <c r="D234" s="342">
        <v>4620207490570</v>
      </c>
      <c r="E234" s="343"/>
      <c r="F234" s="335">
        <v>0.2</v>
      </c>
      <c r="G234" s="32">
        <v>12</v>
      </c>
      <c r="H234" s="335">
        <v>2.4</v>
      </c>
      <c r="I234" s="335">
        <v>3.1036000000000001</v>
      </c>
      <c r="J234" s="32">
        <v>70</v>
      </c>
      <c r="K234" s="32" t="s">
        <v>79</v>
      </c>
      <c r="L234" s="32" t="s">
        <v>67</v>
      </c>
      <c r="M234" s="33" t="s">
        <v>68</v>
      </c>
      <c r="N234" s="33"/>
      <c r="O234" s="32">
        <v>180</v>
      </c>
      <c r="P234" s="372" t="s">
        <v>357</v>
      </c>
      <c r="Q234" s="350"/>
      <c r="R234" s="350"/>
      <c r="S234" s="350"/>
      <c r="T234" s="351"/>
      <c r="U234" s="34"/>
      <c r="V234" s="34"/>
      <c r="W234" s="35" t="s">
        <v>69</v>
      </c>
      <c r="X234" s="336">
        <v>0</v>
      </c>
      <c r="Y234" s="337">
        <f>IFERROR(IF(X234="","",X234),"")</f>
        <v>0</v>
      </c>
      <c r="Z234" s="36">
        <f>IFERROR(IF(X234="","",X234*0.01788),"")</f>
        <v>0</v>
      </c>
      <c r="AA234" s="56"/>
      <c r="AB234" s="57"/>
      <c r="AC234" s="242" t="s">
        <v>358</v>
      </c>
      <c r="AG234" s="67"/>
      <c r="AJ234" s="71" t="s">
        <v>71</v>
      </c>
      <c r="AK234" s="71">
        <v>1</v>
      </c>
      <c r="BB234" s="243" t="s">
        <v>82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359</v>
      </c>
      <c r="B235" s="54" t="s">
        <v>360</v>
      </c>
      <c r="C235" s="31">
        <v>4301135691</v>
      </c>
      <c r="D235" s="342">
        <v>4620207490549</v>
      </c>
      <c r="E235" s="343"/>
      <c r="F235" s="335">
        <v>0.2</v>
      </c>
      <c r="G235" s="32">
        <v>12</v>
      </c>
      <c r="H235" s="335">
        <v>2.4</v>
      </c>
      <c r="I235" s="335">
        <v>3.1036000000000001</v>
      </c>
      <c r="J235" s="32">
        <v>70</v>
      </c>
      <c r="K235" s="32" t="s">
        <v>79</v>
      </c>
      <c r="L235" s="32" t="s">
        <v>67</v>
      </c>
      <c r="M235" s="33" t="s">
        <v>68</v>
      </c>
      <c r="N235" s="33"/>
      <c r="O235" s="32">
        <v>180</v>
      </c>
      <c r="P235" s="476" t="s">
        <v>361</v>
      </c>
      <c r="Q235" s="350"/>
      <c r="R235" s="350"/>
      <c r="S235" s="350"/>
      <c r="T235" s="351"/>
      <c r="U235" s="34"/>
      <c r="V235" s="34"/>
      <c r="W235" s="35" t="s">
        <v>69</v>
      </c>
      <c r="X235" s="336">
        <v>0</v>
      </c>
      <c r="Y235" s="337">
        <f>IFERROR(IF(X235="","",X235),"")</f>
        <v>0</v>
      </c>
      <c r="Z235" s="36">
        <f>IFERROR(IF(X235="","",X235*0.01788),"")</f>
        <v>0</v>
      </c>
      <c r="AA235" s="56"/>
      <c r="AB235" s="57"/>
      <c r="AC235" s="244" t="s">
        <v>358</v>
      </c>
      <c r="AG235" s="67"/>
      <c r="AJ235" s="71" t="s">
        <v>71</v>
      </c>
      <c r="AK235" s="71">
        <v>1</v>
      </c>
      <c r="BB235" s="245" t="s">
        <v>82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362</v>
      </c>
      <c r="B236" s="54" t="s">
        <v>363</v>
      </c>
      <c r="C236" s="31">
        <v>4301135694</v>
      </c>
      <c r="D236" s="342">
        <v>4620207490501</v>
      </c>
      <c r="E236" s="343"/>
      <c r="F236" s="335">
        <v>0.2</v>
      </c>
      <c r="G236" s="32">
        <v>12</v>
      </c>
      <c r="H236" s="335">
        <v>2.4</v>
      </c>
      <c r="I236" s="335">
        <v>3.1036000000000001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376" t="s">
        <v>364</v>
      </c>
      <c r="Q236" s="350"/>
      <c r="R236" s="350"/>
      <c r="S236" s="350"/>
      <c r="T236" s="351"/>
      <c r="U236" s="34"/>
      <c r="V236" s="34"/>
      <c r="W236" s="35" t="s">
        <v>69</v>
      </c>
      <c r="X236" s="336">
        <v>0</v>
      </c>
      <c r="Y236" s="337">
        <f>IFERROR(IF(X236="","",X236),"")</f>
        <v>0</v>
      </c>
      <c r="Z236" s="36">
        <f>IFERROR(IF(X236="","",X236*0.01788),"")</f>
        <v>0</v>
      </c>
      <c r="AA236" s="56"/>
      <c r="AB236" s="57"/>
      <c r="AC236" s="246" t="s">
        <v>358</v>
      </c>
      <c r="AG236" s="67"/>
      <c r="AJ236" s="71" t="s">
        <v>71</v>
      </c>
      <c r="AK236" s="71">
        <v>1</v>
      </c>
      <c r="BB236" s="247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63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64"/>
      <c r="P237" s="344" t="s">
        <v>72</v>
      </c>
      <c r="Q237" s="345"/>
      <c r="R237" s="345"/>
      <c r="S237" s="345"/>
      <c r="T237" s="345"/>
      <c r="U237" s="345"/>
      <c r="V237" s="346"/>
      <c r="W237" s="37" t="s">
        <v>69</v>
      </c>
      <c r="X237" s="338">
        <f>IFERROR(SUM(X234:X236),"0")</f>
        <v>0</v>
      </c>
      <c r="Y237" s="338">
        <f>IFERROR(SUM(Y234:Y236),"0")</f>
        <v>0</v>
      </c>
      <c r="Z237" s="338">
        <f>IFERROR(IF(Z234="",0,Z234),"0")+IFERROR(IF(Z235="",0,Z235),"0")+IFERROR(IF(Z236="",0,Z236),"0")</f>
        <v>0</v>
      </c>
      <c r="AA237" s="339"/>
      <c r="AB237" s="339"/>
      <c r="AC237" s="339"/>
    </row>
    <row r="238" spans="1:68" hidden="1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64"/>
      <c r="P238" s="344" t="s">
        <v>72</v>
      </c>
      <c r="Q238" s="345"/>
      <c r="R238" s="345"/>
      <c r="S238" s="345"/>
      <c r="T238" s="345"/>
      <c r="U238" s="345"/>
      <c r="V238" s="346"/>
      <c r="W238" s="37" t="s">
        <v>73</v>
      </c>
      <c r="X238" s="338">
        <f>IFERROR(SUMPRODUCT(X234:X236*H234:H236),"0")</f>
        <v>0</v>
      </c>
      <c r="Y238" s="338">
        <f>IFERROR(SUMPRODUCT(Y234:Y236*H234:H236),"0")</f>
        <v>0</v>
      </c>
      <c r="Z238" s="37"/>
      <c r="AA238" s="339"/>
      <c r="AB238" s="339"/>
      <c r="AC238" s="339"/>
    </row>
    <row r="239" spans="1:68" ht="16.5" hidden="1" customHeight="1" x14ac:dyDescent="0.25">
      <c r="A239" s="347" t="s">
        <v>365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331"/>
      <c r="AB239" s="331"/>
      <c r="AC239" s="331"/>
    </row>
    <row r="240" spans="1:68" ht="14.25" hidden="1" customHeight="1" x14ac:dyDescent="0.25">
      <c r="A240" s="355" t="s">
        <v>288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332"/>
      <c r="AB240" s="332"/>
      <c r="AC240" s="332"/>
    </row>
    <row r="241" spans="1:68" ht="27" hidden="1" customHeight="1" x14ac:dyDescent="0.25">
      <c r="A241" s="54" t="s">
        <v>366</v>
      </c>
      <c r="B241" s="54" t="s">
        <v>367</v>
      </c>
      <c r="C241" s="31">
        <v>4301051320</v>
      </c>
      <c r="D241" s="342">
        <v>4680115881334</v>
      </c>
      <c r="E241" s="343"/>
      <c r="F241" s="335">
        <v>0.33</v>
      </c>
      <c r="G241" s="32">
        <v>6</v>
      </c>
      <c r="H241" s="335">
        <v>1.98</v>
      </c>
      <c r="I241" s="335">
        <v>2.25</v>
      </c>
      <c r="J241" s="32">
        <v>182</v>
      </c>
      <c r="K241" s="32" t="s">
        <v>79</v>
      </c>
      <c r="L241" s="32" t="s">
        <v>67</v>
      </c>
      <c r="M241" s="33" t="s">
        <v>292</v>
      </c>
      <c r="N241" s="33"/>
      <c r="O241" s="32">
        <v>365</v>
      </c>
      <c r="P241" s="5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50"/>
      <c r="R241" s="350"/>
      <c r="S241" s="350"/>
      <c r="T241" s="351"/>
      <c r="U241" s="34"/>
      <c r="V241" s="34"/>
      <c r="W241" s="35" t="s">
        <v>69</v>
      </c>
      <c r="X241" s="336">
        <v>0</v>
      </c>
      <c r="Y241" s="337">
        <f>IFERROR(IF(X241="","",X241),"")</f>
        <v>0</v>
      </c>
      <c r="Z241" s="36">
        <f>IFERROR(IF(X241="","",X241*0.00651),"")</f>
        <v>0</v>
      </c>
      <c r="AA241" s="56"/>
      <c r="AB241" s="57"/>
      <c r="AC241" s="248" t="s">
        <v>368</v>
      </c>
      <c r="AG241" s="67"/>
      <c r="AJ241" s="71" t="s">
        <v>71</v>
      </c>
      <c r="AK241" s="71">
        <v>1</v>
      </c>
      <c r="BB241" s="249" t="s">
        <v>295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63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64"/>
      <c r="P242" s="344" t="s">
        <v>72</v>
      </c>
      <c r="Q242" s="345"/>
      <c r="R242" s="345"/>
      <c r="S242" s="345"/>
      <c r="T242" s="345"/>
      <c r="U242" s="345"/>
      <c r="V242" s="346"/>
      <c r="W242" s="37" t="s">
        <v>69</v>
      </c>
      <c r="X242" s="338">
        <f>IFERROR(SUM(X241:X241),"0")</f>
        <v>0</v>
      </c>
      <c r="Y242" s="338">
        <f>IFERROR(SUM(Y241:Y241),"0")</f>
        <v>0</v>
      </c>
      <c r="Z242" s="338">
        <f>IFERROR(IF(Z241="",0,Z241),"0")</f>
        <v>0</v>
      </c>
      <c r="AA242" s="339"/>
      <c r="AB242" s="339"/>
      <c r="AC242" s="339"/>
    </row>
    <row r="243" spans="1:68" hidden="1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64"/>
      <c r="P243" s="344" t="s">
        <v>72</v>
      </c>
      <c r="Q243" s="345"/>
      <c r="R243" s="345"/>
      <c r="S243" s="345"/>
      <c r="T243" s="345"/>
      <c r="U243" s="345"/>
      <c r="V243" s="346"/>
      <c r="W243" s="37" t="s">
        <v>73</v>
      </c>
      <c r="X243" s="338">
        <f>IFERROR(SUMPRODUCT(X241:X241*H241:H241),"0")</f>
        <v>0</v>
      </c>
      <c r="Y243" s="338">
        <f>IFERROR(SUMPRODUCT(Y241:Y241*H241:H241),"0")</f>
        <v>0</v>
      </c>
      <c r="Z243" s="37"/>
      <c r="AA243" s="339"/>
      <c r="AB243" s="339"/>
      <c r="AC243" s="339"/>
    </row>
    <row r="244" spans="1:68" ht="16.5" hidden="1" customHeight="1" x14ac:dyDescent="0.25">
      <c r="A244" s="347" t="s">
        <v>369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331"/>
      <c r="AB244" s="331"/>
      <c r="AC244" s="331"/>
    </row>
    <row r="245" spans="1:68" ht="14.25" hidden="1" customHeight="1" x14ac:dyDescent="0.25">
      <c r="A245" s="355" t="s">
        <v>63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332"/>
      <c r="AB245" s="332"/>
      <c r="AC245" s="332"/>
    </row>
    <row r="246" spans="1:68" ht="16.5" hidden="1" customHeight="1" x14ac:dyDescent="0.25">
      <c r="A246" s="54" t="s">
        <v>370</v>
      </c>
      <c r="B246" s="54" t="s">
        <v>371</v>
      </c>
      <c r="C246" s="31">
        <v>4301071063</v>
      </c>
      <c r="D246" s="342">
        <v>4607111039019</v>
      </c>
      <c r="E246" s="343"/>
      <c r="F246" s="335">
        <v>0.43</v>
      </c>
      <c r="G246" s="32">
        <v>16</v>
      </c>
      <c r="H246" s="335">
        <v>6.88</v>
      </c>
      <c r="I246" s="335">
        <v>7.2060000000000004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43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50"/>
      <c r="R246" s="350"/>
      <c r="S246" s="350"/>
      <c r="T246" s="351"/>
      <c r="U246" s="34"/>
      <c r="V246" s="34"/>
      <c r="W246" s="35" t="s">
        <v>69</v>
      </c>
      <c r="X246" s="336">
        <v>0</v>
      </c>
      <c r="Y246" s="337">
        <f>IFERROR(IF(X246="","",X246),"")</f>
        <v>0</v>
      </c>
      <c r="Z246" s="36">
        <f>IFERROR(IF(X246="","",X246*0.0155),"")</f>
        <v>0</v>
      </c>
      <c r="AA246" s="56"/>
      <c r="AB246" s="57"/>
      <c r="AC246" s="250" t="s">
        <v>372</v>
      </c>
      <c r="AG246" s="67"/>
      <c r="AJ246" s="71" t="s">
        <v>71</v>
      </c>
      <c r="AK246" s="71">
        <v>1</v>
      </c>
      <c r="BB246" s="25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hidden="1" customHeight="1" x14ac:dyDescent="0.25">
      <c r="A247" s="54" t="s">
        <v>373</v>
      </c>
      <c r="B247" s="54" t="s">
        <v>374</v>
      </c>
      <c r="C247" s="31">
        <v>4301071000</v>
      </c>
      <c r="D247" s="342">
        <v>4607111038708</v>
      </c>
      <c r="E247" s="343"/>
      <c r="F247" s="335">
        <v>0.8</v>
      </c>
      <c r="G247" s="32">
        <v>8</v>
      </c>
      <c r="H247" s="335">
        <v>6.4</v>
      </c>
      <c r="I247" s="335">
        <v>6.67</v>
      </c>
      <c r="J247" s="32">
        <v>84</v>
      </c>
      <c r="K247" s="32" t="s">
        <v>66</v>
      </c>
      <c r="L247" s="32" t="s">
        <v>107</v>
      </c>
      <c r="M247" s="33" t="s">
        <v>68</v>
      </c>
      <c r="N247" s="33"/>
      <c r="O247" s="32">
        <v>180</v>
      </c>
      <c r="P247" s="51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50"/>
      <c r="R247" s="350"/>
      <c r="S247" s="350"/>
      <c r="T247" s="351"/>
      <c r="U247" s="34"/>
      <c r="V247" s="34"/>
      <c r="W247" s="35" t="s">
        <v>69</v>
      </c>
      <c r="X247" s="336">
        <v>0</v>
      </c>
      <c r="Y247" s="337">
        <f>IFERROR(IF(X247="","",X247),"")</f>
        <v>0</v>
      </c>
      <c r="Z247" s="36">
        <f>IFERROR(IF(X247="","",X247*0.0155),"")</f>
        <v>0</v>
      </c>
      <c r="AA247" s="56"/>
      <c r="AB247" s="57"/>
      <c r="AC247" s="252" t="s">
        <v>372</v>
      </c>
      <c r="AG247" s="67"/>
      <c r="AJ247" s="71" t="s">
        <v>109</v>
      </c>
      <c r="AK247" s="71">
        <v>12</v>
      </c>
      <c r="BB247" s="25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63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64"/>
      <c r="P248" s="344" t="s">
        <v>72</v>
      </c>
      <c r="Q248" s="345"/>
      <c r="R248" s="345"/>
      <c r="S248" s="345"/>
      <c r="T248" s="345"/>
      <c r="U248" s="345"/>
      <c r="V248" s="346"/>
      <c r="W248" s="37" t="s">
        <v>69</v>
      </c>
      <c r="X248" s="338">
        <f>IFERROR(SUM(X246:X247),"0")</f>
        <v>0</v>
      </c>
      <c r="Y248" s="338">
        <f>IFERROR(SUM(Y246:Y247),"0")</f>
        <v>0</v>
      </c>
      <c r="Z248" s="338">
        <f>IFERROR(IF(Z246="",0,Z246),"0")+IFERROR(IF(Z247="",0,Z247),"0")</f>
        <v>0</v>
      </c>
      <c r="AA248" s="339"/>
      <c r="AB248" s="339"/>
      <c r="AC248" s="339"/>
    </row>
    <row r="249" spans="1:68" hidden="1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64"/>
      <c r="P249" s="344" t="s">
        <v>72</v>
      </c>
      <c r="Q249" s="345"/>
      <c r="R249" s="345"/>
      <c r="S249" s="345"/>
      <c r="T249" s="345"/>
      <c r="U249" s="345"/>
      <c r="V249" s="346"/>
      <c r="W249" s="37" t="s">
        <v>73</v>
      </c>
      <c r="X249" s="338">
        <f>IFERROR(SUMPRODUCT(X246:X247*H246:H247),"0")</f>
        <v>0</v>
      </c>
      <c r="Y249" s="338">
        <f>IFERROR(SUMPRODUCT(Y246:Y247*H246:H247),"0")</f>
        <v>0</v>
      </c>
      <c r="Z249" s="37"/>
      <c r="AA249" s="339"/>
      <c r="AB249" s="339"/>
      <c r="AC249" s="339"/>
    </row>
    <row r="250" spans="1:68" ht="27.75" hidden="1" customHeight="1" x14ac:dyDescent="0.2">
      <c r="A250" s="400" t="s">
        <v>375</v>
      </c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01"/>
      <c r="O250" s="401"/>
      <c r="P250" s="401"/>
      <c r="Q250" s="401"/>
      <c r="R250" s="401"/>
      <c r="S250" s="401"/>
      <c r="T250" s="401"/>
      <c r="U250" s="401"/>
      <c r="V250" s="401"/>
      <c r="W250" s="401"/>
      <c r="X250" s="401"/>
      <c r="Y250" s="401"/>
      <c r="Z250" s="401"/>
      <c r="AA250" s="48"/>
      <c r="AB250" s="48"/>
      <c r="AC250" s="48"/>
    </row>
    <row r="251" spans="1:68" ht="16.5" hidden="1" customHeight="1" x14ac:dyDescent="0.25">
      <c r="A251" s="347" t="s">
        <v>376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331"/>
      <c r="AB251" s="331"/>
      <c r="AC251" s="331"/>
    </row>
    <row r="252" spans="1:68" ht="14.25" hidden="1" customHeight="1" x14ac:dyDescent="0.25">
      <c r="A252" s="355" t="s">
        <v>63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332"/>
      <c r="AB252" s="332"/>
      <c r="AC252" s="332"/>
    </row>
    <row r="253" spans="1:68" ht="27" hidden="1" customHeight="1" x14ac:dyDescent="0.25">
      <c r="A253" s="54" t="s">
        <v>377</v>
      </c>
      <c r="B253" s="54" t="s">
        <v>378</v>
      </c>
      <c r="C253" s="31">
        <v>4301071036</v>
      </c>
      <c r="D253" s="342">
        <v>4607111036162</v>
      </c>
      <c r="E253" s="343"/>
      <c r="F253" s="335">
        <v>0.8</v>
      </c>
      <c r="G253" s="32">
        <v>8</v>
      </c>
      <c r="H253" s="335">
        <v>6.4</v>
      </c>
      <c r="I253" s="335">
        <v>6.6811999999999996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90</v>
      </c>
      <c r="P253" s="53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50"/>
      <c r="R253" s="350"/>
      <c r="S253" s="350"/>
      <c r="T253" s="351"/>
      <c r="U253" s="34"/>
      <c r="V253" s="34"/>
      <c r="W253" s="35" t="s">
        <v>69</v>
      </c>
      <c r="X253" s="336">
        <v>0</v>
      </c>
      <c r="Y253" s="337">
        <f>IFERROR(IF(X253="","",X253),"")</f>
        <v>0</v>
      </c>
      <c r="Z253" s="36">
        <f>IFERROR(IF(X253="","",X253*0.0155),"")</f>
        <v>0</v>
      </c>
      <c r="AA253" s="56"/>
      <c r="AB253" s="57"/>
      <c r="AC253" s="254" t="s">
        <v>379</v>
      </c>
      <c r="AG253" s="67"/>
      <c r="AJ253" s="71" t="s">
        <v>71</v>
      </c>
      <c r="AK253" s="71">
        <v>1</v>
      </c>
      <c r="BB253" s="25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63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64"/>
      <c r="P254" s="344" t="s">
        <v>72</v>
      </c>
      <c r="Q254" s="345"/>
      <c r="R254" s="345"/>
      <c r="S254" s="345"/>
      <c r="T254" s="345"/>
      <c r="U254" s="345"/>
      <c r="V254" s="346"/>
      <c r="W254" s="37" t="s">
        <v>69</v>
      </c>
      <c r="X254" s="338">
        <f>IFERROR(SUM(X253:X253),"0")</f>
        <v>0</v>
      </c>
      <c r="Y254" s="338">
        <f>IFERROR(SUM(Y253:Y253),"0")</f>
        <v>0</v>
      </c>
      <c r="Z254" s="338">
        <f>IFERROR(IF(Z253="",0,Z253),"0")</f>
        <v>0</v>
      </c>
      <c r="AA254" s="339"/>
      <c r="AB254" s="339"/>
      <c r="AC254" s="339"/>
    </row>
    <row r="255" spans="1:68" hidden="1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64"/>
      <c r="P255" s="344" t="s">
        <v>72</v>
      </c>
      <c r="Q255" s="345"/>
      <c r="R255" s="345"/>
      <c r="S255" s="345"/>
      <c r="T255" s="345"/>
      <c r="U255" s="345"/>
      <c r="V255" s="346"/>
      <c r="W255" s="37" t="s">
        <v>73</v>
      </c>
      <c r="X255" s="338">
        <f>IFERROR(SUMPRODUCT(X253:X253*H253:H253),"0")</f>
        <v>0</v>
      </c>
      <c r="Y255" s="338">
        <f>IFERROR(SUMPRODUCT(Y253:Y253*H253:H253),"0")</f>
        <v>0</v>
      </c>
      <c r="Z255" s="37"/>
      <c r="AA255" s="339"/>
      <c r="AB255" s="339"/>
      <c r="AC255" s="339"/>
    </row>
    <row r="256" spans="1:68" ht="27.75" hidden="1" customHeight="1" x14ac:dyDescent="0.2">
      <c r="A256" s="400" t="s">
        <v>380</v>
      </c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01"/>
      <c r="O256" s="401"/>
      <c r="P256" s="401"/>
      <c r="Q256" s="401"/>
      <c r="R256" s="401"/>
      <c r="S256" s="401"/>
      <c r="T256" s="401"/>
      <c r="U256" s="401"/>
      <c r="V256" s="401"/>
      <c r="W256" s="401"/>
      <c r="X256" s="401"/>
      <c r="Y256" s="401"/>
      <c r="Z256" s="401"/>
      <c r="AA256" s="48"/>
      <c r="AB256" s="48"/>
      <c r="AC256" s="48"/>
    </row>
    <row r="257" spans="1:68" ht="16.5" hidden="1" customHeight="1" x14ac:dyDescent="0.25">
      <c r="A257" s="347" t="s">
        <v>381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331"/>
      <c r="AB257" s="331"/>
      <c r="AC257" s="331"/>
    </row>
    <row r="258" spans="1:68" ht="14.25" hidden="1" customHeight="1" x14ac:dyDescent="0.25">
      <c r="A258" s="355" t="s">
        <v>63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332"/>
      <c r="AB258" s="332"/>
      <c r="AC258" s="332"/>
    </row>
    <row r="259" spans="1:68" ht="27" hidden="1" customHeight="1" x14ac:dyDescent="0.25">
      <c r="A259" s="54" t="s">
        <v>382</v>
      </c>
      <c r="B259" s="54" t="s">
        <v>383</v>
      </c>
      <c r="C259" s="31">
        <v>4301071029</v>
      </c>
      <c r="D259" s="342">
        <v>4607111035899</v>
      </c>
      <c r="E259" s="343"/>
      <c r="F259" s="335">
        <v>1</v>
      </c>
      <c r="G259" s="32">
        <v>5</v>
      </c>
      <c r="H259" s="335">
        <v>5</v>
      </c>
      <c r="I259" s="335">
        <v>5.2619999999999996</v>
      </c>
      <c r="J259" s="32">
        <v>84</v>
      </c>
      <c r="K259" s="32" t="s">
        <v>66</v>
      </c>
      <c r="L259" s="32" t="s">
        <v>112</v>
      </c>
      <c r="M259" s="33" t="s">
        <v>68</v>
      </c>
      <c r="N259" s="33"/>
      <c r="O259" s="32">
        <v>180</v>
      </c>
      <c r="P259" s="3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50"/>
      <c r="R259" s="350"/>
      <c r="S259" s="350"/>
      <c r="T259" s="351"/>
      <c r="U259" s="34"/>
      <c r="V259" s="34"/>
      <c r="W259" s="35" t="s">
        <v>69</v>
      </c>
      <c r="X259" s="336">
        <v>0</v>
      </c>
      <c r="Y259" s="337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267</v>
      </c>
      <c r="AG259" s="67"/>
      <c r="AJ259" s="71" t="s">
        <v>113</v>
      </c>
      <c r="AK259" s="71">
        <v>84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384</v>
      </c>
      <c r="B260" s="54" t="s">
        <v>385</v>
      </c>
      <c r="C260" s="31">
        <v>4301070991</v>
      </c>
      <c r="D260" s="342">
        <v>4607111038180</v>
      </c>
      <c r="E260" s="343"/>
      <c r="F260" s="335">
        <v>0.4</v>
      </c>
      <c r="G260" s="32">
        <v>16</v>
      </c>
      <c r="H260" s="335">
        <v>6.4</v>
      </c>
      <c r="I260" s="335">
        <v>6.71</v>
      </c>
      <c r="J260" s="32">
        <v>84</v>
      </c>
      <c r="K260" s="32" t="s">
        <v>66</v>
      </c>
      <c r="L260" s="32" t="s">
        <v>107</v>
      </c>
      <c r="M260" s="33" t="s">
        <v>68</v>
      </c>
      <c r="N260" s="33"/>
      <c r="O260" s="32">
        <v>180</v>
      </c>
      <c r="P260" s="46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50"/>
      <c r="R260" s="350"/>
      <c r="S260" s="350"/>
      <c r="T260" s="351"/>
      <c r="U260" s="34"/>
      <c r="V260" s="34"/>
      <c r="W260" s="35" t="s">
        <v>69</v>
      </c>
      <c r="X260" s="336">
        <v>0</v>
      </c>
      <c r="Y260" s="337">
        <f>IFERROR(IF(X260="","",X260),"")</f>
        <v>0</v>
      </c>
      <c r="Z260" s="36">
        <f>IFERROR(IF(X260="","",X260*0.0155),"")</f>
        <v>0</v>
      </c>
      <c r="AA260" s="56"/>
      <c r="AB260" s="57"/>
      <c r="AC260" s="258" t="s">
        <v>386</v>
      </c>
      <c r="AG260" s="67"/>
      <c r="AJ260" s="71" t="s">
        <v>109</v>
      </c>
      <c r="AK260" s="71">
        <v>12</v>
      </c>
      <c r="BB260" s="259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63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64"/>
      <c r="P261" s="344" t="s">
        <v>72</v>
      </c>
      <c r="Q261" s="345"/>
      <c r="R261" s="345"/>
      <c r="S261" s="345"/>
      <c r="T261" s="345"/>
      <c r="U261" s="345"/>
      <c r="V261" s="346"/>
      <c r="W261" s="37" t="s">
        <v>69</v>
      </c>
      <c r="X261" s="338">
        <f>IFERROR(SUM(X259:X260),"0")</f>
        <v>0</v>
      </c>
      <c r="Y261" s="338">
        <f>IFERROR(SUM(Y259:Y260),"0")</f>
        <v>0</v>
      </c>
      <c r="Z261" s="338">
        <f>IFERROR(IF(Z259="",0,Z259),"0")+IFERROR(IF(Z260="",0,Z260),"0")</f>
        <v>0</v>
      </c>
      <c r="AA261" s="339"/>
      <c r="AB261" s="339"/>
      <c r="AC261" s="339"/>
    </row>
    <row r="262" spans="1:68" hidden="1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64"/>
      <c r="P262" s="344" t="s">
        <v>72</v>
      </c>
      <c r="Q262" s="345"/>
      <c r="R262" s="345"/>
      <c r="S262" s="345"/>
      <c r="T262" s="345"/>
      <c r="U262" s="345"/>
      <c r="V262" s="346"/>
      <c r="W262" s="37" t="s">
        <v>73</v>
      </c>
      <c r="X262" s="338">
        <f>IFERROR(SUMPRODUCT(X259:X260*H259:H260),"0")</f>
        <v>0</v>
      </c>
      <c r="Y262" s="338">
        <f>IFERROR(SUMPRODUCT(Y259:Y260*H259:H260),"0")</f>
        <v>0</v>
      </c>
      <c r="Z262" s="37"/>
      <c r="AA262" s="339"/>
      <c r="AB262" s="339"/>
      <c r="AC262" s="339"/>
    </row>
    <row r="263" spans="1:68" ht="16.5" hidden="1" customHeight="1" x14ac:dyDescent="0.25">
      <c r="A263" s="347" t="s">
        <v>387</v>
      </c>
      <c r="B263" s="348"/>
      <c r="C263" s="348"/>
      <c r="D263" s="348"/>
      <c r="E263" s="348"/>
      <c r="F263" s="348"/>
      <c r="G263" s="348"/>
      <c r="H263" s="348"/>
      <c r="I263" s="348"/>
      <c r="J263" s="348"/>
      <c r="K263" s="348"/>
      <c r="L263" s="348"/>
      <c r="M263" s="348"/>
      <c r="N263" s="348"/>
      <c r="O263" s="348"/>
      <c r="P263" s="348"/>
      <c r="Q263" s="348"/>
      <c r="R263" s="348"/>
      <c r="S263" s="348"/>
      <c r="T263" s="348"/>
      <c r="U263" s="348"/>
      <c r="V263" s="348"/>
      <c r="W263" s="348"/>
      <c r="X263" s="348"/>
      <c r="Y263" s="348"/>
      <c r="Z263" s="348"/>
      <c r="AA263" s="331"/>
      <c r="AB263" s="331"/>
      <c r="AC263" s="331"/>
    </row>
    <row r="264" spans="1:68" ht="14.25" hidden="1" customHeight="1" x14ac:dyDescent="0.25">
      <c r="A264" s="355" t="s">
        <v>63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332"/>
      <c r="AB264" s="332"/>
      <c r="AC264" s="332"/>
    </row>
    <row r="265" spans="1:68" ht="27" hidden="1" customHeight="1" x14ac:dyDescent="0.25">
      <c r="A265" s="54" t="s">
        <v>388</v>
      </c>
      <c r="B265" s="54" t="s">
        <v>389</v>
      </c>
      <c r="C265" s="31">
        <v>4301070870</v>
      </c>
      <c r="D265" s="342">
        <v>4607111036711</v>
      </c>
      <c r="E265" s="343"/>
      <c r="F265" s="335">
        <v>0.8</v>
      </c>
      <c r="G265" s="32">
        <v>8</v>
      </c>
      <c r="H265" s="335">
        <v>6.4</v>
      </c>
      <c r="I265" s="335">
        <v>6.67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90</v>
      </c>
      <c r="P265" s="38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5" s="350"/>
      <c r="R265" s="350"/>
      <c r="S265" s="350"/>
      <c r="T265" s="351"/>
      <c r="U265" s="34"/>
      <c r="V265" s="34"/>
      <c r="W265" s="35" t="s">
        <v>69</v>
      </c>
      <c r="X265" s="336">
        <v>0</v>
      </c>
      <c r="Y265" s="337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353</v>
      </c>
      <c r="AG265" s="67"/>
      <c r="AJ265" s="71" t="s">
        <v>71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63"/>
      <c r="B266" s="348"/>
      <c r="C266" s="348"/>
      <c r="D266" s="348"/>
      <c r="E266" s="348"/>
      <c r="F266" s="348"/>
      <c r="G266" s="348"/>
      <c r="H266" s="348"/>
      <c r="I266" s="348"/>
      <c r="J266" s="348"/>
      <c r="K266" s="348"/>
      <c r="L266" s="348"/>
      <c r="M266" s="348"/>
      <c r="N266" s="348"/>
      <c r="O266" s="364"/>
      <c r="P266" s="344" t="s">
        <v>72</v>
      </c>
      <c r="Q266" s="345"/>
      <c r="R266" s="345"/>
      <c r="S266" s="345"/>
      <c r="T266" s="345"/>
      <c r="U266" s="345"/>
      <c r="V266" s="346"/>
      <c r="W266" s="37" t="s">
        <v>69</v>
      </c>
      <c r="X266" s="338">
        <f>IFERROR(SUM(X265:X265),"0")</f>
        <v>0</v>
      </c>
      <c r="Y266" s="338">
        <f>IFERROR(SUM(Y265:Y265),"0")</f>
        <v>0</v>
      </c>
      <c r="Z266" s="338">
        <f>IFERROR(IF(Z265="",0,Z265),"0")</f>
        <v>0</v>
      </c>
      <c r="AA266" s="339"/>
      <c r="AB266" s="339"/>
      <c r="AC266" s="339"/>
    </row>
    <row r="267" spans="1:68" hidden="1" x14ac:dyDescent="0.2">
      <c r="A267" s="348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64"/>
      <c r="P267" s="344" t="s">
        <v>72</v>
      </c>
      <c r="Q267" s="345"/>
      <c r="R267" s="345"/>
      <c r="S267" s="345"/>
      <c r="T267" s="345"/>
      <c r="U267" s="345"/>
      <c r="V267" s="346"/>
      <c r="W267" s="37" t="s">
        <v>73</v>
      </c>
      <c r="X267" s="338">
        <f>IFERROR(SUMPRODUCT(X265:X265*H265:H265),"0")</f>
        <v>0</v>
      </c>
      <c r="Y267" s="338">
        <f>IFERROR(SUMPRODUCT(Y265:Y265*H265:H265),"0")</f>
        <v>0</v>
      </c>
      <c r="Z267" s="37"/>
      <c r="AA267" s="339"/>
      <c r="AB267" s="339"/>
      <c r="AC267" s="339"/>
    </row>
    <row r="268" spans="1:68" ht="27.75" hidden="1" customHeight="1" x14ac:dyDescent="0.2">
      <c r="A268" s="400" t="s">
        <v>390</v>
      </c>
      <c r="B268" s="401"/>
      <c r="C268" s="401"/>
      <c r="D268" s="401"/>
      <c r="E268" s="401"/>
      <c r="F268" s="401"/>
      <c r="G268" s="401"/>
      <c r="H268" s="401"/>
      <c r="I268" s="401"/>
      <c r="J268" s="401"/>
      <c r="K268" s="401"/>
      <c r="L268" s="401"/>
      <c r="M268" s="401"/>
      <c r="N268" s="401"/>
      <c r="O268" s="401"/>
      <c r="P268" s="401"/>
      <c r="Q268" s="401"/>
      <c r="R268" s="401"/>
      <c r="S268" s="401"/>
      <c r="T268" s="401"/>
      <c r="U268" s="401"/>
      <c r="V268" s="401"/>
      <c r="W268" s="401"/>
      <c r="X268" s="401"/>
      <c r="Y268" s="401"/>
      <c r="Z268" s="401"/>
      <c r="AA268" s="48"/>
      <c r="AB268" s="48"/>
      <c r="AC268" s="48"/>
    </row>
    <row r="269" spans="1:68" ht="16.5" hidden="1" customHeight="1" x14ac:dyDescent="0.25">
      <c r="A269" s="347" t="s">
        <v>391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331"/>
      <c r="AB269" s="331"/>
      <c r="AC269" s="331"/>
    </row>
    <row r="270" spans="1:68" ht="14.25" hidden="1" customHeight="1" x14ac:dyDescent="0.25">
      <c r="A270" s="355" t="s">
        <v>296</v>
      </c>
      <c r="B270" s="348"/>
      <c r="C270" s="348"/>
      <c r="D270" s="348"/>
      <c r="E270" s="348"/>
      <c r="F270" s="348"/>
      <c r="G270" s="348"/>
      <c r="H270" s="348"/>
      <c r="I270" s="348"/>
      <c r="J270" s="348"/>
      <c r="K270" s="348"/>
      <c r="L270" s="348"/>
      <c r="M270" s="348"/>
      <c r="N270" s="348"/>
      <c r="O270" s="348"/>
      <c r="P270" s="348"/>
      <c r="Q270" s="348"/>
      <c r="R270" s="348"/>
      <c r="S270" s="348"/>
      <c r="T270" s="348"/>
      <c r="U270" s="348"/>
      <c r="V270" s="348"/>
      <c r="W270" s="348"/>
      <c r="X270" s="348"/>
      <c r="Y270" s="348"/>
      <c r="Z270" s="348"/>
      <c r="AA270" s="332"/>
      <c r="AB270" s="332"/>
      <c r="AC270" s="332"/>
    </row>
    <row r="271" spans="1:68" ht="27" hidden="1" customHeight="1" x14ac:dyDescent="0.25">
      <c r="A271" s="54" t="s">
        <v>392</v>
      </c>
      <c r="B271" s="54" t="s">
        <v>393</v>
      </c>
      <c r="C271" s="31">
        <v>4301133004</v>
      </c>
      <c r="D271" s="342">
        <v>4607111039774</v>
      </c>
      <c r="E271" s="343"/>
      <c r="F271" s="335">
        <v>0.25</v>
      </c>
      <c r="G271" s="32">
        <v>12</v>
      </c>
      <c r="H271" s="335">
        <v>3</v>
      </c>
      <c r="I271" s="335">
        <v>3.22</v>
      </c>
      <c r="J271" s="32">
        <v>70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87" t="s">
        <v>394</v>
      </c>
      <c r="Q271" s="350"/>
      <c r="R271" s="350"/>
      <c r="S271" s="350"/>
      <c r="T271" s="351"/>
      <c r="U271" s="34"/>
      <c r="V271" s="34"/>
      <c r="W271" s="35" t="s">
        <v>69</v>
      </c>
      <c r="X271" s="336">
        <v>0</v>
      </c>
      <c r="Y271" s="337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395</v>
      </c>
      <c r="AG271" s="67"/>
      <c r="AJ271" s="71" t="s">
        <v>71</v>
      </c>
      <c r="AK271" s="71">
        <v>1</v>
      </c>
      <c r="BB271" s="263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63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64"/>
      <c r="P272" s="344" t="s">
        <v>72</v>
      </c>
      <c r="Q272" s="345"/>
      <c r="R272" s="345"/>
      <c r="S272" s="345"/>
      <c r="T272" s="345"/>
      <c r="U272" s="345"/>
      <c r="V272" s="346"/>
      <c r="W272" s="37" t="s">
        <v>69</v>
      </c>
      <c r="X272" s="338">
        <f>IFERROR(SUM(X271:X271),"0")</f>
        <v>0</v>
      </c>
      <c r="Y272" s="338">
        <f>IFERROR(SUM(Y271:Y271),"0")</f>
        <v>0</v>
      </c>
      <c r="Z272" s="338">
        <f>IFERROR(IF(Z271="",0,Z271),"0")</f>
        <v>0</v>
      </c>
      <c r="AA272" s="339"/>
      <c r="AB272" s="339"/>
      <c r="AC272" s="339"/>
    </row>
    <row r="273" spans="1:68" hidden="1" x14ac:dyDescent="0.2">
      <c r="A273" s="348"/>
      <c r="B273" s="348"/>
      <c r="C273" s="348"/>
      <c r="D273" s="348"/>
      <c r="E273" s="348"/>
      <c r="F273" s="348"/>
      <c r="G273" s="348"/>
      <c r="H273" s="348"/>
      <c r="I273" s="348"/>
      <c r="J273" s="348"/>
      <c r="K273" s="348"/>
      <c r="L273" s="348"/>
      <c r="M273" s="348"/>
      <c r="N273" s="348"/>
      <c r="O273" s="364"/>
      <c r="P273" s="344" t="s">
        <v>72</v>
      </c>
      <c r="Q273" s="345"/>
      <c r="R273" s="345"/>
      <c r="S273" s="345"/>
      <c r="T273" s="345"/>
      <c r="U273" s="345"/>
      <c r="V273" s="346"/>
      <c r="W273" s="37" t="s">
        <v>73</v>
      </c>
      <c r="X273" s="338">
        <f>IFERROR(SUMPRODUCT(X271:X271*H271:H271),"0")</f>
        <v>0</v>
      </c>
      <c r="Y273" s="338">
        <f>IFERROR(SUMPRODUCT(Y271:Y271*H271:H271),"0")</f>
        <v>0</v>
      </c>
      <c r="Z273" s="37"/>
      <c r="AA273" s="339"/>
      <c r="AB273" s="339"/>
      <c r="AC273" s="339"/>
    </row>
    <row r="274" spans="1:68" ht="14.25" hidden="1" customHeight="1" x14ac:dyDescent="0.25">
      <c r="A274" s="355" t="s">
        <v>143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332"/>
      <c r="AB274" s="332"/>
      <c r="AC274" s="332"/>
    </row>
    <row r="275" spans="1:68" ht="37.5" hidden="1" customHeight="1" x14ac:dyDescent="0.25">
      <c r="A275" s="54" t="s">
        <v>396</v>
      </c>
      <c r="B275" s="54" t="s">
        <v>397</v>
      </c>
      <c r="C275" s="31">
        <v>4301135400</v>
      </c>
      <c r="D275" s="342">
        <v>4607111039361</v>
      </c>
      <c r="E275" s="343"/>
      <c r="F275" s="335">
        <v>0.25</v>
      </c>
      <c r="G275" s="32">
        <v>12</v>
      </c>
      <c r="H275" s="335">
        <v>3</v>
      </c>
      <c r="I275" s="335">
        <v>3.7035999999999998</v>
      </c>
      <c r="J275" s="32">
        <v>70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50"/>
      <c r="R275" s="350"/>
      <c r="S275" s="350"/>
      <c r="T275" s="351"/>
      <c r="U275" s="34"/>
      <c r="V275" s="34"/>
      <c r="W275" s="35" t="s">
        <v>69</v>
      </c>
      <c r="X275" s="336">
        <v>0</v>
      </c>
      <c r="Y275" s="337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395</v>
      </c>
      <c r="AG275" s="67"/>
      <c r="AJ275" s="71" t="s">
        <v>71</v>
      </c>
      <c r="AK275" s="71">
        <v>1</v>
      </c>
      <c r="BB275" s="26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63"/>
      <c r="B276" s="348"/>
      <c r="C276" s="348"/>
      <c r="D276" s="348"/>
      <c r="E276" s="348"/>
      <c r="F276" s="348"/>
      <c r="G276" s="348"/>
      <c r="H276" s="348"/>
      <c r="I276" s="348"/>
      <c r="J276" s="348"/>
      <c r="K276" s="348"/>
      <c r="L276" s="348"/>
      <c r="M276" s="348"/>
      <c r="N276" s="348"/>
      <c r="O276" s="364"/>
      <c r="P276" s="344" t="s">
        <v>72</v>
      </c>
      <c r="Q276" s="345"/>
      <c r="R276" s="345"/>
      <c r="S276" s="345"/>
      <c r="T276" s="345"/>
      <c r="U276" s="345"/>
      <c r="V276" s="346"/>
      <c r="W276" s="37" t="s">
        <v>69</v>
      </c>
      <c r="X276" s="338">
        <f>IFERROR(SUM(X275:X275),"0")</f>
        <v>0</v>
      </c>
      <c r="Y276" s="338">
        <f>IFERROR(SUM(Y275:Y275),"0")</f>
        <v>0</v>
      </c>
      <c r="Z276" s="338">
        <f>IFERROR(IF(Z275="",0,Z275),"0")</f>
        <v>0</v>
      </c>
      <c r="AA276" s="339"/>
      <c r="AB276" s="339"/>
      <c r="AC276" s="339"/>
    </row>
    <row r="277" spans="1:68" hidden="1" x14ac:dyDescent="0.2">
      <c r="A277" s="348"/>
      <c r="B277" s="348"/>
      <c r="C277" s="348"/>
      <c r="D277" s="348"/>
      <c r="E277" s="348"/>
      <c r="F277" s="348"/>
      <c r="G277" s="348"/>
      <c r="H277" s="348"/>
      <c r="I277" s="348"/>
      <c r="J277" s="348"/>
      <c r="K277" s="348"/>
      <c r="L277" s="348"/>
      <c r="M277" s="348"/>
      <c r="N277" s="348"/>
      <c r="O277" s="364"/>
      <c r="P277" s="344" t="s">
        <v>72</v>
      </c>
      <c r="Q277" s="345"/>
      <c r="R277" s="345"/>
      <c r="S277" s="345"/>
      <c r="T277" s="345"/>
      <c r="U277" s="345"/>
      <c r="V277" s="346"/>
      <c r="W277" s="37" t="s">
        <v>73</v>
      </c>
      <c r="X277" s="338">
        <f>IFERROR(SUMPRODUCT(X275:X275*H275:H275),"0")</f>
        <v>0</v>
      </c>
      <c r="Y277" s="338">
        <f>IFERROR(SUMPRODUCT(Y275:Y275*H275:H275),"0")</f>
        <v>0</v>
      </c>
      <c r="Z277" s="37"/>
      <c r="AA277" s="339"/>
      <c r="AB277" s="339"/>
      <c r="AC277" s="339"/>
    </row>
    <row r="278" spans="1:68" ht="27.75" hidden="1" customHeight="1" x14ac:dyDescent="0.2">
      <c r="A278" s="400" t="s">
        <v>252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401"/>
      <c r="Z278" s="401"/>
      <c r="AA278" s="48"/>
      <c r="AB278" s="48"/>
      <c r="AC278" s="48"/>
    </row>
    <row r="279" spans="1:68" ht="16.5" hidden="1" customHeight="1" x14ac:dyDescent="0.25">
      <c r="A279" s="347" t="s">
        <v>252</v>
      </c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48"/>
      <c r="P279" s="348"/>
      <c r="Q279" s="348"/>
      <c r="R279" s="348"/>
      <c r="S279" s="348"/>
      <c r="T279" s="348"/>
      <c r="U279" s="348"/>
      <c r="V279" s="348"/>
      <c r="W279" s="348"/>
      <c r="X279" s="348"/>
      <c r="Y279" s="348"/>
      <c r="Z279" s="348"/>
      <c r="AA279" s="331"/>
      <c r="AB279" s="331"/>
      <c r="AC279" s="331"/>
    </row>
    <row r="280" spans="1:68" ht="14.25" hidden="1" customHeight="1" x14ac:dyDescent="0.25">
      <c r="A280" s="355" t="s">
        <v>63</v>
      </c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48"/>
      <c r="P280" s="348"/>
      <c r="Q280" s="348"/>
      <c r="R280" s="348"/>
      <c r="S280" s="348"/>
      <c r="T280" s="348"/>
      <c r="U280" s="348"/>
      <c r="V280" s="348"/>
      <c r="W280" s="348"/>
      <c r="X280" s="348"/>
      <c r="Y280" s="348"/>
      <c r="Z280" s="348"/>
      <c r="AA280" s="332"/>
      <c r="AB280" s="332"/>
      <c r="AC280" s="332"/>
    </row>
    <row r="281" spans="1:68" ht="27" hidden="1" customHeight="1" x14ac:dyDescent="0.25">
      <c r="A281" s="54" t="s">
        <v>398</v>
      </c>
      <c r="B281" s="54" t="s">
        <v>399</v>
      </c>
      <c r="C281" s="31">
        <v>4301071014</v>
      </c>
      <c r="D281" s="342">
        <v>4640242181264</v>
      </c>
      <c r="E281" s="343"/>
      <c r="F281" s="335">
        <v>0.7</v>
      </c>
      <c r="G281" s="32">
        <v>10</v>
      </c>
      <c r="H281" s="335">
        <v>7</v>
      </c>
      <c r="I281" s="335">
        <v>7.28</v>
      </c>
      <c r="J281" s="32">
        <v>84</v>
      </c>
      <c r="K281" s="32" t="s">
        <v>66</v>
      </c>
      <c r="L281" s="32" t="s">
        <v>107</v>
      </c>
      <c r="M281" s="33" t="s">
        <v>68</v>
      </c>
      <c r="N281" s="33"/>
      <c r="O281" s="32">
        <v>180</v>
      </c>
      <c r="P281" s="423" t="s">
        <v>400</v>
      </c>
      <c r="Q281" s="350"/>
      <c r="R281" s="350"/>
      <c r="S281" s="350"/>
      <c r="T281" s="351"/>
      <c r="U281" s="34"/>
      <c r="V281" s="34"/>
      <c r="W281" s="35" t="s">
        <v>69</v>
      </c>
      <c r="X281" s="336">
        <v>0</v>
      </c>
      <c r="Y281" s="337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401</v>
      </c>
      <c r="AG281" s="67"/>
      <c r="AJ281" s="71" t="s">
        <v>109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402</v>
      </c>
      <c r="B282" s="54" t="s">
        <v>403</v>
      </c>
      <c r="C282" s="31">
        <v>4301071021</v>
      </c>
      <c r="D282" s="342">
        <v>4640242181325</v>
      </c>
      <c r="E282" s="343"/>
      <c r="F282" s="335">
        <v>0.7</v>
      </c>
      <c r="G282" s="32">
        <v>10</v>
      </c>
      <c r="H282" s="335">
        <v>7</v>
      </c>
      <c r="I282" s="335">
        <v>7.28</v>
      </c>
      <c r="J282" s="32">
        <v>84</v>
      </c>
      <c r="K282" s="32" t="s">
        <v>66</v>
      </c>
      <c r="L282" s="32" t="s">
        <v>107</v>
      </c>
      <c r="M282" s="33" t="s">
        <v>68</v>
      </c>
      <c r="N282" s="33"/>
      <c r="O282" s="32">
        <v>180</v>
      </c>
      <c r="P282" s="500" t="s">
        <v>404</v>
      </c>
      <c r="Q282" s="350"/>
      <c r="R282" s="350"/>
      <c r="S282" s="350"/>
      <c r="T282" s="351"/>
      <c r="U282" s="34"/>
      <c r="V282" s="34"/>
      <c r="W282" s="35" t="s">
        <v>69</v>
      </c>
      <c r="X282" s="336">
        <v>0</v>
      </c>
      <c r="Y282" s="337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401</v>
      </c>
      <c r="AG282" s="67"/>
      <c r="AJ282" s="71" t="s">
        <v>109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405</v>
      </c>
      <c r="B283" s="54" t="s">
        <v>406</v>
      </c>
      <c r="C283" s="31">
        <v>4301070993</v>
      </c>
      <c r="D283" s="342">
        <v>4640242180670</v>
      </c>
      <c r="E283" s="343"/>
      <c r="F283" s="335">
        <v>1</v>
      </c>
      <c r="G283" s="32">
        <v>6</v>
      </c>
      <c r="H283" s="335">
        <v>6</v>
      </c>
      <c r="I283" s="335">
        <v>6.23</v>
      </c>
      <c r="J283" s="32">
        <v>84</v>
      </c>
      <c r="K283" s="32" t="s">
        <v>66</v>
      </c>
      <c r="L283" s="32" t="s">
        <v>107</v>
      </c>
      <c r="M283" s="33" t="s">
        <v>68</v>
      </c>
      <c r="N283" s="33"/>
      <c r="O283" s="32">
        <v>180</v>
      </c>
      <c r="P283" s="433" t="s">
        <v>407</v>
      </c>
      <c r="Q283" s="350"/>
      <c r="R283" s="350"/>
      <c r="S283" s="350"/>
      <c r="T283" s="351"/>
      <c r="U283" s="34"/>
      <c r="V283" s="34"/>
      <c r="W283" s="35" t="s">
        <v>69</v>
      </c>
      <c r="X283" s="336">
        <v>0</v>
      </c>
      <c r="Y283" s="337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408</v>
      </c>
      <c r="AG283" s="67"/>
      <c r="AJ283" s="71" t="s">
        <v>109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63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64"/>
      <c r="P284" s="344" t="s">
        <v>72</v>
      </c>
      <c r="Q284" s="345"/>
      <c r="R284" s="345"/>
      <c r="S284" s="345"/>
      <c r="T284" s="345"/>
      <c r="U284" s="345"/>
      <c r="V284" s="346"/>
      <c r="W284" s="37" t="s">
        <v>69</v>
      </c>
      <c r="X284" s="338">
        <f>IFERROR(SUM(X281:X283),"0")</f>
        <v>0</v>
      </c>
      <c r="Y284" s="338">
        <f>IFERROR(SUM(Y281:Y283),"0")</f>
        <v>0</v>
      </c>
      <c r="Z284" s="338">
        <f>IFERROR(IF(Z281="",0,Z281),"0")+IFERROR(IF(Z282="",0,Z282),"0")+IFERROR(IF(Z283="",0,Z283),"0")</f>
        <v>0</v>
      </c>
      <c r="AA284" s="339"/>
      <c r="AB284" s="339"/>
      <c r="AC284" s="339"/>
    </row>
    <row r="285" spans="1:68" hidden="1" x14ac:dyDescent="0.2">
      <c r="A285" s="348"/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64"/>
      <c r="P285" s="344" t="s">
        <v>72</v>
      </c>
      <c r="Q285" s="345"/>
      <c r="R285" s="345"/>
      <c r="S285" s="345"/>
      <c r="T285" s="345"/>
      <c r="U285" s="345"/>
      <c r="V285" s="346"/>
      <c r="W285" s="37" t="s">
        <v>73</v>
      </c>
      <c r="X285" s="338">
        <f>IFERROR(SUMPRODUCT(X281:X283*H281:H283),"0")</f>
        <v>0</v>
      </c>
      <c r="Y285" s="338">
        <f>IFERROR(SUMPRODUCT(Y281:Y283*H281:H283),"0")</f>
        <v>0</v>
      </c>
      <c r="Z285" s="37"/>
      <c r="AA285" s="339"/>
      <c r="AB285" s="339"/>
      <c r="AC285" s="339"/>
    </row>
    <row r="286" spans="1:68" ht="14.25" hidden="1" customHeight="1" x14ac:dyDescent="0.25">
      <c r="A286" s="355" t="s">
        <v>164</v>
      </c>
      <c r="B286" s="348"/>
      <c r="C286" s="348"/>
      <c r="D286" s="348"/>
      <c r="E286" s="348"/>
      <c r="F286" s="348"/>
      <c r="G286" s="348"/>
      <c r="H286" s="348"/>
      <c r="I286" s="348"/>
      <c r="J286" s="348"/>
      <c r="K286" s="348"/>
      <c r="L286" s="348"/>
      <c r="M286" s="348"/>
      <c r="N286" s="348"/>
      <c r="O286" s="348"/>
      <c r="P286" s="348"/>
      <c r="Q286" s="348"/>
      <c r="R286" s="348"/>
      <c r="S286" s="348"/>
      <c r="T286" s="348"/>
      <c r="U286" s="348"/>
      <c r="V286" s="348"/>
      <c r="W286" s="348"/>
      <c r="X286" s="348"/>
      <c r="Y286" s="348"/>
      <c r="Z286" s="348"/>
      <c r="AA286" s="332"/>
      <c r="AB286" s="332"/>
      <c r="AC286" s="332"/>
    </row>
    <row r="287" spans="1:68" ht="27" hidden="1" customHeight="1" x14ac:dyDescent="0.25">
      <c r="A287" s="54" t="s">
        <v>409</v>
      </c>
      <c r="B287" s="54" t="s">
        <v>410</v>
      </c>
      <c r="C287" s="31">
        <v>4301131019</v>
      </c>
      <c r="D287" s="342">
        <v>4640242180427</v>
      </c>
      <c r="E287" s="343"/>
      <c r="F287" s="335">
        <v>1.8</v>
      </c>
      <c r="G287" s="32">
        <v>1</v>
      </c>
      <c r="H287" s="335">
        <v>1.8</v>
      </c>
      <c r="I287" s="335">
        <v>1.915</v>
      </c>
      <c r="J287" s="32">
        <v>234</v>
      </c>
      <c r="K287" s="32" t="s">
        <v>154</v>
      </c>
      <c r="L287" s="32" t="s">
        <v>107</v>
      </c>
      <c r="M287" s="33" t="s">
        <v>68</v>
      </c>
      <c r="N287" s="33"/>
      <c r="O287" s="32">
        <v>180</v>
      </c>
      <c r="P287" s="422" t="s">
        <v>411</v>
      </c>
      <c r="Q287" s="350"/>
      <c r="R287" s="350"/>
      <c r="S287" s="350"/>
      <c r="T287" s="351"/>
      <c r="U287" s="34"/>
      <c r="V287" s="34"/>
      <c r="W287" s="35" t="s">
        <v>69</v>
      </c>
      <c r="X287" s="336">
        <v>0</v>
      </c>
      <c r="Y287" s="337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412</v>
      </c>
      <c r="AG287" s="67"/>
      <c r="AJ287" s="71" t="s">
        <v>109</v>
      </c>
      <c r="AK287" s="71">
        <v>18</v>
      </c>
      <c r="BB287" s="273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idden="1" x14ac:dyDescent="0.2">
      <c r="A288" s="363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64"/>
      <c r="P288" s="344" t="s">
        <v>72</v>
      </c>
      <c r="Q288" s="345"/>
      <c r="R288" s="345"/>
      <c r="S288" s="345"/>
      <c r="T288" s="345"/>
      <c r="U288" s="345"/>
      <c r="V288" s="346"/>
      <c r="W288" s="37" t="s">
        <v>69</v>
      </c>
      <c r="X288" s="338">
        <f>IFERROR(SUM(X287:X287),"0")</f>
        <v>0</v>
      </c>
      <c r="Y288" s="338">
        <f>IFERROR(SUM(Y287:Y287),"0")</f>
        <v>0</v>
      </c>
      <c r="Z288" s="338">
        <f>IFERROR(IF(Z287="",0,Z287),"0")</f>
        <v>0</v>
      </c>
      <c r="AA288" s="339"/>
      <c r="AB288" s="339"/>
      <c r="AC288" s="339"/>
    </row>
    <row r="289" spans="1:68" hidden="1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64"/>
      <c r="P289" s="344" t="s">
        <v>72</v>
      </c>
      <c r="Q289" s="345"/>
      <c r="R289" s="345"/>
      <c r="S289" s="345"/>
      <c r="T289" s="345"/>
      <c r="U289" s="345"/>
      <c r="V289" s="346"/>
      <c r="W289" s="37" t="s">
        <v>73</v>
      </c>
      <c r="X289" s="338">
        <f>IFERROR(SUMPRODUCT(X287:X287*H287:H287),"0")</f>
        <v>0</v>
      </c>
      <c r="Y289" s="338">
        <f>IFERROR(SUMPRODUCT(Y287:Y287*H287:H287),"0")</f>
        <v>0</v>
      </c>
      <c r="Z289" s="37"/>
      <c r="AA289" s="339"/>
      <c r="AB289" s="339"/>
      <c r="AC289" s="339"/>
    </row>
    <row r="290" spans="1:68" ht="14.25" hidden="1" customHeight="1" x14ac:dyDescent="0.25">
      <c r="A290" s="355" t="s">
        <v>76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332"/>
      <c r="AB290" s="332"/>
      <c r="AC290" s="332"/>
    </row>
    <row r="291" spans="1:68" ht="27" hidden="1" customHeight="1" x14ac:dyDescent="0.25">
      <c r="A291" s="54" t="s">
        <v>413</v>
      </c>
      <c r="B291" s="54" t="s">
        <v>414</v>
      </c>
      <c r="C291" s="31">
        <v>4301132080</v>
      </c>
      <c r="D291" s="342">
        <v>4640242180397</v>
      </c>
      <c r="E291" s="343"/>
      <c r="F291" s="335">
        <v>1</v>
      </c>
      <c r="G291" s="32">
        <v>6</v>
      </c>
      <c r="H291" s="335">
        <v>6</v>
      </c>
      <c r="I291" s="335">
        <v>6.26</v>
      </c>
      <c r="J291" s="32">
        <v>84</v>
      </c>
      <c r="K291" s="32" t="s">
        <v>66</v>
      </c>
      <c r="L291" s="32" t="s">
        <v>112</v>
      </c>
      <c r="M291" s="33" t="s">
        <v>68</v>
      </c>
      <c r="N291" s="33"/>
      <c r="O291" s="32">
        <v>180</v>
      </c>
      <c r="P291" s="525" t="s">
        <v>415</v>
      </c>
      <c r="Q291" s="350"/>
      <c r="R291" s="350"/>
      <c r="S291" s="350"/>
      <c r="T291" s="351"/>
      <c r="U291" s="34"/>
      <c r="V291" s="34"/>
      <c r="W291" s="35" t="s">
        <v>69</v>
      </c>
      <c r="X291" s="336">
        <v>0</v>
      </c>
      <c r="Y291" s="337">
        <f>IFERROR(IF(X291="","",X291),"")</f>
        <v>0</v>
      </c>
      <c r="Z291" s="36">
        <f>IFERROR(IF(X291="","",X291*0.0155),"")</f>
        <v>0</v>
      </c>
      <c r="AA291" s="56"/>
      <c r="AB291" s="57"/>
      <c r="AC291" s="274" t="s">
        <v>416</v>
      </c>
      <c r="AG291" s="67"/>
      <c r="AJ291" s="71" t="s">
        <v>113</v>
      </c>
      <c r="AK291" s="71">
        <v>84</v>
      </c>
      <c r="BB291" s="275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hidden="1" customHeight="1" x14ac:dyDescent="0.25">
      <c r="A292" s="54" t="s">
        <v>417</v>
      </c>
      <c r="B292" s="54" t="s">
        <v>418</v>
      </c>
      <c r="C292" s="31">
        <v>4301132104</v>
      </c>
      <c r="D292" s="342">
        <v>4640242181219</v>
      </c>
      <c r="E292" s="343"/>
      <c r="F292" s="335">
        <v>0.3</v>
      </c>
      <c r="G292" s="32">
        <v>9</v>
      </c>
      <c r="H292" s="335">
        <v>2.7</v>
      </c>
      <c r="I292" s="335">
        <v>2.8450000000000002</v>
      </c>
      <c r="J292" s="32">
        <v>234</v>
      </c>
      <c r="K292" s="32" t="s">
        <v>154</v>
      </c>
      <c r="L292" s="32" t="s">
        <v>107</v>
      </c>
      <c r="M292" s="33" t="s">
        <v>68</v>
      </c>
      <c r="N292" s="33"/>
      <c r="O292" s="32">
        <v>180</v>
      </c>
      <c r="P292" s="544" t="s">
        <v>419</v>
      </c>
      <c r="Q292" s="350"/>
      <c r="R292" s="350"/>
      <c r="S292" s="350"/>
      <c r="T292" s="351"/>
      <c r="U292" s="34"/>
      <c r="V292" s="34"/>
      <c r="W292" s="35" t="s">
        <v>69</v>
      </c>
      <c r="X292" s="336">
        <v>0</v>
      </c>
      <c r="Y292" s="337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416</v>
      </c>
      <c r="AG292" s="67"/>
      <c r="AJ292" s="71" t="s">
        <v>109</v>
      </c>
      <c r="AK292" s="71">
        <v>18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idden="1" x14ac:dyDescent="0.2">
      <c r="A293" s="363"/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48"/>
      <c r="N293" s="348"/>
      <c r="O293" s="364"/>
      <c r="P293" s="344" t="s">
        <v>72</v>
      </c>
      <c r="Q293" s="345"/>
      <c r="R293" s="345"/>
      <c r="S293" s="345"/>
      <c r="T293" s="345"/>
      <c r="U293" s="345"/>
      <c r="V293" s="346"/>
      <c r="W293" s="37" t="s">
        <v>69</v>
      </c>
      <c r="X293" s="338">
        <f>IFERROR(SUM(X291:X292),"0")</f>
        <v>0</v>
      </c>
      <c r="Y293" s="338">
        <f>IFERROR(SUM(Y291:Y292),"0")</f>
        <v>0</v>
      </c>
      <c r="Z293" s="338">
        <f>IFERROR(IF(Z291="",0,Z291),"0")+IFERROR(IF(Z292="",0,Z292),"0")</f>
        <v>0</v>
      </c>
      <c r="AA293" s="339"/>
      <c r="AB293" s="339"/>
      <c r="AC293" s="339"/>
    </row>
    <row r="294" spans="1:68" hidden="1" x14ac:dyDescent="0.2">
      <c r="A294" s="348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64"/>
      <c r="P294" s="344" t="s">
        <v>72</v>
      </c>
      <c r="Q294" s="345"/>
      <c r="R294" s="345"/>
      <c r="S294" s="345"/>
      <c r="T294" s="345"/>
      <c r="U294" s="345"/>
      <c r="V294" s="346"/>
      <c r="W294" s="37" t="s">
        <v>73</v>
      </c>
      <c r="X294" s="338">
        <f>IFERROR(SUMPRODUCT(X291:X292*H291:H292),"0")</f>
        <v>0</v>
      </c>
      <c r="Y294" s="338">
        <f>IFERROR(SUMPRODUCT(Y291:Y292*H291:H292),"0")</f>
        <v>0</v>
      </c>
      <c r="Z294" s="37"/>
      <c r="AA294" s="339"/>
      <c r="AB294" s="339"/>
      <c r="AC294" s="339"/>
    </row>
    <row r="295" spans="1:68" ht="14.25" hidden="1" customHeight="1" x14ac:dyDescent="0.25">
      <c r="A295" s="355" t="s">
        <v>137</v>
      </c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  <c r="Y295" s="348"/>
      <c r="Z295" s="348"/>
      <c r="AA295" s="332"/>
      <c r="AB295" s="332"/>
      <c r="AC295" s="332"/>
    </row>
    <row r="296" spans="1:68" ht="27" hidden="1" customHeight="1" x14ac:dyDescent="0.25">
      <c r="A296" s="54" t="s">
        <v>420</v>
      </c>
      <c r="B296" s="54" t="s">
        <v>421</v>
      </c>
      <c r="C296" s="31">
        <v>4301136028</v>
      </c>
      <c r="D296" s="342">
        <v>4640242180304</v>
      </c>
      <c r="E296" s="343"/>
      <c r="F296" s="335">
        <v>2.7</v>
      </c>
      <c r="G296" s="32">
        <v>1</v>
      </c>
      <c r="H296" s="335">
        <v>2.7</v>
      </c>
      <c r="I296" s="335">
        <v>2.8906000000000001</v>
      </c>
      <c r="J296" s="32">
        <v>126</v>
      </c>
      <c r="K296" s="32" t="s">
        <v>79</v>
      </c>
      <c r="L296" s="32" t="s">
        <v>107</v>
      </c>
      <c r="M296" s="33" t="s">
        <v>68</v>
      </c>
      <c r="N296" s="33"/>
      <c r="O296" s="32">
        <v>180</v>
      </c>
      <c r="P296" s="397" t="s">
        <v>422</v>
      </c>
      <c r="Q296" s="350"/>
      <c r="R296" s="350"/>
      <c r="S296" s="350"/>
      <c r="T296" s="351"/>
      <c r="U296" s="34"/>
      <c r="V296" s="34"/>
      <c r="W296" s="35" t="s">
        <v>69</v>
      </c>
      <c r="X296" s="336">
        <v>0</v>
      </c>
      <c r="Y296" s="337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423</v>
      </c>
      <c r="AG296" s="67"/>
      <c r="AJ296" s="71" t="s">
        <v>109</v>
      </c>
      <c r="AK296" s="71">
        <v>14</v>
      </c>
      <c r="BB296" s="279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hidden="1" customHeight="1" x14ac:dyDescent="0.25">
      <c r="A297" s="54" t="s">
        <v>424</v>
      </c>
      <c r="B297" s="54" t="s">
        <v>425</v>
      </c>
      <c r="C297" s="31">
        <v>4301136026</v>
      </c>
      <c r="D297" s="342">
        <v>4640242180236</v>
      </c>
      <c r="E297" s="343"/>
      <c r="F297" s="335">
        <v>5</v>
      </c>
      <c r="G297" s="32">
        <v>1</v>
      </c>
      <c r="H297" s="335">
        <v>5</v>
      </c>
      <c r="I297" s="335">
        <v>5.2350000000000003</v>
      </c>
      <c r="J297" s="32">
        <v>84</v>
      </c>
      <c r="K297" s="32" t="s">
        <v>66</v>
      </c>
      <c r="L297" s="32" t="s">
        <v>112</v>
      </c>
      <c r="M297" s="33" t="s">
        <v>68</v>
      </c>
      <c r="N297" s="33"/>
      <c r="O297" s="32">
        <v>180</v>
      </c>
      <c r="P297" s="524" t="s">
        <v>426</v>
      </c>
      <c r="Q297" s="350"/>
      <c r="R297" s="350"/>
      <c r="S297" s="350"/>
      <c r="T297" s="351"/>
      <c r="U297" s="34"/>
      <c r="V297" s="34"/>
      <c r="W297" s="35" t="s">
        <v>69</v>
      </c>
      <c r="X297" s="336">
        <v>0</v>
      </c>
      <c r="Y297" s="337">
        <f>IFERROR(IF(X297="","",X297),"")</f>
        <v>0</v>
      </c>
      <c r="Z297" s="36">
        <f>IFERROR(IF(X297="","",X297*0.0155),"")</f>
        <v>0</v>
      </c>
      <c r="AA297" s="56"/>
      <c r="AB297" s="57"/>
      <c r="AC297" s="280" t="s">
        <v>423</v>
      </c>
      <c r="AG297" s="67"/>
      <c r="AJ297" s="71" t="s">
        <v>113</v>
      </c>
      <c r="AK297" s="71">
        <v>84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hidden="1" customHeight="1" x14ac:dyDescent="0.25">
      <c r="A298" s="54" t="s">
        <v>427</v>
      </c>
      <c r="B298" s="54" t="s">
        <v>428</v>
      </c>
      <c r="C298" s="31">
        <v>4301136029</v>
      </c>
      <c r="D298" s="342">
        <v>4640242180410</v>
      </c>
      <c r="E298" s="343"/>
      <c r="F298" s="335">
        <v>2.2400000000000002</v>
      </c>
      <c r="G298" s="32">
        <v>1</v>
      </c>
      <c r="H298" s="335">
        <v>2.2400000000000002</v>
      </c>
      <c r="I298" s="335">
        <v>2.4319999999999999</v>
      </c>
      <c r="J298" s="32">
        <v>126</v>
      </c>
      <c r="K298" s="32" t="s">
        <v>79</v>
      </c>
      <c r="L298" s="32" t="s">
        <v>107</v>
      </c>
      <c r="M298" s="33" t="s">
        <v>68</v>
      </c>
      <c r="N298" s="33"/>
      <c r="O298" s="32">
        <v>180</v>
      </c>
      <c r="P298" s="51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50"/>
      <c r="R298" s="350"/>
      <c r="S298" s="350"/>
      <c r="T298" s="351"/>
      <c r="U298" s="34"/>
      <c r="V298" s="34"/>
      <c r="W298" s="35" t="s">
        <v>69</v>
      </c>
      <c r="X298" s="336">
        <v>0</v>
      </c>
      <c r="Y298" s="337">
        <f>IFERROR(IF(X298="","",X298),"")</f>
        <v>0</v>
      </c>
      <c r="Z298" s="36">
        <f>IFERROR(IF(X298="","",X298*0.00936),"")</f>
        <v>0</v>
      </c>
      <c r="AA298" s="56"/>
      <c r="AB298" s="57"/>
      <c r="AC298" s="282" t="s">
        <v>423</v>
      </c>
      <c r="AG298" s="67"/>
      <c r="AJ298" s="71" t="s">
        <v>109</v>
      </c>
      <c r="AK298" s="71">
        <v>14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hidden="1" x14ac:dyDescent="0.2">
      <c r="A299" s="363"/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48"/>
      <c r="N299" s="348"/>
      <c r="O299" s="364"/>
      <c r="P299" s="344" t="s">
        <v>72</v>
      </c>
      <c r="Q299" s="345"/>
      <c r="R299" s="345"/>
      <c r="S299" s="345"/>
      <c r="T299" s="345"/>
      <c r="U299" s="345"/>
      <c r="V299" s="346"/>
      <c r="W299" s="37" t="s">
        <v>69</v>
      </c>
      <c r="X299" s="338">
        <f>IFERROR(SUM(X296:X298),"0")</f>
        <v>0</v>
      </c>
      <c r="Y299" s="338">
        <f>IFERROR(SUM(Y296:Y298),"0")</f>
        <v>0</v>
      </c>
      <c r="Z299" s="338">
        <f>IFERROR(IF(Z296="",0,Z296),"0")+IFERROR(IF(Z297="",0,Z297),"0")+IFERROR(IF(Z298="",0,Z298),"0")</f>
        <v>0</v>
      </c>
      <c r="AA299" s="339"/>
      <c r="AB299" s="339"/>
      <c r="AC299" s="339"/>
    </row>
    <row r="300" spans="1:68" hidden="1" x14ac:dyDescent="0.2">
      <c r="A300" s="348"/>
      <c r="B300" s="348"/>
      <c r="C300" s="348"/>
      <c r="D300" s="348"/>
      <c r="E300" s="348"/>
      <c r="F300" s="348"/>
      <c r="G300" s="348"/>
      <c r="H300" s="348"/>
      <c r="I300" s="348"/>
      <c r="J300" s="348"/>
      <c r="K300" s="348"/>
      <c r="L300" s="348"/>
      <c r="M300" s="348"/>
      <c r="N300" s="348"/>
      <c r="O300" s="364"/>
      <c r="P300" s="344" t="s">
        <v>72</v>
      </c>
      <c r="Q300" s="345"/>
      <c r="R300" s="345"/>
      <c r="S300" s="345"/>
      <c r="T300" s="345"/>
      <c r="U300" s="345"/>
      <c r="V300" s="346"/>
      <c r="W300" s="37" t="s">
        <v>73</v>
      </c>
      <c r="X300" s="338">
        <f>IFERROR(SUMPRODUCT(X296:X298*H296:H298),"0")</f>
        <v>0</v>
      </c>
      <c r="Y300" s="338">
        <f>IFERROR(SUMPRODUCT(Y296:Y298*H296:H298),"0")</f>
        <v>0</v>
      </c>
      <c r="Z300" s="37"/>
      <c r="AA300" s="339"/>
      <c r="AB300" s="339"/>
      <c r="AC300" s="339"/>
    </row>
    <row r="301" spans="1:68" ht="14.25" hidden="1" customHeight="1" x14ac:dyDescent="0.25">
      <c r="A301" s="355" t="s">
        <v>143</v>
      </c>
      <c r="B301" s="348"/>
      <c r="C301" s="348"/>
      <c r="D301" s="348"/>
      <c r="E301" s="348"/>
      <c r="F301" s="348"/>
      <c r="G301" s="348"/>
      <c r="H301" s="348"/>
      <c r="I301" s="348"/>
      <c r="J301" s="348"/>
      <c r="K301" s="348"/>
      <c r="L301" s="348"/>
      <c r="M301" s="348"/>
      <c r="N301" s="348"/>
      <c r="O301" s="348"/>
      <c r="P301" s="348"/>
      <c r="Q301" s="348"/>
      <c r="R301" s="348"/>
      <c r="S301" s="348"/>
      <c r="T301" s="348"/>
      <c r="U301" s="348"/>
      <c r="V301" s="348"/>
      <c r="W301" s="348"/>
      <c r="X301" s="348"/>
      <c r="Y301" s="348"/>
      <c r="Z301" s="348"/>
      <c r="AA301" s="332"/>
      <c r="AB301" s="332"/>
      <c r="AC301" s="332"/>
    </row>
    <row r="302" spans="1:68" ht="37.5" hidden="1" customHeight="1" x14ac:dyDescent="0.25">
      <c r="A302" s="54" t="s">
        <v>429</v>
      </c>
      <c r="B302" s="54" t="s">
        <v>430</v>
      </c>
      <c r="C302" s="31">
        <v>4301135504</v>
      </c>
      <c r="D302" s="342">
        <v>4640242181554</v>
      </c>
      <c r="E302" s="343"/>
      <c r="F302" s="335">
        <v>3</v>
      </c>
      <c r="G302" s="32">
        <v>1</v>
      </c>
      <c r="H302" s="335">
        <v>3</v>
      </c>
      <c r="I302" s="335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54" t="s">
        <v>431</v>
      </c>
      <c r="Q302" s="350"/>
      <c r="R302" s="350"/>
      <c r="S302" s="350"/>
      <c r="T302" s="351"/>
      <c r="U302" s="34"/>
      <c r="V302" s="34"/>
      <c r="W302" s="35" t="s">
        <v>69</v>
      </c>
      <c r="X302" s="336">
        <v>0</v>
      </c>
      <c r="Y302" s="337">
        <f t="shared" ref="Y302:Y322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 t="shared" ref="BM302:BM322" si="25">IFERROR(X302*I302,"0")</f>
        <v>0</v>
      </c>
      <c r="BN302" s="67">
        <f t="shared" ref="BN302:BN322" si="26">IFERROR(Y302*I302,"0")</f>
        <v>0</v>
      </c>
      <c r="BO302" s="67">
        <f t="shared" ref="BO302:BO322" si="27">IFERROR(X302/J302,"0")</f>
        <v>0</v>
      </c>
      <c r="BP302" s="67">
        <f t="shared" ref="BP302:BP322" si="28">IFERROR(Y302/J302,"0")</f>
        <v>0</v>
      </c>
    </row>
    <row r="303" spans="1:68" ht="27" hidden="1" customHeight="1" x14ac:dyDescent="0.25">
      <c r="A303" s="54" t="s">
        <v>433</v>
      </c>
      <c r="B303" s="54" t="s">
        <v>434</v>
      </c>
      <c r="C303" s="31">
        <v>4301135394</v>
      </c>
      <c r="D303" s="342">
        <v>4640242181561</v>
      </c>
      <c r="E303" s="343"/>
      <c r="F303" s="335">
        <v>3.7</v>
      </c>
      <c r="G303" s="32">
        <v>1</v>
      </c>
      <c r="H303" s="335">
        <v>3.7</v>
      </c>
      <c r="I303" s="335">
        <v>3.8919999999999999</v>
      </c>
      <c r="J303" s="32">
        <v>126</v>
      </c>
      <c r="K303" s="32" t="s">
        <v>79</v>
      </c>
      <c r="L303" s="32" t="s">
        <v>107</v>
      </c>
      <c r="M303" s="33" t="s">
        <v>68</v>
      </c>
      <c r="N303" s="33"/>
      <c r="O303" s="32">
        <v>180</v>
      </c>
      <c r="P303" s="442" t="s">
        <v>435</v>
      </c>
      <c r="Q303" s="350"/>
      <c r="R303" s="350"/>
      <c r="S303" s="350"/>
      <c r="T303" s="351"/>
      <c r="U303" s="34"/>
      <c r="V303" s="34"/>
      <c r="W303" s="35" t="s">
        <v>69</v>
      </c>
      <c r="X303" s="336">
        <v>0</v>
      </c>
      <c r="Y303" s="337">
        <f t="shared" si="24"/>
        <v>0</v>
      </c>
      <c r="Z303" s="36">
        <f>IFERROR(IF(X303="","",X303*0.00936),"")</f>
        <v>0</v>
      </c>
      <c r="AA303" s="56"/>
      <c r="AB303" s="57"/>
      <c r="AC303" s="286" t="s">
        <v>436</v>
      </c>
      <c r="AG303" s="67"/>
      <c r="AJ303" s="71" t="s">
        <v>109</v>
      </c>
      <c r="AK303" s="71">
        <v>14</v>
      </c>
      <c r="BB303" s="287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437</v>
      </c>
      <c r="B304" s="54" t="s">
        <v>438</v>
      </c>
      <c r="C304" s="31">
        <v>4301135374</v>
      </c>
      <c r="D304" s="342">
        <v>4640242181424</v>
      </c>
      <c r="E304" s="343"/>
      <c r="F304" s="335">
        <v>5.5</v>
      </c>
      <c r="G304" s="32">
        <v>1</v>
      </c>
      <c r="H304" s="335">
        <v>5.5</v>
      </c>
      <c r="I304" s="335">
        <v>5.7350000000000003</v>
      </c>
      <c r="J304" s="32">
        <v>84</v>
      </c>
      <c r="K304" s="32" t="s">
        <v>66</v>
      </c>
      <c r="L304" s="32" t="s">
        <v>107</v>
      </c>
      <c r="M304" s="33" t="s">
        <v>68</v>
      </c>
      <c r="N304" s="33"/>
      <c r="O304" s="32">
        <v>180</v>
      </c>
      <c r="P304" s="473" t="s">
        <v>439</v>
      </c>
      <c r="Q304" s="350"/>
      <c r="R304" s="350"/>
      <c r="S304" s="350"/>
      <c r="T304" s="351"/>
      <c r="U304" s="34"/>
      <c r="V304" s="34"/>
      <c r="W304" s="35" t="s">
        <v>69</v>
      </c>
      <c r="X304" s="336">
        <v>0</v>
      </c>
      <c r="Y304" s="337">
        <f t="shared" si="24"/>
        <v>0</v>
      </c>
      <c r="Z304" s="36">
        <f>IFERROR(IF(X304="","",X304*0.0155),"")</f>
        <v>0</v>
      </c>
      <c r="AA304" s="56"/>
      <c r="AB304" s="57"/>
      <c r="AC304" s="288" t="s">
        <v>432</v>
      </c>
      <c r="AG304" s="67"/>
      <c r="AJ304" s="71" t="s">
        <v>109</v>
      </c>
      <c r="AK304" s="71">
        <v>12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hidden="1" customHeight="1" x14ac:dyDescent="0.25">
      <c r="A305" s="54" t="s">
        <v>440</v>
      </c>
      <c r="B305" s="54" t="s">
        <v>441</v>
      </c>
      <c r="C305" s="31">
        <v>4301135320</v>
      </c>
      <c r="D305" s="342">
        <v>4640242181592</v>
      </c>
      <c r="E305" s="343"/>
      <c r="F305" s="335">
        <v>3.5</v>
      </c>
      <c r="G305" s="32">
        <v>1</v>
      </c>
      <c r="H305" s="335">
        <v>3.5</v>
      </c>
      <c r="I305" s="335">
        <v>3.6850000000000001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44" t="s">
        <v>442</v>
      </c>
      <c r="Q305" s="350"/>
      <c r="R305" s="350"/>
      <c r="S305" s="350"/>
      <c r="T305" s="351"/>
      <c r="U305" s="34"/>
      <c r="V305" s="34"/>
      <c r="W305" s="35" t="s">
        <v>69</v>
      </c>
      <c r="X305" s="336">
        <v>0</v>
      </c>
      <c r="Y305" s="337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0" t="s">
        <v>443</v>
      </c>
      <c r="AG305" s="67"/>
      <c r="AJ305" s="71" t="s">
        <v>71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444</v>
      </c>
      <c r="B306" s="54" t="s">
        <v>445</v>
      </c>
      <c r="C306" s="31">
        <v>4301135552</v>
      </c>
      <c r="D306" s="342">
        <v>4640242181431</v>
      </c>
      <c r="E306" s="343"/>
      <c r="F306" s="335">
        <v>3.5</v>
      </c>
      <c r="G306" s="32">
        <v>1</v>
      </c>
      <c r="H306" s="335">
        <v>3.5</v>
      </c>
      <c r="I306" s="335">
        <v>3.6920000000000002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7" t="s">
        <v>446</v>
      </c>
      <c r="Q306" s="350"/>
      <c r="R306" s="350"/>
      <c r="S306" s="350"/>
      <c r="T306" s="351"/>
      <c r="U306" s="34"/>
      <c r="V306" s="34"/>
      <c r="W306" s="35" t="s">
        <v>69</v>
      </c>
      <c r="X306" s="336">
        <v>0</v>
      </c>
      <c r="Y306" s="337">
        <f t="shared" si="24"/>
        <v>0</v>
      </c>
      <c r="Z306" s="36">
        <f t="shared" si="29"/>
        <v>0</v>
      </c>
      <c r="AA306" s="56"/>
      <c r="AB306" s="57"/>
      <c r="AC306" s="292" t="s">
        <v>447</v>
      </c>
      <c r="AG306" s="67"/>
      <c r="AJ306" s="71" t="s">
        <v>71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448</v>
      </c>
      <c r="B307" s="54" t="s">
        <v>449</v>
      </c>
      <c r="C307" s="31">
        <v>4301135405</v>
      </c>
      <c r="D307" s="342">
        <v>4640242181523</v>
      </c>
      <c r="E307" s="343"/>
      <c r="F307" s="335">
        <v>3</v>
      </c>
      <c r="G307" s="32">
        <v>1</v>
      </c>
      <c r="H307" s="335">
        <v>3</v>
      </c>
      <c r="I307" s="335">
        <v>3.1920000000000002</v>
      </c>
      <c r="J307" s="32">
        <v>126</v>
      </c>
      <c r="K307" s="32" t="s">
        <v>79</v>
      </c>
      <c r="L307" s="32" t="s">
        <v>107</v>
      </c>
      <c r="M307" s="33" t="s">
        <v>68</v>
      </c>
      <c r="N307" s="33"/>
      <c r="O307" s="32">
        <v>180</v>
      </c>
      <c r="P307" s="557" t="s">
        <v>450</v>
      </c>
      <c r="Q307" s="350"/>
      <c r="R307" s="350"/>
      <c r="S307" s="350"/>
      <c r="T307" s="351"/>
      <c r="U307" s="34"/>
      <c r="V307" s="34"/>
      <c r="W307" s="35" t="s">
        <v>69</v>
      </c>
      <c r="X307" s="336">
        <v>0</v>
      </c>
      <c r="Y307" s="337">
        <f t="shared" si="24"/>
        <v>0</v>
      </c>
      <c r="Z307" s="36">
        <f t="shared" si="29"/>
        <v>0</v>
      </c>
      <c r="AA307" s="56"/>
      <c r="AB307" s="57"/>
      <c r="AC307" s="294" t="s">
        <v>436</v>
      </c>
      <c r="AG307" s="67"/>
      <c r="AJ307" s="71" t="s">
        <v>109</v>
      </c>
      <c r="AK307" s="71">
        <v>14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hidden="1" customHeight="1" x14ac:dyDescent="0.25">
      <c r="A308" s="54" t="s">
        <v>451</v>
      </c>
      <c r="B308" s="54" t="s">
        <v>452</v>
      </c>
      <c r="C308" s="31">
        <v>4301135404</v>
      </c>
      <c r="D308" s="342">
        <v>4640242181516</v>
      </c>
      <c r="E308" s="343"/>
      <c r="F308" s="335">
        <v>3.7</v>
      </c>
      <c r="G308" s="32">
        <v>1</v>
      </c>
      <c r="H308" s="335">
        <v>3.7</v>
      </c>
      <c r="I308" s="335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31" t="s">
        <v>453</v>
      </c>
      <c r="Q308" s="350"/>
      <c r="R308" s="350"/>
      <c r="S308" s="350"/>
      <c r="T308" s="351"/>
      <c r="U308" s="34"/>
      <c r="V308" s="34"/>
      <c r="W308" s="35" t="s">
        <v>69</v>
      </c>
      <c r="X308" s="336">
        <v>0</v>
      </c>
      <c r="Y308" s="337">
        <f t="shared" si="24"/>
        <v>0</v>
      </c>
      <c r="Z308" s="36">
        <f t="shared" si="29"/>
        <v>0</v>
      </c>
      <c r="AA308" s="56"/>
      <c r="AB308" s="57"/>
      <c r="AC308" s="296" t="s">
        <v>447</v>
      </c>
      <c r="AG308" s="67"/>
      <c r="AJ308" s="71" t="s">
        <v>71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454</v>
      </c>
      <c r="B309" s="54" t="s">
        <v>455</v>
      </c>
      <c r="C309" s="31">
        <v>4301135375</v>
      </c>
      <c r="D309" s="342">
        <v>4640242181486</v>
      </c>
      <c r="E309" s="343"/>
      <c r="F309" s="335">
        <v>3.7</v>
      </c>
      <c r="G309" s="32">
        <v>1</v>
      </c>
      <c r="H309" s="335">
        <v>3.7</v>
      </c>
      <c r="I309" s="335">
        <v>3.8919999999999999</v>
      </c>
      <c r="J309" s="32">
        <v>126</v>
      </c>
      <c r="K309" s="32" t="s">
        <v>79</v>
      </c>
      <c r="L309" s="32" t="s">
        <v>107</v>
      </c>
      <c r="M309" s="33" t="s">
        <v>68</v>
      </c>
      <c r="N309" s="33"/>
      <c r="O309" s="32">
        <v>180</v>
      </c>
      <c r="P309" s="468" t="s">
        <v>456</v>
      </c>
      <c r="Q309" s="350"/>
      <c r="R309" s="350"/>
      <c r="S309" s="350"/>
      <c r="T309" s="351"/>
      <c r="U309" s="34"/>
      <c r="V309" s="34"/>
      <c r="W309" s="35" t="s">
        <v>69</v>
      </c>
      <c r="X309" s="336">
        <v>0</v>
      </c>
      <c r="Y309" s="337">
        <f t="shared" si="24"/>
        <v>0</v>
      </c>
      <c r="Z309" s="36">
        <f t="shared" si="29"/>
        <v>0</v>
      </c>
      <c r="AA309" s="56"/>
      <c r="AB309" s="57"/>
      <c r="AC309" s="298" t="s">
        <v>432</v>
      </c>
      <c r="AG309" s="67"/>
      <c r="AJ309" s="71" t="s">
        <v>109</v>
      </c>
      <c r="AK309" s="71">
        <v>14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37.5" hidden="1" customHeight="1" x14ac:dyDescent="0.25">
      <c r="A310" s="54" t="s">
        <v>457</v>
      </c>
      <c r="B310" s="54" t="s">
        <v>458</v>
      </c>
      <c r="C310" s="31">
        <v>4301135402</v>
      </c>
      <c r="D310" s="342">
        <v>4640242181493</v>
      </c>
      <c r="E310" s="343"/>
      <c r="F310" s="335">
        <v>3.7</v>
      </c>
      <c r="G310" s="32">
        <v>1</v>
      </c>
      <c r="H310" s="335">
        <v>3.7</v>
      </c>
      <c r="I310" s="335">
        <v>3.8919999999999999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5" t="s">
        <v>459</v>
      </c>
      <c r="Q310" s="350"/>
      <c r="R310" s="350"/>
      <c r="S310" s="350"/>
      <c r="T310" s="351"/>
      <c r="U310" s="34"/>
      <c r="V310" s="34"/>
      <c r="W310" s="35" t="s">
        <v>69</v>
      </c>
      <c r="X310" s="336">
        <v>0</v>
      </c>
      <c r="Y310" s="337">
        <f t="shared" si="24"/>
        <v>0</v>
      </c>
      <c r="Z310" s="36">
        <f t="shared" si="29"/>
        <v>0</v>
      </c>
      <c r="AA310" s="56"/>
      <c r="AB310" s="57"/>
      <c r="AC310" s="300" t="s">
        <v>432</v>
      </c>
      <c r="AG310" s="67"/>
      <c r="AJ310" s="71" t="s">
        <v>71</v>
      </c>
      <c r="AK310" s="71">
        <v>1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hidden="1" customHeight="1" x14ac:dyDescent="0.25">
      <c r="A311" s="54" t="s">
        <v>460</v>
      </c>
      <c r="B311" s="54" t="s">
        <v>461</v>
      </c>
      <c r="C311" s="31">
        <v>4301135403</v>
      </c>
      <c r="D311" s="342">
        <v>4640242181509</v>
      </c>
      <c r="E311" s="343"/>
      <c r="F311" s="335">
        <v>3.7</v>
      </c>
      <c r="G311" s="32">
        <v>1</v>
      </c>
      <c r="H311" s="335">
        <v>3.7</v>
      </c>
      <c r="I311" s="335">
        <v>3.8919999999999999</v>
      </c>
      <c r="J311" s="32">
        <v>126</v>
      </c>
      <c r="K311" s="32" t="s">
        <v>79</v>
      </c>
      <c r="L311" s="32" t="s">
        <v>107</v>
      </c>
      <c r="M311" s="33" t="s">
        <v>68</v>
      </c>
      <c r="N311" s="33"/>
      <c r="O311" s="32">
        <v>180</v>
      </c>
      <c r="P311" s="457" t="s">
        <v>462</v>
      </c>
      <c r="Q311" s="350"/>
      <c r="R311" s="350"/>
      <c r="S311" s="350"/>
      <c r="T311" s="351"/>
      <c r="U311" s="34"/>
      <c r="V311" s="34"/>
      <c r="W311" s="35" t="s">
        <v>69</v>
      </c>
      <c r="X311" s="336">
        <v>0</v>
      </c>
      <c r="Y311" s="337">
        <f t="shared" si="24"/>
        <v>0</v>
      </c>
      <c r="Z311" s="36">
        <f t="shared" si="29"/>
        <v>0</v>
      </c>
      <c r="AA311" s="56"/>
      <c r="AB311" s="57"/>
      <c r="AC311" s="302" t="s">
        <v>432</v>
      </c>
      <c r="AG311" s="67"/>
      <c r="AJ311" s="71" t="s">
        <v>109</v>
      </c>
      <c r="AK311" s="71">
        <v>14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463</v>
      </c>
      <c r="B312" s="54" t="s">
        <v>464</v>
      </c>
      <c r="C312" s="31">
        <v>4301135304</v>
      </c>
      <c r="D312" s="342">
        <v>4640242181240</v>
      </c>
      <c r="E312" s="343"/>
      <c r="F312" s="335">
        <v>0.3</v>
      </c>
      <c r="G312" s="32">
        <v>9</v>
      </c>
      <c r="H312" s="335">
        <v>2.7</v>
      </c>
      <c r="I312" s="335">
        <v>2.88</v>
      </c>
      <c r="J312" s="32">
        <v>126</v>
      </c>
      <c r="K312" s="32" t="s">
        <v>79</v>
      </c>
      <c r="L312" s="32" t="s">
        <v>107</v>
      </c>
      <c r="M312" s="33" t="s">
        <v>68</v>
      </c>
      <c r="N312" s="33"/>
      <c r="O312" s="32">
        <v>180</v>
      </c>
      <c r="P312" s="434" t="s">
        <v>465</v>
      </c>
      <c r="Q312" s="350"/>
      <c r="R312" s="350"/>
      <c r="S312" s="350"/>
      <c r="T312" s="351"/>
      <c r="U312" s="34"/>
      <c r="V312" s="34"/>
      <c r="W312" s="35" t="s">
        <v>69</v>
      </c>
      <c r="X312" s="336">
        <v>0</v>
      </c>
      <c r="Y312" s="337">
        <f t="shared" si="24"/>
        <v>0</v>
      </c>
      <c r="Z312" s="36">
        <f t="shared" si="29"/>
        <v>0</v>
      </c>
      <c r="AA312" s="56"/>
      <c r="AB312" s="57"/>
      <c r="AC312" s="304" t="s">
        <v>432</v>
      </c>
      <c r="AG312" s="67"/>
      <c r="AJ312" s="71" t="s">
        <v>109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466</v>
      </c>
      <c r="B313" s="54" t="s">
        <v>467</v>
      </c>
      <c r="C313" s="31">
        <v>4301135310</v>
      </c>
      <c r="D313" s="342">
        <v>4640242181318</v>
      </c>
      <c r="E313" s="343"/>
      <c r="F313" s="335">
        <v>0.3</v>
      </c>
      <c r="G313" s="32">
        <v>9</v>
      </c>
      <c r="H313" s="335">
        <v>2.7</v>
      </c>
      <c r="I313" s="335">
        <v>2.988</v>
      </c>
      <c r="J313" s="32">
        <v>126</v>
      </c>
      <c r="K313" s="32" t="s">
        <v>79</v>
      </c>
      <c r="L313" s="32" t="s">
        <v>107</v>
      </c>
      <c r="M313" s="33" t="s">
        <v>68</v>
      </c>
      <c r="N313" s="33"/>
      <c r="O313" s="32">
        <v>180</v>
      </c>
      <c r="P313" s="556" t="s">
        <v>468</v>
      </c>
      <c r="Q313" s="350"/>
      <c r="R313" s="350"/>
      <c r="S313" s="350"/>
      <c r="T313" s="351"/>
      <c r="U313" s="34"/>
      <c r="V313" s="34"/>
      <c r="W313" s="35" t="s">
        <v>69</v>
      </c>
      <c r="X313" s="336">
        <v>0</v>
      </c>
      <c r="Y313" s="337">
        <f t="shared" si="24"/>
        <v>0</v>
      </c>
      <c r="Z313" s="36">
        <f t="shared" si="29"/>
        <v>0</v>
      </c>
      <c r="AA313" s="56"/>
      <c r="AB313" s="57"/>
      <c r="AC313" s="306" t="s">
        <v>436</v>
      </c>
      <c r="AG313" s="67"/>
      <c r="AJ313" s="71" t="s">
        <v>109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469</v>
      </c>
      <c r="B314" s="54" t="s">
        <v>470</v>
      </c>
      <c r="C314" s="31">
        <v>4301135306</v>
      </c>
      <c r="D314" s="342">
        <v>4640242181578</v>
      </c>
      <c r="E314" s="343"/>
      <c r="F314" s="335">
        <v>0.3</v>
      </c>
      <c r="G314" s="32">
        <v>9</v>
      </c>
      <c r="H314" s="335">
        <v>2.7</v>
      </c>
      <c r="I314" s="335">
        <v>2.8450000000000002</v>
      </c>
      <c r="J314" s="32">
        <v>234</v>
      </c>
      <c r="K314" s="32" t="s">
        <v>154</v>
      </c>
      <c r="L314" s="32" t="s">
        <v>107</v>
      </c>
      <c r="M314" s="33" t="s">
        <v>68</v>
      </c>
      <c r="N314" s="33"/>
      <c r="O314" s="32">
        <v>180</v>
      </c>
      <c r="P314" s="495" t="s">
        <v>471</v>
      </c>
      <c r="Q314" s="350"/>
      <c r="R314" s="350"/>
      <c r="S314" s="350"/>
      <c r="T314" s="351"/>
      <c r="U314" s="34"/>
      <c r="V314" s="34"/>
      <c r="W314" s="35" t="s">
        <v>69</v>
      </c>
      <c r="X314" s="336">
        <v>0</v>
      </c>
      <c r="Y314" s="337">
        <f t="shared" si="24"/>
        <v>0</v>
      </c>
      <c r="Z314" s="36">
        <f>IFERROR(IF(X314="","",X314*0.00502),"")</f>
        <v>0</v>
      </c>
      <c r="AA314" s="56"/>
      <c r="AB314" s="57"/>
      <c r="AC314" s="308" t="s">
        <v>432</v>
      </c>
      <c r="AG314" s="67"/>
      <c r="AJ314" s="71" t="s">
        <v>109</v>
      </c>
      <c r="AK314" s="71">
        <v>18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472</v>
      </c>
      <c r="B315" s="54" t="s">
        <v>473</v>
      </c>
      <c r="C315" s="31">
        <v>4301135305</v>
      </c>
      <c r="D315" s="342">
        <v>4640242181394</v>
      </c>
      <c r="E315" s="343"/>
      <c r="F315" s="335">
        <v>0.3</v>
      </c>
      <c r="G315" s="32">
        <v>9</v>
      </c>
      <c r="H315" s="335">
        <v>2.7</v>
      </c>
      <c r="I315" s="335">
        <v>2.8450000000000002</v>
      </c>
      <c r="J315" s="32">
        <v>234</v>
      </c>
      <c r="K315" s="32" t="s">
        <v>154</v>
      </c>
      <c r="L315" s="32" t="s">
        <v>107</v>
      </c>
      <c r="M315" s="33" t="s">
        <v>68</v>
      </c>
      <c r="N315" s="33"/>
      <c r="O315" s="32">
        <v>180</v>
      </c>
      <c r="P315" s="353" t="s">
        <v>474</v>
      </c>
      <c r="Q315" s="350"/>
      <c r="R315" s="350"/>
      <c r="S315" s="350"/>
      <c r="T315" s="351"/>
      <c r="U315" s="34"/>
      <c r="V315" s="34"/>
      <c r="W315" s="35" t="s">
        <v>69</v>
      </c>
      <c r="X315" s="336">
        <v>0</v>
      </c>
      <c r="Y315" s="337">
        <f t="shared" si="24"/>
        <v>0</v>
      </c>
      <c r="Z315" s="36">
        <f>IFERROR(IF(X315="","",X315*0.00502),"")</f>
        <v>0</v>
      </c>
      <c r="AA315" s="56"/>
      <c r="AB315" s="57"/>
      <c r="AC315" s="310" t="s">
        <v>432</v>
      </c>
      <c r="AG315" s="67"/>
      <c r="AJ315" s="71" t="s">
        <v>109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475</v>
      </c>
      <c r="B316" s="54" t="s">
        <v>476</v>
      </c>
      <c r="C316" s="31">
        <v>4301135309</v>
      </c>
      <c r="D316" s="342">
        <v>4640242181332</v>
      </c>
      <c r="E316" s="343"/>
      <c r="F316" s="335">
        <v>0.3</v>
      </c>
      <c r="G316" s="32">
        <v>9</v>
      </c>
      <c r="H316" s="335">
        <v>2.7</v>
      </c>
      <c r="I316" s="335">
        <v>2.9079999999999999</v>
      </c>
      <c r="J316" s="32">
        <v>234</v>
      </c>
      <c r="K316" s="32" t="s">
        <v>154</v>
      </c>
      <c r="L316" s="32" t="s">
        <v>67</v>
      </c>
      <c r="M316" s="33" t="s">
        <v>68</v>
      </c>
      <c r="N316" s="33"/>
      <c r="O316" s="32">
        <v>180</v>
      </c>
      <c r="P316" s="380" t="s">
        <v>477</v>
      </c>
      <c r="Q316" s="350"/>
      <c r="R316" s="350"/>
      <c r="S316" s="350"/>
      <c r="T316" s="351"/>
      <c r="U316" s="34"/>
      <c r="V316" s="34"/>
      <c r="W316" s="35" t="s">
        <v>69</v>
      </c>
      <c r="X316" s="336">
        <v>0</v>
      </c>
      <c r="Y316" s="337">
        <f t="shared" si="24"/>
        <v>0</v>
      </c>
      <c r="Z316" s="36">
        <f>IFERROR(IF(X316="","",X316*0.00502),"")</f>
        <v>0</v>
      </c>
      <c r="AA316" s="56"/>
      <c r="AB316" s="57"/>
      <c r="AC316" s="312" t="s">
        <v>432</v>
      </c>
      <c r="AG316" s="67"/>
      <c r="AJ316" s="71" t="s">
        <v>71</v>
      </c>
      <c r="AK316" s="71">
        <v>1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478</v>
      </c>
      <c r="B317" s="54" t="s">
        <v>479</v>
      </c>
      <c r="C317" s="31">
        <v>4301135308</v>
      </c>
      <c r="D317" s="342">
        <v>4640242181349</v>
      </c>
      <c r="E317" s="343"/>
      <c r="F317" s="335">
        <v>0.3</v>
      </c>
      <c r="G317" s="32">
        <v>9</v>
      </c>
      <c r="H317" s="335">
        <v>2.7</v>
      </c>
      <c r="I317" s="335">
        <v>2.9079999999999999</v>
      </c>
      <c r="J317" s="32">
        <v>234</v>
      </c>
      <c r="K317" s="32" t="s">
        <v>154</v>
      </c>
      <c r="L317" s="32" t="s">
        <v>107</v>
      </c>
      <c r="M317" s="33" t="s">
        <v>68</v>
      </c>
      <c r="N317" s="33"/>
      <c r="O317" s="32">
        <v>180</v>
      </c>
      <c r="P317" s="558" t="s">
        <v>480</v>
      </c>
      <c r="Q317" s="350"/>
      <c r="R317" s="350"/>
      <c r="S317" s="350"/>
      <c r="T317" s="351"/>
      <c r="U317" s="34"/>
      <c r="V317" s="34"/>
      <c r="W317" s="35" t="s">
        <v>69</v>
      </c>
      <c r="X317" s="336">
        <v>0</v>
      </c>
      <c r="Y317" s="337">
        <f t="shared" si="24"/>
        <v>0</v>
      </c>
      <c r="Z317" s="36">
        <f>IFERROR(IF(X317="","",X317*0.00502),"")</f>
        <v>0</v>
      </c>
      <c r="AA317" s="56"/>
      <c r="AB317" s="57"/>
      <c r="AC317" s="314" t="s">
        <v>432</v>
      </c>
      <c r="AG317" s="67"/>
      <c r="AJ317" s="71" t="s">
        <v>109</v>
      </c>
      <c r="AK317" s="71">
        <v>18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481</v>
      </c>
      <c r="B318" s="54" t="s">
        <v>482</v>
      </c>
      <c r="C318" s="31">
        <v>4301135307</v>
      </c>
      <c r="D318" s="342">
        <v>4640242181370</v>
      </c>
      <c r="E318" s="343"/>
      <c r="F318" s="335">
        <v>0.3</v>
      </c>
      <c r="G318" s="32">
        <v>9</v>
      </c>
      <c r="H318" s="335">
        <v>2.7</v>
      </c>
      <c r="I318" s="335">
        <v>2.9079999999999999</v>
      </c>
      <c r="J318" s="32">
        <v>234</v>
      </c>
      <c r="K318" s="32" t="s">
        <v>154</v>
      </c>
      <c r="L318" s="32" t="s">
        <v>67</v>
      </c>
      <c r="M318" s="33" t="s">
        <v>68</v>
      </c>
      <c r="N318" s="33"/>
      <c r="O318" s="32">
        <v>180</v>
      </c>
      <c r="P318" s="485" t="s">
        <v>483</v>
      </c>
      <c r="Q318" s="350"/>
      <c r="R318" s="350"/>
      <c r="S318" s="350"/>
      <c r="T318" s="351"/>
      <c r="U318" s="34"/>
      <c r="V318" s="34"/>
      <c r="W318" s="35" t="s">
        <v>69</v>
      </c>
      <c r="X318" s="336">
        <v>0</v>
      </c>
      <c r="Y318" s="337">
        <f t="shared" si="24"/>
        <v>0</v>
      </c>
      <c r="Z318" s="36">
        <f>IFERROR(IF(X318="","",X318*0.00502),"")</f>
        <v>0</v>
      </c>
      <c r="AA318" s="56"/>
      <c r="AB318" s="57"/>
      <c r="AC318" s="316" t="s">
        <v>484</v>
      </c>
      <c r="AG318" s="67"/>
      <c r="AJ318" s="71" t="s">
        <v>71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485</v>
      </c>
      <c r="B319" s="54" t="s">
        <v>486</v>
      </c>
      <c r="C319" s="31">
        <v>4301135318</v>
      </c>
      <c r="D319" s="342">
        <v>4607111037480</v>
      </c>
      <c r="E319" s="343"/>
      <c r="F319" s="335">
        <v>1</v>
      </c>
      <c r="G319" s="32">
        <v>4</v>
      </c>
      <c r="H319" s="335">
        <v>4</v>
      </c>
      <c r="I319" s="335">
        <v>4.2724000000000002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45" t="s">
        <v>487</v>
      </c>
      <c r="Q319" s="350"/>
      <c r="R319" s="350"/>
      <c r="S319" s="350"/>
      <c r="T319" s="351"/>
      <c r="U319" s="34"/>
      <c r="V319" s="34"/>
      <c r="W319" s="35" t="s">
        <v>69</v>
      </c>
      <c r="X319" s="336">
        <v>0</v>
      </c>
      <c r="Y319" s="337">
        <f t="shared" si="24"/>
        <v>0</v>
      </c>
      <c r="Z319" s="36">
        <f>IFERROR(IF(X319="","",X319*0.0155),"")</f>
        <v>0</v>
      </c>
      <c r="AA319" s="56"/>
      <c r="AB319" s="57"/>
      <c r="AC319" s="318" t="s">
        <v>488</v>
      </c>
      <c r="AG319" s="67"/>
      <c r="AJ319" s="71" t="s">
        <v>71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489</v>
      </c>
      <c r="B320" s="54" t="s">
        <v>490</v>
      </c>
      <c r="C320" s="31">
        <v>4301135319</v>
      </c>
      <c r="D320" s="342">
        <v>4607111037473</v>
      </c>
      <c r="E320" s="343"/>
      <c r="F320" s="335">
        <v>1</v>
      </c>
      <c r="G320" s="32">
        <v>4</v>
      </c>
      <c r="H320" s="335">
        <v>4</v>
      </c>
      <c r="I320" s="335">
        <v>4.2300000000000004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460" t="s">
        <v>491</v>
      </c>
      <c r="Q320" s="350"/>
      <c r="R320" s="350"/>
      <c r="S320" s="350"/>
      <c r="T320" s="351"/>
      <c r="U320" s="34"/>
      <c r="V320" s="34"/>
      <c r="W320" s="35" t="s">
        <v>69</v>
      </c>
      <c r="X320" s="336">
        <v>0</v>
      </c>
      <c r="Y320" s="337">
        <f t="shared" si="24"/>
        <v>0</v>
      </c>
      <c r="Z320" s="36">
        <f>IFERROR(IF(X320="","",X320*0.0155),"")</f>
        <v>0</v>
      </c>
      <c r="AA320" s="56"/>
      <c r="AB320" s="57"/>
      <c r="AC320" s="320" t="s">
        <v>492</v>
      </c>
      <c r="AG320" s="67"/>
      <c r="AJ320" s="71" t="s">
        <v>71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hidden="1" customHeight="1" x14ac:dyDescent="0.25">
      <c r="A321" s="54" t="s">
        <v>493</v>
      </c>
      <c r="B321" s="54" t="s">
        <v>494</v>
      </c>
      <c r="C321" s="31">
        <v>4301135198</v>
      </c>
      <c r="D321" s="342">
        <v>4640242180663</v>
      </c>
      <c r="E321" s="343"/>
      <c r="F321" s="335">
        <v>0.9</v>
      </c>
      <c r="G321" s="32">
        <v>4</v>
      </c>
      <c r="H321" s="335">
        <v>3.6</v>
      </c>
      <c r="I321" s="335">
        <v>3.83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504" t="s">
        <v>495</v>
      </c>
      <c r="Q321" s="350"/>
      <c r="R321" s="350"/>
      <c r="S321" s="350"/>
      <c r="T321" s="351"/>
      <c r="U321" s="34"/>
      <c r="V321" s="34"/>
      <c r="W321" s="35" t="s">
        <v>69</v>
      </c>
      <c r="X321" s="336">
        <v>0</v>
      </c>
      <c r="Y321" s="337">
        <f t="shared" si="24"/>
        <v>0</v>
      </c>
      <c r="Z321" s="36">
        <f>IFERROR(IF(X321="","",X321*0.0155),"")</f>
        <v>0</v>
      </c>
      <c r="AA321" s="56"/>
      <c r="AB321" s="57"/>
      <c r="AC321" s="322" t="s">
        <v>496</v>
      </c>
      <c r="AG321" s="67"/>
      <c r="AJ321" s="71" t="s">
        <v>71</v>
      </c>
      <c r="AK321" s="71">
        <v>1</v>
      </c>
      <c r="BB321" s="323" t="s">
        <v>82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hidden="1" customHeight="1" x14ac:dyDescent="0.25">
      <c r="A322" s="54" t="s">
        <v>497</v>
      </c>
      <c r="B322" s="54" t="s">
        <v>498</v>
      </c>
      <c r="C322" s="31">
        <v>4301135723</v>
      </c>
      <c r="D322" s="342">
        <v>4640242181783</v>
      </c>
      <c r="E322" s="343"/>
      <c r="F322" s="335">
        <v>0.3</v>
      </c>
      <c r="G322" s="32">
        <v>9</v>
      </c>
      <c r="H322" s="335">
        <v>2.7</v>
      </c>
      <c r="I322" s="335">
        <v>2.988</v>
      </c>
      <c r="J322" s="32">
        <v>126</v>
      </c>
      <c r="K322" s="32" t="s">
        <v>79</v>
      </c>
      <c r="L322" s="32" t="s">
        <v>67</v>
      </c>
      <c r="M322" s="33" t="s">
        <v>68</v>
      </c>
      <c r="N322" s="33"/>
      <c r="O322" s="32">
        <v>180</v>
      </c>
      <c r="P322" s="465" t="s">
        <v>499</v>
      </c>
      <c r="Q322" s="350"/>
      <c r="R322" s="350"/>
      <c r="S322" s="350"/>
      <c r="T322" s="351"/>
      <c r="U322" s="34"/>
      <c r="V322" s="34"/>
      <c r="W322" s="35" t="s">
        <v>69</v>
      </c>
      <c r="X322" s="336">
        <v>0</v>
      </c>
      <c r="Y322" s="337">
        <f t="shared" si="24"/>
        <v>0</v>
      </c>
      <c r="Z322" s="36">
        <f>IFERROR(IF(X322="","",X322*0.00936),"")</f>
        <v>0</v>
      </c>
      <c r="AA322" s="56"/>
      <c r="AB322" s="57"/>
      <c r="AC322" s="324" t="s">
        <v>500</v>
      </c>
      <c r="AG322" s="67"/>
      <c r="AJ322" s="71" t="s">
        <v>71</v>
      </c>
      <c r="AK322" s="71">
        <v>1</v>
      </c>
      <c r="BB322" s="325" t="s">
        <v>82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hidden="1" x14ac:dyDescent="0.2">
      <c r="A323" s="363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64"/>
      <c r="P323" s="344" t="s">
        <v>72</v>
      </c>
      <c r="Q323" s="345"/>
      <c r="R323" s="345"/>
      <c r="S323" s="345"/>
      <c r="T323" s="345"/>
      <c r="U323" s="345"/>
      <c r="V323" s="346"/>
      <c r="W323" s="37" t="s">
        <v>69</v>
      </c>
      <c r="X323" s="338">
        <f>IFERROR(SUM(X302:X322),"0")</f>
        <v>0</v>
      </c>
      <c r="Y323" s="338">
        <f>IFERROR(SUM(Y302:Y322),"0")</f>
        <v>0</v>
      </c>
      <c r="Z323" s="338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</v>
      </c>
      <c r="AA323" s="339"/>
      <c r="AB323" s="339"/>
      <c r="AC323" s="339"/>
    </row>
    <row r="324" spans="1:68" hidden="1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64"/>
      <c r="P324" s="344" t="s">
        <v>72</v>
      </c>
      <c r="Q324" s="345"/>
      <c r="R324" s="345"/>
      <c r="S324" s="345"/>
      <c r="T324" s="345"/>
      <c r="U324" s="345"/>
      <c r="V324" s="346"/>
      <c r="W324" s="37" t="s">
        <v>73</v>
      </c>
      <c r="X324" s="338">
        <f>IFERROR(SUMPRODUCT(X302:X322*H302:H322),"0")</f>
        <v>0</v>
      </c>
      <c r="Y324" s="338">
        <f>IFERROR(SUMPRODUCT(Y302:Y322*H302:H322),"0")</f>
        <v>0</v>
      </c>
      <c r="Z324" s="37"/>
      <c r="AA324" s="339"/>
      <c r="AB324" s="339"/>
      <c r="AC324" s="339"/>
    </row>
    <row r="325" spans="1:68" ht="16.5" hidden="1" customHeight="1" x14ac:dyDescent="0.25">
      <c r="A325" s="347" t="s">
        <v>501</v>
      </c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348"/>
      <c r="P325" s="348"/>
      <c r="Q325" s="348"/>
      <c r="R325" s="348"/>
      <c r="S325" s="348"/>
      <c r="T325" s="348"/>
      <c r="U325" s="348"/>
      <c r="V325" s="348"/>
      <c r="W325" s="348"/>
      <c r="X325" s="348"/>
      <c r="Y325" s="348"/>
      <c r="Z325" s="348"/>
      <c r="AA325" s="331"/>
      <c r="AB325" s="331"/>
      <c r="AC325" s="331"/>
    </row>
    <row r="326" spans="1:68" ht="14.25" hidden="1" customHeight="1" x14ac:dyDescent="0.25">
      <c r="A326" s="355" t="s">
        <v>143</v>
      </c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348"/>
      <c r="P326" s="348"/>
      <c r="Q326" s="348"/>
      <c r="R326" s="348"/>
      <c r="S326" s="348"/>
      <c r="T326" s="348"/>
      <c r="U326" s="348"/>
      <c r="V326" s="348"/>
      <c r="W326" s="348"/>
      <c r="X326" s="348"/>
      <c r="Y326" s="348"/>
      <c r="Z326" s="348"/>
      <c r="AA326" s="332"/>
      <c r="AB326" s="332"/>
      <c r="AC326" s="332"/>
    </row>
    <row r="327" spans="1:68" ht="27" hidden="1" customHeight="1" x14ac:dyDescent="0.25">
      <c r="A327" s="54" t="s">
        <v>502</v>
      </c>
      <c r="B327" s="54" t="s">
        <v>503</v>
      </c>
      <c r="C327" s="31">
        <v>4301135268</v>
      </c>
      <c r="D327" s="342">
        <v>4640242181134</v>
      </c>
      <c r="E327" s="343"/>
      <c r="F327" s="335">
        <v>0.8</v>
      </c>
      <c r="G327" s="32">
        <v>5</v>
      </c>
      <c r="H327" s="335">
        <v>4</v>
      </c>
      <c r="I327" s="335">
        <v>4.2830000000000004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80" t="s">
        <v>504</v>
      </c>
      <c r="Q327" s="350"/>
      <c r="R327" s="350"/>
      <c r="S327" s="350"/>
      <c r="T327" s="351"/>
      <c r="U327" s="34"/>
      <c r="V327" s="34"/>
      <c r="W327" s="35" t="s">
        <v>69</v>
      </c>
      <c r="X327" s="336">
        <v>0</v>
      </c>
      <c r="Y327" s="337">
        <f>IFERROR(IF(X327="","",X327),"")</f>
        <v>0</v>
      </c>
      <c r="Z327" s="36">
        <f>IFERROR(IF(X327="","",X327*0.0155),"")</f>
        <v>0</v>
      </c>
      <c r="AA327" s="56"/>
      <c r="AB327" s="57"/>
      <c r="AC327" s="326" t="s">
        <v>505</v>
      </c>
      <c r="AG327" s="67"/>
      <c r="AJ327" s="71" t="s">
        <v>71</v>
      </c>
      <c r="AK327" s="71">
        <v>1</v>
      </c>
      <c r="BB327" s="327" t="s">
        <v>82</v>
      </c>
      <c r="BM327" s="67">
        <f>IFERROR(X327*I327,"0")</f>
        <v>0</v>
      </c>
      <c r="BN327" s="67">
        <f>IFERROR(Y327*I327,"0")</f>
        <v>0</v>
      </c>
      <c r="BO327" s="67">
        <f>IFERROR(X327/J327,"0")</f>
        <v>0</v>
      </c>
      <c r="BP327" s="67">
        <f>IFERROR(Y327/J327,"0")</f>
        <v>0</v>
      </c>
    </row>
    <row r="328" spans="1:68" hidden="1" x14ac:dyDescent="0.2">
      <c r="A328" s="363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364"/>
      <c r="P328" s="344" t="s">
        <v>72</v>
      </c>
      <c r="Q328" s="345"/>
      <c r="R328" s="345"/>
      <c r="S328" s="345"/>
      <c r="T328" s="345"/>
      <c r="U328" s="345"/>
      <c r="V328" s="346"/>
      <c r="W328" s="37" t="s">
        <v>69</v>
      </c>
      <c r="X328" s="338">
        <f>IFERROR(SUM(X327:X327),"0")</f>
        <v>0</v>
      </c>
      <c r="Y328" s="338">
        <f>IFERROR(SUM(Y327:Y327),"0")</f>
        <v>0</v>
      </c>
      <c r="Z328" s="338">
        <f>IFERROR(IF(Z327="",0,Z327),"0")</f>
        <v>0</v>
      </c>
      <c r="AA328" s="339"/>
      <c r="AB328" s="339"/>
      <c r="AC328" s="339"/>
    </row>
    <row r="329" spans="1:68" hidden="1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364"/>
      <c r="P329" s="344" t="s">
        <v>72</v>
      </c>
      <c r="Q329" s="345"/>
      <c r="R329" s="345"/>
      <c r="S329" s="345"/>
      <c r="T329" s="345"/>
      <c r="U329" s="345"/>
      <c r="V329" s="346"/>
      <c r="W329" s="37" t="s">
        <v>73</v>
      </c>
      <c r="X329" s="338">
        <f>IFERROR(SUMPRODUCT(X327:X327*H327:H327),"0")</f>
        <v>0</v>
      </c>
      <c r="Y329" s="338">
        <f>IFERROR(SUMPRODUCT(Y327:Y327*H327:H327),"0")</f>
        <v>0</v>
      </c>
      <c r="Z329" s="37"/>
      <c r="AA329" s="339"/>
      <c r="AB329" s="339"/>
      <c r="AC329" s="339"/>
    </row>
    <row r="330" spans="1:68" ht="15" customHeight="1" x14ac:dyDescent="0.2">
      <c r="A330" s="463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11"/>
      <c r="P330" s="381" t="s">
        <v>506</v>
      </c>
      <c r="Q330" s="382"/>
      <c r="R330" s="382"/>
      <c r="S330" s="382"/>
      <c r="T330" s="382"/>
      <c r="U330" s="382"/>
      <c r="V330" s="383"/>
      <c r="W330" s="37" t="s">
        <v>73</v>
      </c>
      <c r="X330" s="338">
        <f>IFERROR(X24+X33+X40+X53+X58+X62+X67+X73+X79+X84+X90+X100+X107+X117+X123+X129+X135+X140+X145+X151+X156+X162+X170+X175+X183+X187+X192+X201+X208+X218+X226+X231+X238+X243+X249+X255+X262+X267+X273+X277+X285+X289+X294+X300+X324+X329,"0")</f>
        <v>168</v>
      </c>
      <c r="Y330" s="338">
        <f>IFERROR(Y24+Y33+Y40+Y53+Y58+Y62+Y67+Y73+Y79+Y84+Y90+Y100+Y107+Y117+Y123+Y129+Y135+Y140+Y145+Y151+Y156+Y162+Y170+Y175+Y183+Y187+Y192+Y201+Y208+Y218+Y226+Y231+Y238+Y243+Y249+Y255+Y262+Y267+Y273+Y277+Y285+Y289+Y294+Y300+Y324+Y329,"0")</f>
        <v>168</v>
      </c>
      <c r="Z330" s="37"/>
      <c r="AA330" s="339"/>
      <c r="AB330" s="339"/>
      <c r="AC330" s="339"/>
    </row>
    <row r="331" spans="1:68" x14ac:dyDescent="0.2">
      <c r="A331" s="348"/>
      <c r="B331" s="348"/>
      <c r="C331" s="348"/>
      <c r="D331" s="348"/>
      <c r="E331" s="348"/>
      <c r="F331" s="348"/>
      <c r="G331" s="348"/>
      <c r="H331" s="348"/>
      <c r="I331" s="348"/>
      <c r="J331" s="348"/>
      <c r="K331" s="348"/>
      <c r="L331" s="348"/>
      <c r="M331" s="348"/>
      <c r="N331" s="348"/>
      <c r="O331" s="411"/>
      <c r="P331" s="381" t="s">
        <v>507</v>
      </c>
      <c r="Q331" s="382"/>
      <c r="R331" s="382"/>
      <c r="S331" s="382"/>
      <c r="T331" s="382"/>
      <c r="U331" s="382"/>
      <c r="V331" s="383"/>
      <c r="W331" s="37" t="s">
        <v>73</v>
      </c>
      <c r="X331" s="338">
        <f>IFERROR(SUM(BM22:BM327),"0")</f>
        <v>215.24160000000001</v>
      </c>
      <c r="Y331" s="338">
        <f>IFERROR(SUM(BN22:BN327),"0")</f>
        <v>215.24160000000001</v>
      </c>
      <c r="Z331" s="37"/>
      <c r="AA331" s="339"/>
      <c r="AB331" s="339"/>
      <c r="AC331" s="339"/>
    </row>
    <row r="332" spans="1:68" x14ac:dyDescent="0.2">
      <c r="A332" s="348"/>
      <c r="B332" s="348"/>
      <c r="C332" s="348"/>
      <c r="D332" s="348"/>
      <c r="E332" s="348"/>
      <c r="F332" s="348"/>
      <c r="G332" s="348"/>
      <c r="H332" s="348"/>
      <c r="I332" s="348"/>
      <c r="J332" s="348"/>
      <c r="K332" s="348"/>
      <c r="L332" s="348"/>
      <c r="M332" s="348"/>
      <c r="N332" s="348"/>
      <c r="O332" s="411"/>
      <c r="P332" s="381" t="s">
        <v>508</v>
      </c>
      <c r="Q332" s="382"/>
      <c r="R332" s="382"/>
      <c r="S332" s="382"/>
      <c r="T332" s="382"/>
      <c r="U332" s="382"/>
      <c r="V332" s="383"/>
      <c r="W332" s="37" t="s">
        <v>509</v>
      </c>
      <c r="X332" s="38">
        <f>ROUNDUP(SUM(BO22:BO327),0)</f>
        <v>1</v>
      </c>
      <c r="Y332" s="38">
        <f>ROUNDUP(SUM(BP22:BP327),0)</f>
        <v>1</v>
      </c>
      <c r="Z332" s="37"/>
      <c r="AA332" s="339"/>
      <c r="AB332" s="339"/>
      <c r="AC332" s="339"/>
    </row>
    <row r="333" spans="1:68" x14ac:dyDescent="0.2">
      <c r="A333" s="348"/>
      <c r="B333" s="348"/>
      <c r="C333" s="348"/>
      <c r="D333" s="348"/>
      <c r="E333" s="348"/>
      <c r="F333" s="348"/>
      <c r="G333" s="348"/>
      <c r="H333" s="348"/>
      <c r="I333" s="348"/>
      <c r="J333" s="348"/>
      <c r="K333" s="348"/>
      <c r="L333" s="348"/>
      <c r="M333" s="348"/>
      <c r="N333" s="348"/>
      <c r="O333" s="411"/>
      <c r="P333" s="381" t="s">
        <v>510</v>
      </c>
      <c r="Q333" s="382"/>
      <c r="R333" s="382"/>
      <c r="S333" s="382"/>
      <c r="T333" s="382"/>
      <c r="U333" s="382"/>
      <c r="V333" s="383"/>
      <c r="W333" s="37" t="s">
        <v>73</v>
      </c>
      <c r="X333" s="338">
        <f>GrossWeightTotal+PalletQtyTotal*25</f>
        <v>240.24160000000001</v>
      </c>
      <c r="Y333" s="338">
        <f>GrossWeightTotalR+PalletQtyTotalR*25</f>
        <v>240.24160000000001</v>
      </c>
      <c r="Z333" s="37"/>
      <c r="AA333" s="339"/>
      <c r="AB333" s="339"/>
      <c r="AC333" s="339"/>
    </row>
    <row r="334" spans="1:68" x14ac:dyDescent="0.2">
      <c r="A334" s="348"/>
      <c r="B334" s="348"/>
      <c r="C334" s="348"/>
      <c r="D334" s="348"/>
      <c r="E334" s="348"/>
      <c r="F334" s="348"/>
      <c r="G334" s="348"/>
      <c r="H334" s="348"/>
      <c r="I334" s="348"/>
      <c r="J334" s="348"/>
      <c r="K334" s="348"/>
      <c r="L334" s="348"/>
      <c r="M334" s="348"/>
      <c r="N334" s="348"/>
      <c r="O334" s="411"/>
      <c r="P334" s="381" t="s">
        <v>511</v>
      </c>
      <c r="Q334" s="382"/>
      <c r="R334" s="382"/>
      <c r="S334" s="382"/>
      <c r="T334" s="382"/>
      <c r="U334" s="382"/>
      <c r="V334" s="383"/>
      <c r="W334" s="37" t="s">
        <v>509</v>
      </c>
      <c r="X334" s="338">
        <f>IFERROR(X23+X32+X39+X52+X57+X61+X66+X72+X78+X83+X89+X99+X106+X116+X122+X128+X134+X139+X144+X150+X155+X161+X169+X174+X182+X186+X191+X200+X207+X217+X225+X230+X237+X242+X248+X254+X261+X266+X272+X276+X284+X288+X293+X299+X323+X328,"0")</f>
        <v>112</v>
      </c>
      <c r="Y334" s="338">
        <f>IFERROR(Y23+Y32+Y39+Y52+Y57+Y61+Y66+Y72+Y78+Y83+Y89+Y99+Y106+Y116+Y122+Y128+Y134+Y139+Y144+Y150+Y155+Y161+Y169+Y174+Y182+Y186+Y191+Y200+Y207+Y217+Y225+Y230+Y237+Y242+Y248+Y254+Y261+Y266+Y272+Y276+Y284+Y288+Y293+Y299+Y323+Y328,"0")</f>
        <v>112</v>
      </c>
      <c r="Z334" s="37"/>
      <c r="AA334" s="339"/>
      <c r="AB334" s="339"/>
      <c r="AC334" s="339"/>
    </row>
    <row r="335" spans="1:68" ht="14.25" hidden="1" customHeight="1" x14ac:dyDescent="0.2">
      <c r="A335" s="348"/>
      <c r="B335" s="348"/>
      <c r="C335" s="348"/>
      <c r="D335" s="348"/>
      <c r="E335" s="348"/>
      <c r="F335" s="348"/>
      <c r="G335" s="348"/>
      <c r="H335" s="348"/>
      <c r="I335" s="348"/>
      <c r="J335" s="348"/>
      <c r="K335" s="348"/>
      <c r="L335" s="348"/>
      <c r="M335" s="348"/>
      <c r="N335" s="348"/>
      <c r="O335" s="411"/>
      <c r="P335" s="381" t="s">
        <v>512</v>
      </c>
      <c r="Q335" s="382"/>
      <c r="R335" s="382"/>
      <c r="S335" s="382"/>
      <c r="T335" s="382"/>
      <c r="U335" s="382"/>
      <c r="V335" s="383"/>
      <c r="W335" s="39" t="s">
        <v>513</v>
      </c>
      <c r="X335" s="37"/>
      <c r="Y335" s="37"/>
      <c r="Z335" s="37">
        <f>IFERROR(Z23+Z32+Z39+Z52+Z57+Z61+Z66+Z72+Z78+Z83+Z89+Z99+Z106+Z116+Z122+Z128+Z134+Z139+Z144+Z150+Z155+Z161+Z169+Z174+Z182+Z186+Z191+Z200+Z207+Z217+Z225+Z230+Z237+Z242+Z248+Z254+Z261+Z266+Z272+Z276+Z284+Z288+Z293+Z299+Z323+Z328,"0")</f>
        <v>1.05392</v>
      </c>
      <c r="AA335" s="339"/>
      <c r="AB335" s="339"/>
      <c r="AC335" s="339"/>
    </row>
    <row r="336" spans="1:68" ht="13.5" customHeight="1" thickBot="1" x14ac:dyDescent="0.25"/>
    <row r="337" spans="1:38" ht="27" customHeight="1" thickTop="1" thickBot="1" x14ac:dyDescent="0.25">
      <c r="A337" s="40" t="s">
        <v>514</v>
      </c>
      <c r="B337" s="333" t="s">
        <v>62</v>
      </c>
      <c r="C337" s="340" t="s">
        <v>74</v>
      </c>
      <c r="D337" s="502"/>
      <c r="E337" s="502"/>
      <c r="F337" s="502"/>
      <c r="G337" s="502"/>
      <c r="H337" s="502"/>
      <c r="I337" s="502"/>
      <c r="J337" s="502"/>
      <c r="K337" s="502"/>
      <c r="L337" s="502"/>
      <c r="M337" s="502"/>
      <c r="N337" s="502"/>
      <c r="O337" s="502"/>
      <c r="P337" s="502"/>
      <c r="Q337" s="502"/>
      <c r="R337" s="502"/>
      <c r="S337" s="502"/>
      <c r="T337" s="365"/>
      <c r="U337" s="340" t="s">
        <v>251</v>
      </c>
      <c r="V337" s="365"/>
      <c r="W337" s="340" t="s">
        <v>277</v>
      </c>
      <c r="X337" s="365"/>
      <c r="Y337" s="340" t="s">
        <v>300</v>
      </c>
      <c r="Z337" s="502"/>
      <c r="AA337" s="502"/>
      <c r="AB337" s="502"/>
      <c r="AC337" s="502"/>
      <c r="AD337" s="502"/>
      <c r="AE337" s="502"/>
      <c r="AF337" s="365"/>
      <c r="AG337" s="333" t="s">
        <v>375</v>
      </c>
      <c r="AH337" s="340" t="s">
        <v>380</v>
      </c>
      <c r="AI337" s="365"/>
      <c r="AJ337" s="333" t="s">
        <v>390</v>
      </c>
      <c r="AK337" s="340" t="s">
        <v>252</v>
      </c>
      <c r="AL337" s="365"/>
    </row>
    <row r="338" spans="1:38" ht="14.25" customHeight="1" thickTop="1" x14ac:dyDescent="0.2">
      <c r="A338" s="453" t="s">
        <v>515</v>
      </c>
      <c r="B338" s="340" t="s">
        <v>62</v>
      </c>
      <c r="C338" s="340" t="s">
        <v>75</v>
      </c>
      <c r="D338" s="340" t="s">
        <v>91</v>
      </c>
      <c r="E338" s="340" t="s">
        <v>104</v>
      </c>
      <c r="F338" s="340" t="s">
        <v>129</v>
      </c>
      <c r="G338" s="340" t="s">
        <v>151</v>
      </c>
      <c r="H338" s="340" t="s">
        <v>158</v>
      </c>
      <c r="I338" s="340" t="s">
        <v>163</v>
      </c>
      <c r="J338" s="340" t="s">
        <v>171</v>
      </c>
      <c r="K338" s="340" t="s">
        <v>188</v>
      </c>
      <c r="L338" s="340" t="s">
        <v>198</v>
      </c>
      <c r="M338" s="340" t="s">
        <v>212</v>
      </c>
      <c r="N338" s="334"/>
      <c r="O338" s="340" t="s">
        <v>218</v>
      </c>
      <c r="P338" s="340" t="s">
        <v>225</v>
      </c>
      <c r="Q338" s="340" t="s">
        <v>231</v>
      </c>
      <c r="R338" s="340" t="s">
        <v>236</v>
      </c>
      <c r="S338" s="340" t="s">
        <v>239</v>
      </c>
      <c r="T338" s="340" t="s">
        <v>247</v>
      </c>
      <c r="U338" s="340" t="s">
        <v>252</v>
      </c>
      <c r="V338" s="340" t="s">
        <v>256</v>
      </c>
      <c r="W338" s="340" t="s">
        <v>278</v>
      </c>
      <c r="X338" s="340" t="s">
        <v>296</v>
      </c>
      <c r="Y338" s="340" t="s">
        <v>301</v>
      </c>
      <c r="Z338" s="340" t="s">
        <v>314</v>
      </c>
      <c r="AA338" s="340" t="s">
        <v>324</v>
      </c>
      <c r="AB338" s="340" t="s">
        <v>339</v>
      </c>
      <c r="AC338" s="340" t="s">
        <v>350</v>
      </c>
      <c r="AD338" s="340" t="s">
        <v>354</v>
      </c>
      <c r="AE338" s="340" t="s">
        <v>365</v>
      </c>
      <c r="AF338" s="340" t="s">
        <v>369</v>
      </c>
      <c r="AG338" s="340" t="s">
        <v>376</v>
      </c>
      <c r="AH338" s="340" t="s">
        <v>381</v>
      </c>
      <c r="AI338" s="340" t="s">
        <v>387</v>
      </c>
      <c r="AJ338" s="340" t="s">
        <v>391</v>
      </c>
      <c r="AK338" s="340" t="s">
        <v>252</v>
      </c>
      <c r="AL338" s="340" t="s">
        <v>501</v>
      </c>
    </row>
    <row r="339" spans="1:38" ht="13.5" customHeight="1" thickBot="1" x14ac:dyDescent="0.25">
      <c r="A339" s="454"/>
      <c r="B339" s="341"/>
      <c r="C339" s="341"/>
      <c r="D339" s="341"/>
      <c r="E339" s="341"/>
      <c r="F339" s="341"/>
      <c r="G339" s="341"/>
      <c r="H339" s="341"/>
      <c r="I339" s="341"/>
      <c r="J339" s="341"/>
      <c r="K339" s="341"/>
      <c r="L339" s="341"/>
      <c r="M339" s="341"/>
      <c r="N339" s="334"/>
      <c r="O339" s="341"/>
      <c r="P339" s="341"/>
      <c r="Q339" s="341"/>
      <c r="R339" s="341"/>
      <c r="S339" s="341"/>
      <c r="T339" s="341"/>
      <c r="U339" s="341"/>
      <c r="V339" s="341"/>
      <c r="W339" s="341"/>
      <c r="X339" s="341"/>
      <c r="Y339" s="341"/>
      <c r="Z339" s="341"/>
      <c r="AA339" s="341"/>
      <c r="AB339" s="341"/>
      <c r="AC339" s="341"/>
      <c r="AD339" s="341"/>
      <c r="AE339" s="341"/>
      <c r="AF339" s="341"/>
      <c r="AG339" s="341"/>
      <c r="AH339" s="341"/>
      <c r="AI339" s="341"/>
      <c r="AJ339" s="341"/>
      <c r="AK339" s="341"/>
      <c r="AL339" s="341"/>
    </row>
    <row r="340" spans="1:38" ht="18" customHeight="1" thickTop="1" thickBot="1" x14ac:dyDescent="0.25">
      <c r="A340" s="40" t="s">
        <v>516</v>
      </c>
      <c r="B340" s="46">
        <f>IFERROR(X22*H22,"0")</f>
        <v>0</v>
      </c>
      <c r="C340" s="46">
        <f>IFERROR(X28*H28,"0")+IFERROR(X29*H29,"0")+IFERROR(X30*H30,"0")+IFERROR(X31*H31,"0")</f>
        <v>168</v>
      </c>
      <c r="D340" s="46">
        <f>IFERROR(X36*H36,"0")+IFERROR(X37*H37,"0")+IFERROR(X38*H38,"0")</f>
        <v>0</v>
      </c>
      <c r="E340" s="46">
        <f>IFERROR(X43*H43,"0")+IFERROR(X44*H44,"0")+IFERROR(X45*H45,"0")+IFERROR(X46*H46,"0")+IFERROR(X47*H47,"0")+IFERROR(X48*H48,"0")+IFERROR(X49*H49,"0")+IFERROR(X50*H50,"0")+IFERROR(X51*H51,"0")</f>
        <v>0</v>
      </c>
      <c r="F340" s="46">
        <f>IFERROR(X56*H56,"0")+IFERROR(X60*H60,"0")+IFERROR(X64*H64,"0")+IFERROR(X65*H65,"0")+IFERROR(X69*H69,"0")+IFERROR(X70*H70,"0")+IFERROR(X71*H71,"0")</f>
        <v>0</v>
      </c>
      <c r="G340" s="46">
        <f>IFERROR(X76*H76,"0")+IFERROR(X77*H77,"0")</f>
        <v>0</v>
      </c>
      <c r="H340" s="46">
        <f>IFERROR(X82*H82,"0")</f>
        <v>0</v>
      </c>
      <c r="I340" s="46">
        <f>IFERROR(X87*H87,"0")+IFERROR(X88*H88,"0")</f>
        <v>0</v>
      </c>
      <c r="J340" s="46">
        <f>IFERROR(X93*H93,"0")+IFERROR(X94*H94,"0")+IFERROR(X95*H95,"0")+IFERROR(X96*H96,"0")+IFERROR(X97*H97,"0")+IFERROR(X98*H98,"0")</f>
        <v>0</v>
      </c>
      <c r="K340" s="46">
        <f>IFERROR(X103*H103,"0")+IFERROR(X104*H104,"0")+IFERROR(X105*H105,"0")</f>
        <v>0</v>
      </c>
      <c r="L340" s="46">
        <f>IFERROR(X110*H110,"0")+IFERROR(X111*H111,"0")+IFERROR(X112*H112,"0")+IFERROR(X113*H113,"0")+IFERROR(X114*H114,"0")+IFERROR(X115*H115,"0")</f>
        <v>0</v>
      </c>
      <c r="M340" s="46">
        <f>IFERROR(X120*H120,"0")+IFERROR(X121*H121,"0")</f>
        <v>0</v>
      </c>
      <c r="N340" s="334"/>
      <c r="O340" s="46">
        <f>IFERROR(X126*H126,"0")+IFERROR(X127*H127,"0")</f>
        <v>0</v>
      </c>
      <c r="P340" s="46">
        <f>IFERROR(X132*H132,"0")+IFERROR(X133*H133,"0")</f>
        <v>0</v>
      </c>
      <c r="Q340" s="46">
        <f>IFERROR(X138*H138,"0")</f>
        <v>0</v>
      </c>
      <c r="R340" s="46">
        <f>IFERROR(X143*H143,"0")</f>
        <v>0</v>
      </c>
      <c r="S340" s="46">
        <f>IFERROR(X148*H148,"0")+IFERROR(X149*H149,"0")</f>
        <v>0</v>
      </c>
      <c r="T340" s="46">
        <f>IFERROR(X154*H154,"0")</f>
        <v>0</v>
      </c>
      <c r="U340" s="46">
        <f>IFERROR(X160*H160,"0")</f>
        <v>0</v>
      </c>
      <c r="V340" s="46">
        <f>IFERROR(X165*H165,"0")+IFERROR(X166*H166,"0")+IFERROR(X167*H167,"0")+IFERROR(X168*H168,"0")+IFERROR(X172*H172,"0")+IFERROR(X173*H173,"0")</f>
        <v>0</v>
      </c>
      <c r="W340" s="46">
        <f>IFERROR(X179*H179,"0")+IFERROR(X180*H180,"0")+IFERROR(X181*H181,"0")+IFERROR(X185*H185,"0")</f>
        <v>0</v>
      </c>
      <c r="X340" s="46">
        <f>IFERROR(X190*H190,"0")</f>
        <v>0</v>
      </c>
      <c r="Y340" s="46">
        <f>IFERROR(X196*H196,"0")+IFERROR(X197*H197,"0")+IFERROR(X198*H198,"0")+IFERROR(X199*H199,"0")</f>
        <v>0</v>
      </c>
      <c r="Z340" s="46">
        <f>IFERROR(X204*H204,"0")+IFERROR(X205*H205,"0")+IFERROR(X206*H206,"0")</f>
        <v>0</v>
      </c>
      <c r="AA340" s="46">
        <f>IFERROR(X211*H211,"0")+IFERROR(X212*H212,"0")+IFERROR(X213*H213,"0")+IFERROR(X214*H214,"0")+IFERROR(X215*H215,"0")+IFERROR(X216*H216,"0")</f>
        <v>0</v>
      </c>
      <c r="AB340" s="46">
        <f>IFERROR(X221*H221,"0")+IFERROR(X222*H222,"0")+IFERROR(X223*H223,"0")+IFERROR(X224*H224,"0")</f>
        <v>0</v>
      </c>
      <c r="AC340" s="46">
        <f>IFERROR(X229*H229,"0")</f>
        <v>0</v>
      </c>
      <c r="AD340" s="46">
        <f>IFERROR(X234*H234,"0")+IFERROR(X235*H235,"0")+IFERROR(X236*H236,"0")</f>
        <v>0</v>
      </c>
      <c r="AE340" s="46">
        <f>IFERROR(X241*H241,"0")</f>
        <v>0</v>
      </c>
      <c r="AF340" s="46">
        <f>IFERROR(X246*H246,"0")+IFERROR(X247*H247,"0")</f>
        <v>0</v>
      </c>
      <c r="AG340" s="46">
        <f>IFERROR(X253*H253,"0")</f>
        <v>0</v>
      </c>
      <c r="AH340" s="46">
        <f>IFERROR(X259*H259,"0")+IFERROR(X260*H260,"0")</f>
        <v>0</v>
      </c>
      <c r="AI340" s="46">
        <f>IFERROR(X265*H265,"0")</f>
        <v>0</v>
      </c>
      <c r="AJ340" s="46">
        <f>IFERROR(X271*H271,"0")+IFERROR(X275*H275,"0")</f>
        <v>0</v>
      </c>
      <c r="AK340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0</v>
      </c>
      <c r="AL340" s="46">
        <f>IFERROR(X327*H327,"0")</f>
        <v>0</v>
      </c>
    </row>
    <row r="341" spans="1:38" ht="13.5" customHeight="1" thickTop="1" x14ac:dyDescent="0.2">
      <c r="C341" s="334"/>
    </row>
    <row r="342" spans="1:38" ht="19.5" customHeight="1" x14ac:dyDescent="0.2">
      <c r="A342" s="58" t="s">
        <v>517</v>
      </c>
      <c r="B342" s="58" t="s">
        <v>518</v>
      </c>
      <c r="C342" s="58" t="s">
        <v>519</v>
      </c>
    </row>
    <row r="343" spans="1:38" x14ac:dyDescent="0.2">
      <c r="A343" s="59">
        <f>SUMPRODUCT(--(BB:BB="ЗПФ"),--(W:W="кор"),H:H,Y:Y)+SUMPRODUCT(--(BB:BB="ЗПФ"),--(W:W="кг"),Y:Y)</f>
        <v>0</v>
      </c>
      <c r="B343" s="60">
        <f>SUMPRODUCT(--(BB:BB="ПГП"),--(W:W="кор"),H:H,Y:Y)+SUMPRODUCT(--(BB:BB="ПГП"),--(W:W="кг"),Y:Y)</f>
        <v>168</v>
      </c>
      <c r="C343" s="60">
        <f>SUMPRODUCT(--(BB:BB="КИЗ"),--(W:W="кор"),H:H,Y:Y)+SUMPRODUCT(--(BB:BB="КИЗ"),--(W:W="кг"),Y:Y)</f>
        <v>0</v>
      </c>
    </row>
  </sheetData>
  <sheetProtection algorithmName="SHA-512" hashValue="nzFwdo3TtdXRo+Q/pq4yhHrP3zQ7zSMS2hliBSsUYWBKwaD6I/QLNyKR/dO4bwJbXuZD5fmJE4Dm+TyQKhz5VA==" saltValue="tltSRGjhjran0IKQGFIQ+A==" spinCount="100000" sheet="1" objects="1" scenarios="1" sort="0" autoFilter="0" pivotTables="0"/>
  <autoFilter ref="A18:AF3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12,00"/>
        <filter val="168,00"/>
        <filter val="215,24"/>
        <filter val="240,24"/>
      </filters>
    </filterColumn>
    <filterColumn colId="29" showButton="0"/>
    <filterColumn colId="30" showButton="0"/>
  </autoFilter>
  <mergeCells count="601">
    <mergeCell ref="D247:E247"/>
    <mergeCell ref="A19:Z19"/>
    <mergeCell ref="A14:M14"/>
    <mergeCell ref="A17:A18"/>
    <mergeCell ref="C17:C18"/>
    <mergeCell ref="K17:K18"/>
    <mergeCell ref="F338:F339"/>
    <mergeCell ref="A194:Z194"/>
    <mergeCell ref="H338:H339"/>
    <mergeCell ref="W337:X337"/>
    <mergeCell ref="A99:O100"/>
    <mergeCell ref="D173:E173"/>
    <mergeCell ref="D17:E18"/>
    <mergeCell ref="P71:T71"/>
    <mergeCell ref="A131:Z131"/>
    <mergeCell ref="P313:T313"/>
    <mergeCell ref="X17:X18"/>
    <mergeCell ref="P307:T307"/>
    <mergeCell ref="D50:E50"/>
    <mergeCell ref="D110:E110"/>
    <mergeCell ref="D44:E44"/>
    <mergeCell ref="A266:O267"/>
    <mergeCell ref="P317:T317"/>
    <mergeCell ref="D223:E223"/>
    <mergeCell ref="P181:T181"/>
    <mergeCell ref="P60:T60"/>
    <mergeCell ref="D291:E291"/>
    <mergeCell ref="D95:E95"/>
    <mergeCell ref="P149:T149"/>
    <mergeCell ref="U17:V17"/>
    <mergeCell ref="A8:C8"/>
    <mergeCell ref="A153:Z153"/>
    <mergeCell ref="D97:E97"/>
    <mergeCell ref="A10:C10"/>
    <mergeCell ref="P126:T126"/>
    <mergeCell ref="P140:V140"/>
    <mergeCell ref="A136:Z136"/>
    <mergeCell ref="A21:Z21"/>
    <mergeCell ref="D121:E121"/>
    <mergeCell ref="P121:T121"/>
    <mergeCell ref="D29:E29"/>
    <mergeCell ref="A134:O135"/>
    <mergeCell ref="A125:Z125"/>
    <mergeCell ref="P110:T110"/>
    <mergeCell ref="P66:V66"/>
    <mergeCell ref="P53:V53"/>
    <mergeCell ref="A15:M15"/>
    <mergeCell ref="D48:E48"/>
    <mergeCell ref="A63:Z63"/>
    <mergeCell ref="A61:O62"/>
    <mergeCell ref="P229:T229"/>
    <mergeCell ref="A209:Z209"/>
    <mergeCell ref="A280:Z280"/>
    <mergeCell ref="A147:Z147"/>
    <mergeCell ref="A274:Z274"/>
    <mergeCell ref="AH338:AH339"/>
    <mergeCell ref="AJ338:AJ339"/>
    <mergeCell ref="Q6:R6"/>
    <mergeCell ref="P292:T292"/>
    <mergeCell ref="P208:V208"/>
    <mergeCell ref="D196:E196"/>
    <mergeCell ref="A269:Z269"/>
    <mergeCell ref="P145:V145"/>
    <mergeCell ref="P23:V23"/>
    <mergeCell ref="P272:V272"/>
    <mergeCell ref="D133:E133"/>
    <mergeCell ref="A35:Z35"/>
    <mergeCell ref="D271:E271"/>
    <mergeCell ref="V12:W12"/>
    <mergeCell ref="P319:T319"/>
    <mergeCell ref="A200:O201"/>
    <mergeCell ref="P122:V122"/>
    <mergeCell ref="A245:Z245"/>
    <mergeCell ref="AK337:AL337"/>
    <mergeCell ref="A23:O24"/>
    <mergeCell ref="P64:T64"/>
    <mergeCell ref="D10:E10"/>
    <mergeCell ref="F10:G10"/>
    <mergeCell ref="D305:E305"/>
    <mergeCell ref="P78:V78"/>
    <mergeCell ref="A130:Z130"/>
    <mergeCell ref="A52:O53"/>
    <mergeCell ref="D310:E310"/>
    <mergeCell ref="AD17:AF18"/>
    <mergeCell ref="A39:O40"/>
    <mergeCell ref="P117:V117"/>
    <mergeCell ref="D76:E76"/>
    <mergeCell ref="P169:V169"/>
    <mergeCell ref="P144:V144"/>
    <mergeCell ref="A25:Z25"/>
    <mergeCell ref="P253:T253"/>
    <mergeCell ref="D221:E221"/>
    <mergeCell ref="A176:Z176"/>
    <mergeCell ref="P289:V289"/>
    <mergeCell ref="A257:Z257"/>
    <mergeCell ref="D105:E105"/>
    <mergeCell ref="A178:Z178"/>
    <mergeCell ref="P2:W3"/>
    <mergeCell ref="P133:T133"/>
    <mergeCell ref="P298:T298"/>
    <mergeCell ref="P127:T127"/>
    <mergeCell ref="D241:E241"/>
    <mergeCell ref="P218:V218"/>
    <mergeCell ref="F5:G5"/>
    <mergeCell ref="P82:T82"/>
    <mergeCell ref="V11:W11"/>
    <mergeCell ref="D165:E165"/>
    <mergeCell ref="A20:Z20"/>
    <mergeCell ref="N17:N18"/>
    <mergeCell ref="Q5:R5"/>
    <mergeCell ref="F17:F18"/>
    <mergeCell ref="P297:T297"/>
    <mergeCell ref="P291:T291"/>
    <mergeCell ref="D234:E234"/>
    <mergeCell ref="P65:T65"/>
    <mergeCell ref="P70:T70"/>
    <mergeCell ref="Y17:Y18"/>
    <mergeCell ref="H5:M5"/>
    <mergeCell ref="A27:Z27"/>
    <mergeCell ref="A230:O231"/>
    <mergeCell ref="A119:Z119"/>
    <mergeCell ref="D22:E22"/>
    <mergeCell ref="D320:E320"/>
    <mergeCell ref="D149:E149"/>
    <mergeCell ref="P255:V255"/>
    <mergeCell ref="P105:T105"/>
    <mergeCell ref="P214:T214"/>
    <mergeCell ref="D213:E213"/>
    <mergeCell ref="P192:V192"/>
    <mergeCell ref="A191:O192"/>
    <mergeCell ref="P49:T49"/>
    <mergeCell ref="P198:T198"/>
    <mergeCell ref="A57:O58"/>
    <mergeCell ref="A83:O84"/>
    <mergeCell ref="D49:E49"/>
    <mergeCell ref="P199:T199"/>
    <mergeCell ref="D120:E120"/>
    <mergeCell ref="P187:V187"/>
    <mergeCell ref="P174:V174"/>
    <mergeCell ref="P52:V52"/>
    <mergeCell ref="P196:T196"/>
    <mergeCell ref="P79:V79"/>
    <mergeCell ref="P73:V73"/>
    <mergeCell ref="P115:T115"/>
    <mergeCell ref="A256:Z256"/>
    <mergeCell ref="D6:M6"/>
    <mergeCell ref="D304:E304"/>
    <mergeCell ref="P266:V266"/>
    <mergeCell ref="A85:Z85"/>
    <mergeCell ref="A278:Z278"/>
    <mergeCell ref="D143:E143"/>
    <mergeCell ref="D319:E319"/>
    <mergeCell ref="P93:T93"/>
    <mergeCell ref="A150:O151"/>
    <mergeCell ref="D222:E222"/>
    <mergeCell ref="A295:Z295"/>
    <mergeCell ref="P57:V57"/>
    <mergeCell ref="G17:G18"/>
    <mergeCell ref="D314:E314"/>
    <mergeCell ref="P242:V242"/>
    <mergeCell ref="A232:Z232"/>
    <mergeCell ref="P123:V123"/>
    <mergeCell ref="A13:M13"/>
    <mergeCell ref="P39:V39"/>
    <mergeCell ref="A91:Z91"/>
    <mergeCell ref="P116:V116"/>
    <mergeCell ref="P32:V32"/>
    <mergeCell ref="P134:V134"/>
    <mergeCell ref="Q13:R13"/>
    <mergeCell ref="AB17:AB18"/>
    <mergeCell ref="P100:V100"/>
    <mergeCell ref="A41:Z41"/>
    <mergeCell ref="P237:V237"/>
    <mergeCell ref="P331:V331"/>
    <mergeCell ref="P190:T190"/>
    <mergeCell ref="P46:T46"/>
    <mergeCell ref="P282:T282"/>
    <mergeCell ref="D154:E154"/>
    <mergeCell ref="A227:Z227"/>
    <mergeCell ref="P111:T111"/>
    <mergeCell ref="P48:T48"/>
    <mergeCell ref="D292:E292"/>
    <mergeCell ref="P262:V262"/>
    <mergeCell ref="P321:T321"/>
    <mergeCell ref="A242:O243"/>
    <mergeCell ref="P112:T112"/>
    <mergeCell ref="P329:V329"/>
    <mergeCell ref="P98:T98"/>
    <mergeCell ref="D212:E212"/>
    <mergeCell ref="D317:E317"/>
    <mergeCell ref="A323:O324"/>
    <mergeCell ref="A325:Z325"/>
    <mergeCell ref="D318:E318"/>
    <mergeCell ref="AA17:AA18"/>
    <mergeCell ref="H10:M10"/>
    <mergeCell ref="P107:V107"/>
    <mergeCell ref="AC17:AC18"/>
    <mergeCell ref="P45:T45"/>
    <mergeCell ref="P318:T318"/>
    <mergeCell ref="V6:W9"/>
    <mergeCell ref="D199:E199"/>
    <mergeCell ref="P38:T38"/>
    <mergeCell ref="A106:O107"/>
    <mergeCell ref="A299:O300"/>
    <mergeCell ref="A59:Z59"/>
    <mergeCell ref="A155:O156"/>
    <mergeCell ref="P222:T222"/>
    <mergeCell ref="D65:E65"/>
    <mergeCell ref="P22:T22"/>
    <mergeCell ref="A9:C9"/>
    <mergeCell ref="P273:V273"/>
    <mergeCell ref="P284:V284"/>
    <mergeCell ref="P36:T36"/>
    <mergeCell ref="P129:V129"/>
    <mergeCell ref="A128:O129"/>
    <mergeCell ref="D215:E215"/>
    <mergeCell ref="A75:Z75"/>
    <mergeCell ref="H17:H18"/>
    <mergeCell ref="A146:Z146"/>
    <mergeCell ref="D204:E204"/>
    <mergeCell ref="A207:O208"/>
    <mergeCell ref="D198:E198"/>
    <mergeCell ref="D296:E296"/>
    <mergeCell ref="A252:Z252"/>
    <mergeCell ref="A284:O285"/>
    <mergeCell ref="P154:T154"/>
    <mergeCell ref="A78:O79"/>
    <mergeCell ref="D206:E206"/>
    <mergeCell ref="D181:E181"/>
    <mergeCell ref="A158:Z158"/>
    <mergeCell ref="P99:V99"/>
    <mergeCell ref="P170:V170"/>
    <mergeCell ref="A141:Z141"/>
    <mergeCell ref="A144:O145"/>
    <mergeCell ref="Z17:Z18"/>
    <mergeCell ref="A54:Z54"/>
    <mergeCell ref="A220:Z220"/>
    <mergeCell ref="P247:T247"/>
    <mergeCell ref="P114:T114"/>
    <mergeCell ref="P241:T241"/>
    <mergeCell ref="A157:Z157"/>
    <mergeCell ref="D114:E114"/>
    <mergeCell ref="P143:T143"/>
    <mergeCell ref="D64:E64"/>
    <mergeCell ref="D51:E51"/>
    <mergeCell ref="P235:T235"/>
    <mergeCell ref="P306:T306"/>
    <mergeCell ref="P328:V328"/>
    <mergeCell ref="AL338:AL339"/>
    <mergeCell ref="P150:V150"/>
    <mergeCell ref="D138:E138"/>
    <mergeCell ref="A276:O277"/>
    <mergeCell ref="P96:T96"/>
    <mergeCell ref="D298:E298"/>
    <mergeCell ref="P327:T327"/>
    <mergeCell ref="R338:R339"/>
    <mergeCell ref="P314:T314"/>
    <mergeCell ref="J338:J339"/>
    <mergeCell ref="P334:V334"/>
    <mergeCell ref="C337:T337"/>
    <mergeCell ref="Z338:Z339"/>
    <mergeCell ref="I338:I339"/>
    <mergeCell ref="AB338:AB339"/>
    <mergeCell ref="T338:T339"/>
    <mergeCell ref="D338:D339"/>
    <mergeCell ref="A330:O335"/>
    <mergeCell ref="K338:K339"/>
    <mergeCell ref="P224:T224"/>
    <mergeCell ref="P322:T322"/>
    <mergeCell ref="D132:E132"/>
    <mergeCell ref="P260:T260"/>
    <mergeCell ref="P211:T211"/>
    <mergeCell ref="P309:T309"/>
    <mergeCell ref="Q338:Q339"/>
    <mergeCell ref="S338:S339"/>
    <mergeCell ref="A193:Z193"/>
    <mergeCell ref="P204:T204"/>
    <mergeCell ref="A264:Z264"/>
    <mergeCell ref="P179:T179"/>
    <mergeCell ref="D283:E283"/>
    <mergeCell ref="P206:T206"/>
    <mergeCell ref="B338:B339"/>
    <mergeCell ref="P304:T304"/>
    <mergeCell ref="P155:V155"/>
    <mergeCell ref="P231:V231"/>
    <mergeCell ref="P285:V285"/>
    <mergeCell ref="Y337:AF337"/>
    <mergeCell ref="D265:E265"/>
    <mergeCell ref="D216:E216"/>
    <mergeCell ref="A338:A339"/>
    <mergeCell ref="P243:V243"/>
    <mergeCell ref="A68:Z68"/>
    <mergeCell ref="C338:C339"/>
    <mergeCell ref="P310:T310"/>
    <mergeCell ref="P138:T138"/>
    <mergeCell ref="P311:T311"/>
    <mergeCell ref="A328:O329"/>
    <mergeCell ref="U337:V337"/>
    <mergeCell ref="A189:Z189"/>
    <mergeCell ref="D103:E103"/>
    <mergeCell ref="U338:U339"/>
    <mergeCell ref="W338:W339"/>
    <mergeCell ref="M338:M339"/>
    <mergeCell ref="O338:O339"/>
    <mergeCell ref="P335:V335"/>
    <mergeCell ref="P333:V333"/>
    <mergeCell ref="P168:T168"/>
    <mergeCell ref="P249:V249"/>
    <mergeCell ref="P212:T212"/>
    <mergeCell ref="P320:T320"/>
    <mergeCell ref="D321:E321"/>
    <mergeCell ref="A233:Z233"/>
    <mergeCell ref="X338:X339"/>
    <mergeCell ref="T5:U5"/>
    <mergeCell ref="P76:T76"/>
    <mergeCell ref="D190:E190"/>
    <mergeCell ref="D246:E246"/>
    <mergeCell ref="D46:E46"/>
    <mergeCell ref="P294:V294"/>
    <mergeCell ref="V5:W5"/>
    <mergeCell ref="D282:E282"/>
    <mergeCell ref="D111:E111"/>
    <mergeCell ref="A142:Z142"/>
    <mergeCell ref="Q8:R8"/>
    <mergeCell ref="P69:T69"/>
    <mergeCell ref="A186:O187"/>
    <mergeCell ref="A288:O289"/>
    <mergeCell ref="D275:E275"/>
    <mergeCell ref="A250:Z250"/>
    <mergeCell ref="A5:C5"/>
    <mergeCell ref="P135:V135"/>
    <mergeCell ref="P191:V191"/>
    <mergeCell ref="D179:E179"/>
    <mergeCell ref="A108:Z108"/>
    <mergeCell ref="D166:E166"/>
    <mergeCell ref="P128:V128"/>
    <mergeCell ref="A118:Z118"/>
    <mergeCell ref="AC338:AC339"/>
    <mergeCell ref="P197:T197"/>
    <mergeCell ref="D9:E9"/>
    <mergeCell ref="AE338:AE339"/>
    <mergeCell ref="A254:O255"/>
    <mergeCell ref="D167:E167"/>
    <mergeCell ref="AG338:AG339"/>
    <mergeCell ref="A248:O249"/>
    <mergeCell ref="F9:G9"/>
    <mergeCell ref="A272:O273"/>
    <mergeCell ref="A263:Z263"/>
    <mergeCell ref="P238:V238"/>
    <mergeCell ref="P67:V67"/>
    <mergeCell ref="P186:V186"/>
    <mergeCell ref="D38:E38"/>
    <mergeCell ref="P303:T303"/>
    <mergeCell ref="P132:T132"/>
    <mergeCell ref="A122:O123"/>
    <mergeCell ref="L338:L339"/>
    <mergeCell ref="P305:T305"/>
    <mergeCell ref="D96:E96"/>
    <mergeCell ref="AD338:AD339"/>
    <mergeCell ref="P15:T16"/>
    <mergeCell ref="A177:Z177"/>
    <mergeCell ref="D327:E327"/>
    <mergeCell ref="P308:T308"/>
    <mergeCell ref="P185:T185"/>
    <mergeCell ref="P283:T283"/>
    <mergeCell ref="P312:T312"/>
    <mergeCell ref="A159:Z159"/>
    <mergeCell ref="A219:Z219"/>
    <mergeCell ref="D322:E322"/>
    <mergeCell ref="A290:Z290"/>
    <mergeCell ref="D260:E260"/>
    <mergeCell ref="P205:T205"/>
    <mergeCell ref="D316:E316"/>
    <mergeCell ref="A169:O170"/>
    <mergeCell ref="A225:O226"/>
    <mergeCell ref="P166:T166"/>
    <mergeCell ref="D224:E224"/>
    <mergeCell ref="D211:E211"/>
    <mergeCell ref="P225:V225"/>
    <mergeCell ref="D172:E172"/>
    <mergeCell ref="P216:T216"/>
    <mergeCell ref="A210:Z210"/>
    <mergeCell ref="A217:O218"/>
    <mergeCell ref="A203:Z203"/>
    <mergeCell ref="P300:V300"/>
    <mergeCell ref="D311:E311"/>
    <mergeCell ref="D115:E115"/>
    <mergeCell ref="Q12:R12"/>
    <mergeCell ref="A261:O262"/>
    <mergeCell ref="P183:V183"/>
    <mergeCell ref="P246:T246"/>
    <mergeCell ref="P62:V62"/>
    <mergeCell ref="D93:E93"/>
    <mergeCell ref="P72:V72"/>
    <mergeCell ref="P175:V175"/>
    <mergeCell ref="P162:V162"/>
    <mergeCell ref="A279:Z279"/>
    <mergeCell ref="P106:V106"/>
    <mergeCell ref="P33:V33"/>
    <mergeCell ref="P226:V226"/>
    <mergeCell ref="D308:E308"/>
    <mergeCell ref="D37:E37"/>
    <mergeCell ref="D168:E168"/>
    <mergeCell ref="D180:E180"/>
    <mergeCell ref="A164:Z164"/>
    <mergeCell ref="D87:E87"/>
    <mergeCell ref="P103:T103"/>
    <mergeCell ref="P97:T97"/>
    <mergeCell ref="P88:T88"/>
    <mergeCell ref="A239:Z239"/>
    <mergeCell ref="Q11:R11"/>
    <mergeCell ref="A6:C6"/>
    <mergeCell ref="D309:E309"/>
    <mergeCell ref="D113:E113"/>
    <mergeCell ref="P180:T180"/>
    <mergeCell ref="P167:T167"/>
    <mergeCell ref="D88:E88"/>
    <mergeCell ref="D148:E148"/>
    <mergeCell ref="P51:T51"/>
    <mergeCell ref="A72:O73"/>
    <mergeCell ref="A92:Z92"/>
    <mergeCell ref="M17:M18"/>
    <mergeCell ref="O17:O18"/>
    <mergeCell ref="P84:V84"/>
    <mergeCell ref="D43:E43"/>
    <mergeCell ref="P151:V151"/>
    <mergeCell ref="P87:T87"/>
    <mergeCell ref="P77:T77"/>
    <mergeCell ref="J9:M9"/>
    <mergeCell ref="D112:E112"/>
    <mergeCell ref="D56:E56"/>
    <mergeCell ref="D127:E127"/>
    <mergeCell ref="P37:T37"/>
    <mergeCell ref="T6:U9"/>
    <mergeCell ref="Q10:R10"/>
    <mergeCell ref="D185:E185"/>
    <mergeCell ref="AF338:AF339"/>
    <mergeCell ref="A116:O117"/>
    <mergeCell ref="P277:V277"/>
    <mergeCell ref="A102:Z102"/>
    <mergeCell ref="P113:T113"/>
    <mergeCell ref="P17:T18"/>
    <mergeCell ref="P323:V323"/>
    <mergeCell ref="P50:T50"/>
    <mergeCell ref="D31:E31"/>
    <mergeCell ref="D229:E229"/>
    <mergeCell ref="D77:E77"/>
    <mergeCell ref="A182:O183"/>
    <mergeCell ref="P223:T223"/>
    <mergeCell ref="P201:V201"/>
    <mergeCell ref="D160:E160"/>
    <mergeCell ref="P139:V139"/>
    <mergeCell ref="I17:I18"/>
    <mergeCell ref="D306:E306"/>
    <mergeCell ref="P287:T287"/>
    <mergeCell ref="P281:T281"/>
    <mergeCell ref="A326:Z326"/>
    <mergeCell ref="H1:Q1"/>
    <mergeCell ref="A268:Z268"/>
    <mergeCell ref="D214:E214"/>
    <mergeCell ref="A286:Z286"/>
    <mergeCell ref="A74:Z74"/>
    <mergeCell ref="P120:T120"/>
    <mergeCell ref="D259:E259"/>
    <mergeCell ref="P40:V40"/>
    <mergeCell ref="A237:O238"/>
    <mergeCell ref="A163:Z163"/>
    <mergeCell ref="A66:O67"/>
    <mergeCell ref="A101:Z101"/>
    <mergeCell ref="D28:E28"/>
    <mergeCell ref="A174:O175"/>
    <mergeCell ref="D236:E236"/>
    <mergeCell ref="D30:E30"/>
    <mergeCell ref="D5:E5"/>
    <mergeCell ref="D1:F1"/>
    <mergeCell ref="P47:T47"/>
    <mergeCell ref="J17:J18"/>
    <mergeCell ref="D82:E82"/>
    <mergeCell ref="P61:V61"/>
    <mergeCell ref="L17:L18"/>
    <mergeCell ref="A184:Z184"/>
    <mergeCell ref="D8:M8"/>
    <mergeCell ref="P44:T44"/>
    <mergeCell ref="A161:O162"/>
    <mergeCell ref="P31:T31"/>
    <mergeCell ref="D94:E94"/>
    <mergeCell ref="P259:T259"/>
    <mergeCell ref="P148:T148"/>
    <mergeCell ref="D69:E69"/>
    <mergeCell ref="A26:Z26"/>
    <mergeCell ref="A251:Z251"/>
    <mergeCell ref="P254:V254"/>
    <mergeCell ref="A137:Z137"/>
    <mergeCell ref="D36:E36"/>
    <mergeCell ref="A228:Z228"/>
    <mergeCell ref="P95:T95"/>
    <mergeCell ref="P182:V182"/>
    <mergeCell ref="A244:Z244"/>
    <mergeCell ref="A171:Z171"/>
    <mergeCell ref="D235:E235"/>
    <mergeCell ref="Q9:R9"/>
    <mergeCell ref="A195:Z195"/>
    <mergeCell ref="A42:Z42"/>
    <mergeCell ref="P43:T43"/>
    <mergeCell ref="A188:Z188"/>
    <mergeCell ref="AK338:AK339"/>
    <mergeCell ref="P248:V248"/>
    <mergeCell ref="V338:V339"/>
    <mergeCell ref="P207:V207"/>
    <mergeCell ref="P56:T56"/>
    <mergeCell ref="V10:W10"/>
    <mergeCell ref="P299:V299"/>
    <mergeCell ref="A124:Z124"/>
    <mergeCell ref="D287:E287"/>
    <mergeCell ref="P316:T316"/>
    <mergeCell ref="D126:E126"/>
    <mergeCell ref="D197:E197"/>
    <mergeCell ref="E338:E339"/>
    <mergeCell ref="D253:E253"/>
    <mergeCell ref="D47:E47"/>
    <mergeCell ref="P330:V330"/>
    <mergeCell ref="P160:T160"/>
    <mergeCell ref="W17:W18"/>
    <mergeCell ref="P261:V261"/>
    <mergeCell ref="A86:Z86"/>
    <mergeCell ref="P161:V161"/>
    <mergeCell ref="P90:V90"/>
    <mergeCell ref="P332:V332"/>
    <mergeCell ref="A32:O33"/>
    <mergeCell ref="R1:T1"/>
    <mergeCell ref="D71:E71"/>
    <mergeCell ref="P28:T28"/>
    <mergeCell ref="P221:T221"/>
    <mergeCell ref="D307:E307"/>
    <mergeCell ref="P215:T215"/>
    <mergeCell ref="A139:O140"/>
    <mergeCell ref="AH337:AI337"/>
    <mergeCell ref="P165:T165"/>
    <mergeCell ref="A89:O90"/>
    <mergeCell ref="D98:E98"/>
    <mergeCell ref="P30:T30"/>
    <mergeCell ref="A202:Z202"/>
    <mergeCell ref="A258:Z258"/>
    <mergeCell ref="P230:V230"/>
    <mergeCell ref="P275:T275"/>
    <mergeCell ref="P104:T104"/>
    <mergeCell ref="B17:B18"/>
    <mergeCell ref="P234:T234"/>
    <mergeCell ref="D7:M7"/>
    <mergeCell ref="P236:T236"/>
    <mergeCell ref="A81:Z81"/>
    <mergeCell ref="P156:V156"/>
    <mergeCell ref="P58:V58"/>
    <mergeCell ref="D60:E60"/>
    <mergeCell ref="P315:T315"/>
    <mergeCell ref="P302:T302"/>
    <mergeCell ref="A34:Z34"/>
    <mergeCell ref="A270:Z270"/>
    <mergeCell ref="H9:I9"/>
    <mergeCell ref="D45:E45"/>
    <mergeCell ref="P24:V24"/>
    <mergeCell ref="A55:Z55"/>
    <mergeCell ref="P217:V217"/>
    <mergeCell ref="D302:E302"/>
    <mergeCell ref="P173:T173"/>
    <mergeCell ref="P29:T29"/>
    <mergeCell ref="P271:T271"/>
    <mergeCell ref="P265:T265"/>
    <mergeCell ref="P94:T94"/>
    <mergeCell ref="P267:V267"/>
    <mergeCell ref="P288:V288"/>
    <mergeCell ref="P293:V293"/>
    <mergeCell ref="P296:T296"/>
    <mergeCell ref="A293:O294"/>
    <mergeCell ref="D313:E313"/>
    <mergeCell ref="D303:E303"/>
    <mergeCell ref="A12:M12"/>
    <mergeCell ref="AI338:AI339"/>
    <mergeCell ref="Y338:Y339"/>
    <mergeCell ref="D281:E281"/>
    <mergeCell ref="AA338:AA339"/>
    <mergeCell ref="P89:V89"/>
    <mergeCell ref="D297:E297"/>
    <mergeCell ref="P324:V324"/>
    <mergeCell ref="D70:E70"/>
    <mergeCell ref="D312:E312"/>
    <mergeCell ref="A80:Z80"/>
    <mergeCell ref="P213:T213"/>
    <mergeCell ref="D205:E205"/>
    <mergeCell ref="P338:P339"/>
    <mergeCell ref="P172:T172"/>
    <mergeCell ref="D315:E315"/>
    <mergeCell ref="A152:Z152"/>
    <mergeCell ref="G338:G339"/>
    <mergeCell ref="A109:Z109"/>
    <mergeCell ref="A240:Z240"/>
    <mergeCell ref="P200:V200"/>
    <mergeCell ref="D104:E104"/>
    <mergeCell ref="P83:V83"/>
    <mergeCell ref="A301:Z301"/>
    <mergeCell ref="P276:V27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 X60 X64:X65 X69:X71 X82 X95 X97 X103 X105 X127 X138 X143 X148:X149 X154 X165 X168 X172:X173 X185 X190 X199 X205 X211 X213:X215 X221:X223 X229 X234:X236 X241 X246 X253 X265 X271 X275 X302 X305:X306 X308 X310 X316 X318:X322 X32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76 X87:X88 X93 X98 X104 X110 X113 X115 X126 X132 X160 X166:X167 X181 X196:X198 X206 X212 X216 X224 X247 X260 X281:X283 X287 X292 X296 X298 X303:X304 X307 X309 X311:X315 X317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77 X94 X96 X111:X112 X114 X120:X121 X133 X179:X180 X204 X259 X291 X297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520</v>
      </c>
      <c r="H1" s="52"/>
    </row>
    <row r="3" spans="2:8" x14ac:dyDescent="0.2">
      <c r="B3" s="47" t="s">
        <v>521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522</v>
      </c>
      <c r="D6" s="47" t="s">
        <v>523</v>
      </c>
      <c r="E6" s="47"/>
    </row>
    <row r="8" spans="2:8" x14ac:dyDescent="0.2">
      <c r="B8" s="47" t="s">
        <v>19</v>
      </c>
      <c r="C8" s="47" t="s">
        <v>522</v>
      </c>
      <c r="D8" s="47"/>
      <c r="E8" s="47"/>
    </row>
    <row r="10" spans="2:8" x14ac:dyDescent="0.2">
      <c r="B10" s="47" t="s">
        <v>524</v>
      </c>
      <c r="C10" s="47"/>
      <c r="D10" s="47"/>
      <c r="E10" s="47"/>
    </row>
    <row r="11" spans="2:8" x14ac:dyDescent="0.2">
      <c r="B11" s="47" t="s">
        <v>525</v>
      </c>
      <c r="C11" s="47"/>
      <c r="D11" s="47"/>
      <c r="E11" s="47"/>
    </row>
    <row r="12" spans="2:8" x14ac:dyDescent="0.2">
      <c r="B12" s="47" t="s">
        <v>526</v>
      </c>
      <c r="C12" s="47"/>
      <c r="D12" s="47"/>
      <c r="E12" s="47"/>
    </row>
    <row r="13" spans="2:8" x14ac:dyDescent="0.2">
      <c r="B13" s="47" t="s">
        <v>527</v>
      </c>
      <c r="C13" s="47"/>
      <c r="D13" s="47"/>
      <c r="E13" s="47"/>
    </row>
    <row r="14" spans="2:8" x14ac:dyDescent="0.2">
      <c r="B14" s="47" t="s">
        <v>528</v>
      </c>
      <c r="C14" s="47"/>
      <c r="D14" s="47"/>
      <c r="E14" s="47"/>
    </row>
    <row r="15" spans="2:8" x14ac:dyDescent="0.2">
      <c r="B15" s="47" t="s">
        <v>529</v>
      </c>
      <c r="C15" s="47"/>
      <c r="D15" s="47"/>
      <c r="E15" s="47"/>
    </row>
    <row r="16" spans="2:8" x14ac:dyDescent="0.2">
      <c r="B16" s="47" t="s">
        <v>530</v>
      </c>
      <c r="C16" s="47"/>
      <c r="D16" s="47"/>
      <c r="E16" s="47"/>
    </row>
    <row r="17" spans="2:5" x14ac:dyDescent="0.2">
      <c r="B17" s="47" t="s">
        <v>531</v>
      </c>
      <c r="C17" s="47"/>
      <c r="D17" s="47"/>
      <c r="E17" s="47"/>
    </row>
    <row r="18" spans="2:5" x14ac:dyDescent="0.2">
      <c r="B18" s="47" t="s">
        <v>532</v>
      </c>
      <c r="C18" s="47"/>
      <c r="D18" s="47"/>
      <c r="E18" s="47"/>
    </row>
    <row r="19" spans="2:5" x14ac:dyDescent="0.2">
      <c r="B19" s="47" t="s">
        <v>533</v>
      </c>
      <c r="C19" s="47"/>
      <c r="D19" s="47"/>
      <c r="E19" s="47"/>
    </row>
    <row r="20" spans="2:5" x14ac:dyDescent="0.2">
      <c r="B20" s="47" t="s">
        <v>534</v>
      </c>
      <c r="C20" s="47"/>
      <c r="D20" s="47"/>
      <c r="E20" s="47"/>
    </row>
  </sheetData>
  <sheetProtection algorithmName="SHA-512" hashValue="vbQafzSVS6+sTpgHphvXs1XemLAyH6yFzOfnAeyo6Rz8l09Yc7KfdAPjbvQpob7dOGOUcLpSQ1WJGFiGzQLmrw==" saltValue="gs7EmOhp8bcDZcB/RvR+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553</vt:i4>
      </vt:variant>
    </vt:vector>
  </HeadingPairs>
  <TitlesOfParts>
    <vt:vector size="5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2025-02-14T06:17:19Z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