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2AE310-B184-446D-A1B1-7B996E3726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X275" i="1"/>
  <c r="BO274" i="1"/>
  <c r="BM274" i="1"/>
  <c r="Z274" i="1"/>
  <c r="Z275" i="1" s="1"/>
  <c r="Y274" i="1"/>
  <c r="Y276" i="1" s="1"/>
  <c r="X272" i="1"/>
  <c r="X271" i="1"/>
  <c r="BO270" i="1"/>
  <c r="BM270" i="1"/>
  <c r="Z270" i="1"/>
  <c r="Y270" i="1"/>
  <c r="BO269" i="1"/>
  <c r="BM269" i="1"/>
  <c r="Z269" i="1"/>
  <c r="Y269" i="1"/>
  <c r="BO268" i="1"/>
  <c r="BM268" i="1"/>
  <c r="Z268" i="1"/>
  <c r="Z271" i="1" s="1"/>
  <c r="Y268" i="1"/>
  <c r="X264" i="1"/>
  <c r="X263" i="1"/>
  <c r="BO262" i="1"/>
  <c r="BM262" i="1"/>
  <c r="Z262" i="1"/>
  <c r="Z263" i="1" s="1"/>
  <c r="Y262" i="1"/>
  <c r="P262" i="1"/>
  <c r="X260" i="1"/>
  <c r="X259" i="1"/>
  <c r="BO258" i="1"/>
  <c r="BM258" i="1"/>
  <c r="Z258" i="1"/>
  <c r="Z259" i="1" s="1"/>
  <c r="Y258" i="1"/>
  <c r="Y260" i="1" s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Z219" i="1" s="1"/>
  <c r="Y215" i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11" i="1" s="1"/>
  <c r="Y205" i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4" i="1" s="1"/>
  <c r="Y190" i="1"/>
  <c r="P190" i="1"/>
  <c r="X186" i="1"/>
  <c r="Y185" i="1"/>
  <c r="X185" i="1"/>
  <c r="BP184" i="1"/>
  <c r="BO184" i="1"/>
  <c r="BN184" i="1"/>
  <c r="BM184" i="1"/>
  <c r="Z184" i="1"/>
  <c r="Z185" i="1" s="1"/>
  <c r="Y184" i="1"/>
  <c r="Y186" i="1" s="1"/>
  <c r="P184" i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X164" i="1"/>
  <c r="X163" i="1"/>
  <c r="BO162" i="1"/>
  <c r="BM162" i="1"/>
  <c r="Z162" i="1"/>
  <c r="Y162" i="1"/>
  <c r="P162" i="1"/>
  <c r="BO161" i="1"/>
  <c r="BM161" i="1"/>
  <c r="Z161" i="1"/>
  <c r="Y161" i="1"/>
  <c r="BP161" i="1" s="1"/>
  <c r="P161" i="1"/>
  <c r="BO160" i="1"/>
  <c r="BM160" i="1"/>
  <c r="Z160" i="1"/>
  <c r="Y160" i="1"/>
  <c r="BO159" i="1"/>
  <c r="BM159" i="1"/>
  <c r="Z159" i="1"/>
  <c r="Y159" i="1"/>
  <c r="X156" i="1"/>
  <c r="X155" i="1"/>
  <c r="BO154" i="1"/>
  <c r="BM154" i="1"/>
  <c r="Z154" i="1"/>
  <c r="Z155" i="1" s="1"/>
  <c r="Y154" i="1"/>
  <c r="Y155" i="1" s="1"/>
  <c r="X150" i="1"/>
  <c r="X149" i="1"/>
  <c r="BO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Y142" i="1"/>
  <c r="Y145" i="1" s="1"/>
  <c r="P142" i="1"/>
  <c r="X139" i="1"/>
  <c r="X138" i="1"/>
  <c r="BO137" i="1"/>
  <c r="BM137" i="1"/>
  <c r="Z137" i="1"/>
  <c r="Z138" i="1" s="1"/>
  <c r="Y137" i="1"/>
  <c r="Y138" i="1" s="1"/>
  <c r="P137" i="1"/>
  <c r="X134" i="1"/>
  <c r="X133" i="1"/>
  <c r="BO132" i="1"/>
  <c r="BM132" i="1"/>
  <c r="Z132" i="1"/>
  <c r="Z133" i="1" s="1"/>
  <c r="Y132" i="1"/>
  <c r="Y133" i="1" s="1"/>
  <c r="X129" i="1"/>
  <c r="X128" i="1"/>
  <c r="BO127" i="1"/>
  <c r="BM127" i="1"/>
  <c r="Z127" i="1"/>
  <c r="Y127" i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P120" i="1"/>
  <c r="X117" i="1"/>
  <c r="X116" i="1"/>
  <c r="BO115" i="1"/>
  <c r="BM115" i="1"/>
  <c r="Z115" i="1"/>
  <c r="Y115" i="1"/>
  <c r="P115" i="1"/>
  <c r="BO114" i="1"/>
  <c r="BM114" i="1"/>
  <c r="Z114" i="1"/>
  <c r="Z116" i="1" s="1"/>
  <c r="Y114" i="1"/>
  <c r="P114" i="1"/>
  <c r="X111" i="1"/>
  <c r="X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10" i="1" s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Z101" i="1" s="1"/>
  <c r="Y98" i="1"/>
  <c r="P98" i="1"/>
  <c r="X95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Y90" i="1"/>
  <c r="BP89" i="1"/>
  <c r="BO89" i="1"/>
  <c r="BN89" i="1"/>
  <c r="BM89" i="1"/>
  <c r="Z89" i="1"/>
  <c r="Z94" i="1" s="1"/>
  <c r="Y89" i="1"/>
  <c r="P89" i="1"/>
  <c r="BO88" i="1"/>
  <c r="BM88" i="1"/>
  <c r="Z88" i="1"/>
  <c r="Y88" i="1"/>
  <c r="Y95" i="1" s="1"/>
  <c r="X85" i="1"/>
  <c r="X84" i="1"/>
  <c r="BO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Z78" i="1" s="1"/>
  <c r="Y77" i="1"/>
  <c r="Y79" i="1" s="1"/>
  <c r="X74" i="1"/>
  <c r="X73" i="1"/>
  <c r="BO72" i="1"/>
  <c r="BM72" i="1"/>
  <c r="Z72" i="1"/>
  <c r="Y72" i="1"/>
  <c r="P72" i="1"/>
  <c r="BO71" i="1"/>
  <c r="BM71" i="1"/>
  <c r="Z71" i="1"/>
  <c r="Z73" i="1" s="1"/>
  <c r="Y71" i="1"/>
  <c r="P71" i="1"/>
  <c r="X68" i="1"/>
  <c r="X67" i="1"/>
  <c r="BO66" i="1"/>
  <c r="BM66" i="1"/>
  <c r="Z66" i="1"/>
  <c r="Y66" i="1"/>
  <c r="BO65" i="1"/>
  <c r="BM65" i="1"/>
  <c r="Z65" i="1"/>
  <c r="Y65" i="1"/>
  <c r="BO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X33" i="1"/>
  <c r="X32" i="1"/>
  <c r="BO31" i="1"/>
  <c r="BM31" i="1"/>
  <c r="Z31" i="1"/>
  <c r="Y31" i="1"/>
  <c r="BO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2" i="1" s="1"/>
  <c r="X24" i="1"/>
  <c r="X23" i="1"/>
  <c r="BO22" i="1"/>
  <c r="BM22" i="1"/>
  <c r="Z22" i="1"/>
  <c r="Z23" i="1" s="1"/>
  <c r="Y22" i="1"/>
  <c r="P22" i="1"/>
  <c r="H10" i="1"/>
  <c r="H9" i="1"/>
  <c r="A9" i="1"/>
  <c r="D7" i="1"/>
  <c r="Q6" i="1"/>
  <c r="P2" i="1"/>
  <c r="Z248" i="1" l="1"/>
  <c r="BN252" i="1"/>
  <c r="BP252" i="1"/>
  <c r="Y253" i="1"/>
  <c r="Y33" i="1"/>
  <c r="Y53" i="1"/>
  <c r="BP43" i="1"/>
  <c r="BN43" i="1"/>
  <c r="BP45" i="1"/>
  <c r="BN45" i="1"/>
  <c r="BP47" i="1"/>
  <c r="BN47" i="1"/>
  <c r="BP49" i="1"/>
  <c r="BN49" i="1"/>
  <c r="BP51" i="1"/>
  <c r="BN51" i="1"/>
  <c r="Y62" i="1"/>
  <c r="Y61" i="1"/>
  <c r="BP60" i="1"/>
  <c r="BN60" i="1"/>
  <c r="Y164" i="1"/>
  <c r="BP159" i="1"/>
  <c r="BN159" i="1"/>
  <c r="BP160" i="1"/>
  <c r="BN160" i="1"/>
  <c r="BP162" i="1"/>
  <c r="BN162" i="1"/>
  <c r="BP174" i="1"/>
  <c r="BN174" i="1"/>
  <c r="Y202" i="1"/>
  <c r="BP198" i="1"/>
  <c r="BN198" i="1"/>
  <c r="BP200" i="1"/>
  <c r="BN200" i="1"/>
  <c r="BP216" i="1"/>
  <c r="BN216" i="1"/>
  <c r="BP218" i="1"/>
  <c r="BN218" i="1"/>
  <c r="BP247" i="1"/>
  <c r="BN247" i="1"/>
  <c r="Y272" i="1"/>
  <c r="Y271" i="1"/>
  <c r="BP268" i="1"/>
  <c r="BN268" i="1"/>
  <c r="BP269" i="1"/>
  <c r="BN269" i="1"/>
  <c r="BP270" i="1"/>
  <c r="BN270" i="1"/>
  <c r="X318" i="1"/>
  <c r="X321" i="1"/>
  <c r="X317" i="1"/>
  <c r="BN28" i="1"/>
  <c r="BP28" i="1"/>
  <c r="BN29" i="1"/>
  <c r="Y40" i="1"/>
  <c r="Y39" i="1"/>
  <c r="BP36" i="1"/>
  <c r="BN36" i="1"/>
  <c r="BP37" i="1"/>
  <c r="BN37" i="1"/>
  <c r="BP38" i="1"/>
  <c r="BN38" i="1"/>
  <c r="BP72" i="1"/>
  <c r="BN72" i="1"/>
  <c r="BP83" i="1"/>
  <c r="BN83" i="1"/>
  <c r="BP99" i="1"/>
  <c r="BN99" i="1"/>
  <c r="Y102" i="1"/>
  <c r="BP115" i="1"/>
  <c r="BN115" i="1"/>
  <c r="BP127" i="1"/>
  <c r="BN127" i="1"/>
  <c r="Y150" i="1"/>
  <c r="Y149" i="1"/>
  <c r="BP148" i="1"/>
  <c r="BN148" i="1"/>
  <c r="Y316" i="1"/>
  <c r="Y315" i="1"/>
  <c r="BP314" i="1"/>
  <c r="BN314" i="1"/>
  <c r="Z52" i="1"/>
  <c r="Y117" i="1"/>
  <c r="Y122" i="1"/>
  <c r="Y129" i="1"/>
  <c r="Z144" i="1"/>
  <c r="Z163" i="1"/>
  <c r="Y168" i="1"/>
  <c r="Y176" i="1"/>
  <c r="Z176" i="1"/>
  <c r="Y195" i="1"/>
  <c r="Z201" i="1"/>
  <c r="Y211" i="1"/>
  <c r="Y220" i="1"/>
  <c r="Y235" i="1"/>
  <c r="Y236" i="1"/>
  <c r="Y23" i="1"/>
  <c r="BP22" i="1"/>
  <c r="BN22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74" i="1"/>
  <c r="BP71" i="1"/>
  <c r="BN71" i="1"/>
  <c r="Y73" i="1"/>
  <c r="Y78" i="1"/>
  <c r="BP77" i="1"/>
  <c r="BN77" i="1"/>
  <c r="Z84" i="1"/>
  <c r="Y101" i="1"/>
  <c r="BP98" i="1"/>
  <c r="BN98" i="1"/>
  <c r="BP100" i="1"/>
  <c r="BN100" i="1"/>
  <c r="F10" i="1"/>
  <c r="J9" i="1"/>
  <c r="F9" i="1"/>
  <c r="A10" i="1"/>
  <c r="X319" i="1"/>
  <c r="X320" i="1" s="1"/>
  <c r="Y24" i="1"/>
  <c r="BP30" i="1"/>
  <c r="BN30" i="1"/>
  <c r="BP31" i="1"/>
  <c r="BN31" i="1"/>
  <c r="Y67" i="1"/>
  <c r="BP64" i="1"/>
  <c r="BN64" i="1"/>
  <c r="BP65" i="1"/>
  <c r="BN65" i="1"/>
  <c r="BP66" i="1"/>
  <c r="BN66" i="1"/>
  <c r="Y85" i="1"/>
  <c r="BP82" i="1"/>
  <c r="BN82" i="1"/>
  <c r="Y84" i="1"/>
  <c r="Y94" i="1"/>
  <c r="BP88" i="1"/>
  <c r="BN88" i="1"/>
  <c r="BP91" i="1"/>
  <c r="BN91" i="1"/>
  <c r="BP93" i="1"/>
  <c r="BN93" i="1"/>
  <c r="Y110" i="1"/>
  <c r="BP105" i="1"/>
  <c r="BN105" i="1"/>
  <c r="Y111" i="1"/>
  <c r="BP107" i="1"/>
  <c r="BN107" i="1"/>
  <c r="BP109" i="1"/>
  <c r="BN109" i="1"/>
  <c r="Y116" i="1"/>
  <c r="Y123" i="1"/>
  <c r="Y128" i="1"/>
  <c r="Y134" i="1"/>
  <c r="Y139" i="1"/>
  <c r="Y144" i="1"/>
  <c r="Y156" i="1"/>
  <c r="Y163" i="1"/>
  <c r="Y169" i="1"/>
  <c r="Y177" i="1"/>
  <c r="Y194" i="1"/>
  <c r="Y201" i="1"/>
  <c r="Y212" i="1"/>
  <c r="Y219" i="1"/>
  <c r="Y241" i="1"/>
  <c r="BP240" i="1"/>
  <c r="BN240" i="1"/>
  <c r="Y263" i="1"/>
  <c r="BP262" i="1"/>
  <c r="BN262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N114" i="1"/>
  <c r="BP114" i="1"/>
  <c r="BN121" i="1"/>
  <c r="BN126" i="1"/>
  <c r="BP126" i="1"/>
  <c r="BN132" i="1"/>
  <c r="BP132" i="1"/>
  <c r="BN137" i="1"/>
  <c r="BP137" i="1"/>
  <c r="BN142" i="1"/>
  <c r="BP142" i="1"/>
  <c r="BN154" i="1"/>
  <c r="BP154" i="1"/>
  <c r="BN161" i="1"/>
  <c r="BN167" i="1"/>
  <c r="BN173" i="1"/>
  <c r="BP173" i="1"/>
  <c r="BN175" i="1"/>
  <c r="BN191" i="1"/>
  <c r="BN199" i="1"/>
  <c r="BN206" i="1"/>
  <c r="BN208" i="1"/>
  <c r="BN210" i="1"/>
  <c r="BN215" i="1"/>
  <c r="BP215" i="1"/>
  <c r="BN217" i="1"/>
  <c r="BP234" i="1"/>
  <c r="BN234" i="1"/>
  <c r="Y242" i="1"/>
  <c r="Y249" i="1"/>
  <c r="BP246" i="1"/>
  <c r="BN246" i="1"/>
  <c r="Y248" i="1"/>
  <c r="Y259" i="1"/>
  <c r="BP258" i="1"/>
  <c r="BN258" i="1"/>
  <c r="Y264" i="1"/>
  <c r="Y275" i="1"/>
  <c r="BP274" i="1"/>
  <c r="BN274" i="1"/>
  <c r="Z286" i="1"/>
  <c r="Y311" i="1"/>
  <c r="Z322" i="1" l="1"/>
  <c r="Y317" i="1"/>
  <c r="Y319" i="1"/>
  <c r="B330" i="1"/>
  <c r="Y318" i="1"/>
  <c r="Y320" i="1" s="1"/>
  <c r="Y321" i="1"/>
  <c r="A330" i="1" s="1"/>
  <c r="C330" i="1" l="1"/>
</calcChain>
</file>

<file path=xl/sharedStrings.xml><?xml version="1.0" encoding="utf-8"?>
<sst xmlns="http://schemas.openxmlformats.org/spreadsheetml/2006/main" count="1558" uniqueCount="520">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</sst>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7" t="s">
        <v>0</v>
      </c>
      <c r="E1" s="347"/>
      <c r="F1" s="347"/>
      <c r="G1" s="12" t="s">
        <v>1</v>
      </c>
      <c r="H1" s="377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13" t="s">
        <v>8</v>
      </c>
      <c r="B5" s="332"/>
      <c r="C5" s="333"/>
      <c r="D5" s="382"/>
      <c r="E5" s="383"/>
      <c r="F5" s="523" t="s">
        <v>9</v>
      </c>
      <c r="G5" s="333"/>
      <c r="H5" s="382" t="s">
        <v>519</v>
      </c>
      <c r="I5" s="494"/>
      <c r="J5" s="494"/>
      <c r="K5" s="494"/>
      <c r="L5" s="494"/>
      <c r="M5" s="383"/>
      <c r="N5" s="61"/>
      <c r="P5" s="24" t="s">
        <v>10</v>
      </c>
      <c r="Q5" s="526">
        <v>45705</v>
      </c>
      <c r="R5" s="400"/>
      <c r="T5" s="439" t="s">
        <v>11</v>
      </c>
      <c r="U5" s="365"/>
      <c r="V5" s="440" t="s">
        <v>12</v>
      </c>
      <c r="W5" s="400"/>
      <c r="AB5" s="51"/>
      <c r="AC5" s="51"/>
      <c r="AD5" s="51"/>
      <c r="AE5" s="51"/>
    </row>
    <row r="6" spans="1:32" s="318" customFormat="1" ht="24" customHeight="1" x14ac:dyDescent="0.2">
      <c r="A6" s="413" t="s">
        <v>13</v>
      </c>
      <c r="B6" s="332"/>
      <c r="C6" s="33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0"/>
      <c r="N6" s="62"/>
      <c r="P6" s="24" t="s">
        <v>15</v>
      </c>
      <c r="Q6" s="52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41" t="s">
        <v>16</v>
      </c>
      <c r="U6" s="365"/>
      <c r="V6" s="460" t="s">
        <v>17</v>
      </c>
      <c r="W6" s="340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8"/>
      <c r="U7" s="365"/>
      <c r="V7" s="461"/>
      <c r="W7" s="462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29"/>
      <c r="C8" s="330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06">
        <v>0.5</v>
      </c>
      <c r="R8" s="363"/>
      <c r="T8" s="338"/>
      <c r="U8" s="365"/>
      <c r="V8" s="461"/>
      <c r="W8" s="462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18"/>
      <c r="E9" s="35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316"/>
      <c r="P9" s="26" t="s">
        <v>21</v>
      </c>
      <c r="Q9" s="397"/>
      <c r="R9" s="398"/>
      <c r="T9" s="338"/>
      <c r="U9" s="365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18"/>
      <c r="E10" s="35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M10" s="338"/>
      <c r="N10" s="317"/>
      <c r="P10" s="26" t="s">
        <v>22</v>
      </c>
      <c r="Q10" s="442"/>
      <c r="R10" s="443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9"/>
      <c r="R11" s="400"/>
      <c r="U11" s="24" t="s">
        <v>27</v>
      </c>
      <c r="V11" s="477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02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06"/>
      <c r="R12" s="363"/>
      <c r="S12" s="23"/>
      <c r="U12" s="24"/>
      <c r="V12" s="347"/>
      <c r="W12" s="338"/>
      <c r="AB12" s="51"/>
      <c r="AC12" s="51"/>
      <c r="AD12" s="51"/>
      <c r="AE12" s="51"/>
    </row>
    <row r="13" spans="1:32" s="318" customFormat="1" ht="23.25" customHeight="1" x14ac:dyDescent="0.2">
      <c r="A13" s="402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477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02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517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30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15" t="s">
        <v>38</v>
      </c>
      <c r="D17" s="343" t="s">
        <v>39</v>
      </c>
      <c r="E17" s="390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389"/>
      <c r="R17" s="389"/>
      <c r="S17" s="389"/>
      <c r="T17" s="390"/>
      <c r="U17" s="511" t="s">
        <v>51</v>
      </c>
      <c r="V17" s="333"/>
      <c r="W17" s="343" t="s">
        <v>52</v>
      </c>
      <c r="X17" s="343" t="s">
        <v>53</v>
      </c>
      <c r="Y17" s="509" t="s">
        <v>54</v>
      </c>
      <c r="Z17" s="470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4"/>
      <c r="B18" s="344"/>
      <c r="C18" s="344"/>
      <c r="D18" s="391"/>
      <c r="E18" s="393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44"/>
      <c r="X18" s="344"/>
      <c r="Y18" s="510"/>
      <c r="Z18" s="471"/>
      <c r="AA18" s="454"/>
      <c r="AB18" s="454"/>
      <c r="AC18" s="454"/>
      <c r="AD18" s="504"/>
      <c r="AE18" s="505"/>
      <c r="AF18" s="506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45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19"/>
      <c r="AB20" s="319"/>
      <c r="AC20" s="319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74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74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45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19"/>
      <c r="AB26" s="319"/>
      <c r="AC26" s="319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5"/>
      <c r="R28" s="335"/>
      <c r="S28" s="335"/>
      <c r="T28" s="336"/>
      <c r="U28" s="34"/>
      <c r="V28" s="34"/>
      <c r="W28" s="35" t="s">
        <v>70</v>
      </c>
      <c r="X28" s="324">
        <v>14</v>
      </c>
      <c r="Y28" s="325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1">
        <v>4607111036537</v>
      </c>
      <c r="E29" s="34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8" t="s">
        <v>86</v>
      </c>
      <c r="Q29" s="335"/>
      <c r="R29" s="335"/>
      <c r="S29" s="335"/>
      <c r="T29" s="336"/>
      <c r="U29" s="34"/>
      <c r="V29" s="34"/>
      <c r="W29" s="35" t="s">
        <v>70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41">
        <v>4607111036599</v>
      </c>
      <c r="E30" s="34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70</v>
      </c>
      <c r="X30" s="324">
        <v>14</v>
      </c>
      <c r="Y30" s="325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1">
        <v>4607111036605</v>
      </c>
      <c r="E31" s="34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76" t="s">
        <v>91</v>
      </c>
      <c r="Q31" s="335"/>
      <c r="R31" s="335"/>
      <c r="S31" s="335"/>
      <c r="T31" s="336"/>
      <c r="U31" s="34"/>
      <c r="V31" s="34"/>
      <c r="W31" s="35" t="s">
        <v>70</v>
      </c>
      <c r="X31" s="324">
        <v>42</v>
      </c>
      <c r="Y31" s="325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73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74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98</v>
      </c>
      <c r="Y32" s="326">
        <f>IFERROR(SUM(Y28:Y31),"0")</f>
        <v>98</v>
      </c>
      <c r="Z32" s="326">
        <f>IFERROR(IF(Z28="",0,Z28),"0")+IFERROR(IF(Z29="",0,Z29),"0")+IFERROR(IF(Z30="",0,Z30),"0")+IFERROR(IF(Z31="",0,Z31),"0")</f>
        <v>0.92218</v>
      </c>
      <c r="AA32" s="327"/>
      <c r="AB32" s="327"/>
      <c r="AC32" s="327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74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147</v>
      </c>
      <c r="Y33" s="326">
        <f>IFERROR(SUMPRODUCT(Y28:Y31*H28:H31),"0")</f>
        <v>147</v>
      </c>
      <c r="Z33" s="37"/>
      <c r="AA33" s="327"/>
      <c r="AB33" s="327"/>
      <c r="AC33" s="327"/>
    </row>
    <row r="34" spans="1:68" ht="16.5" hidden="1" customHeight="1" x14ac:dyDescent="0.25">
      <c r="A34" s="345" t="s">
        <v>92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19"/>
      <c r="AB34" s="319"/>
      <c r="AC34" s="319"/>
    </row>
    <row r="35" spans="1:68" ht="14.25" hidden="1" customHeight="1" x14ac:dyDescent="0.25">
      <c r="A35" s="33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1">
        <v>4620207490075</v>
      </c>
      <c r="E36" s="342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95</v>
      </c>
      <c r="Q36" s="335"/>
      <c r="R36" s="335"/>
      <c r="S36" s="335"/>
      <c r="T36" s="336"/>
      <c r="U36" s="34"/>
      <c r="V36" s="34"/>
      <c r="W36" s="35" t="s">
        <v>70</v>
      </c>
      <c r="X36" s="324">
        <v>12</v>
      </c>
      <c r="Y36" s="32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1">
        <v>4620207490174</v>
      </c>
      <c r="E37" s="342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99</v>
      </c>
      <c r="Q37" s="335"/>
      <c r="R37" s="335"/>
      <c r="S37" s="335"/>
      <c r="T37" s="336"/>
      <c r="U37" s="34"/>
      <c r="V37" s="34"/>
      <c r="W37" s="35" t="s">
        <v>70</v>
      </c>
      <c r="X37" s="324">
        <v>12</v>
      </c>
      <c r="Y37" s="325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1">
        <v>4620207490044</v>
      </c>
      <c r="E38" s="342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5" t="s">
        <v>103</v>
      </c>
      <c r="Q38" s="335"/>
      <c r="R38" s="335"/>
      <c r="S38" s="335"/>
      <c r="T38" s="336"/>
      <c r="U38" s="34"/>
      <c r="V38" s="34"/>
      <c r="W38" s="35" t="s">
        <v>70</v>
      </c>
      <c r="X38" s="324">
        <v>12</v>
      </c>
      <c r="Y38" s="325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73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74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36</v>
      </c>
      <c r="Y39" s="326">
        <f>IFERROR(SUM(Y36:Y38),"0")</f>
        <v>36</v>
      </c>
      <c r="Z39" s="326">
        <f>IFERROR(IF(Z36="",0,Z36),"0")+IFERROR(IF(Z37="",0,Z37),"0")+IFERROR(IF(Z38="",0,Z38),"0")</f>
        <v>0.55800000000000005</v>
      </c>
      <c r="AA39" s="327"/>
      <c r="AB39" s="327"/>
      <c r="AC39" s="327"/>
    </row>
    <row r="40" spans="1:68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74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201.59999999999997</v>
      </c>
      <c r="Y40" s="326">
        <f>IFERROR(SUMPRODUCT(Y36:Y38*H36:H38),"0")</f>
        <v>201.59999999999997</v>
      </c>
      <c r="Z40" s="37"/>
      <c r="AA40" s="327"/>
      <c r="AB40" s="327"/>
      <c r="AC40" s="327"/>
    </row>
    <row r="41" spans="1:68" ht="16.5" hidden="1" customHeight="1" x14ac:dyDescent="0.25">
      <c r="A41" s="345" t="s">
        <v>105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19"/>
      <c r="AB41" s="319"/>
      <c r="AC41" s="319"/>
    </row>
    <row r="42" spans="1:68" ht="14.25" hidden="1" customHeight="1" x14ac:dyDescent="0.25">
      <c r="A42" s="337" t="s">
        <v>64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1">
        <v>4607111038999</v>
      </c>
      <c r="E43" s="342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1">
        <v>4607111037183</v>
      </c>
      <c r="E44" s="342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1">
        <v>4607111039385</v>
      </c>
      <c r="E45" s="342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4">
        <v>24</v>
      </c>
      <c r="Y45" s="325">
        <f t="shared" si="0"/>
        <v>24</v>
      </c>
      <c r="Z45" s="36">
        <f t="shared" si="1"/>
        <v>0.372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175.2</v>
      </c>
      <c r="BN45" s="67">
        <f t="shared" si="3"/>
        <v>175.2</v>
      </c>
      <c r="BO45" s="67">
        <f t="shared" si="4"/>
        <v>0.2857142857142857</v>
      </c>
      <c r="BP45" s="67">
        <f t="shared" si="5"/>
        <v>0.2857142857142857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1">
        <v>4607111039392</v>
      </c>
      <c r="E46" s="342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4">
        <v>12</v>
      </c>
      <c r="Y46" s="325">
        <f t="shared" si="0"/>
        <v>12</v>
      </c>
      <c r="Z46" s="36">
        <f t="shared" si="1"/>
        <v>0.186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4301071031</v>
      </c>
      <c r="D47" s="341">
        <v>4607111038982</v>
      </c>
      <c r="E47" s="342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4301070971</v>
      </c>
      <c r="D48" s="341">
        <v>4607111036902</v>
      </c>
      <c r="E48" s="342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1">
        <v>4607111039354</v>
      </c>
      <c r="E49" s="342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1">
        <v>4607111036889</v>
      </c>
      <c r="E50" s="342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1">
        <v>4607111039330</v>
      </c>
      <c r="E51" s="342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5"/>
      <c r="R51" s="335"/>
      <c r="S51" s="335"/>
      <c r="T51" s="336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73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74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36</v>
      </c>
      <c r="Y52" s="326">
        <f>IFERROR(SUM(Y43:Y51),"0")</f>
        <v>36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0.55800000000000005</v>
      </c>
      <c r="AA52" s="327"/>
      <c r="AB52" s="327"/>
      <c r="AC52" s="327"/>
    </row>
    <row r="53" spans="1:68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74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244.8</v>
      </c>
      <c r="Y53" s="326">
        <f>IFERROR(SUMPRODUCT(Y43:Y51*H43:H51),"0")</f>
        <v>244.8</v>
      </c>
      <c r="Z53" s="37"/>
      <c r="AA53" s="327"/>
      <c r="AB53" s="327"/>
      <c r="AC53" s="327"/>
    </row>
    <row r="54" spans="1:68" ht="16.5" hidden="1" customHeight="1" x14ac:dyDescent="0.25">
      <c r="A54" s="345" t="s">
        <v>126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19"/>
      <c r="AB54" s="319"/>
      <c r="AC54" s="319"/>
    </row>
    <row r="55" spans="1:68" ht="14.25" hidden="1" customHeight="1" x14ac:dyDescent="0.25">
      <c r="A55" s="337" t="s">
        <v>127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1">
        <v>4607111039743</v>
      </c>
      <c r="E56" s="342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34" t="s">
        <v>130</v>
      </c>
      <c r="Q56" s="335"/>
      <c r="R56" s="335"/>
      <c r="S56" s="335"/>
      <c r="T56" s="336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7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74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74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41">
        <v>4607111039712</v>
      </c>
      <c r="E60" s="342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07" t="s">
        <v>134</v>
      </c>
      <c r="Q60" s="335"/>
      <c r="R60" s="335"/>
      <c r="S60" s="335"/>
      <c r="T60" s="336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74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74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7" t="s">
        <v>136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41">
        <v>4607111039705</v>
      </c>
      <c r="E64" s="342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92" t="s">
        <v>139</v>
      </c>
      <c r="Q64" s="335"/>
      <c r="R64" s="335"/>
      <c r="S64" s="335"/>
      <c r="T64" s="336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41">
        <v>4607111039729</v>
      </c>
      <c r="E65" s="342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15" t="s">
        <v>143</v>
      </c>
      <c r="Q65" s="335"/>
      <c r="R65" s="335"/>
      <c r="S65" s="335"/>
      <c r="T65" s="336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41">
        <v>4620207490228</v>
      </c>
      <c r="E66" s="342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6" t="s">
        <v>147</v>
      </c>
      <c r="Q66" s="335"/>
      <c r="R66" s="335"/>
      <c r="S66" s="335"/>
      <c r="T66" s="336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73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74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74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45" t="s">
        <v>148</v>
      </c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19"/>
      <c r="AB69" s="319"/>
      <c r="AC69" s="319"/>
    </row>
    <row r="70" spans="1:68" ht="14.25" hidden="1" customHeight="1" x14ac:dyDescent="0.25">
      <c r="A70" s="337" t="s">
        <v>64</v>
      </c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20"/>
      <c r="AB70" s="320"/>
      <c r="AC70" s="320"/>
    </row>
    <row r="71" spans="1:68" ht="27" hidden="1" customHeight="1" x14ac:dyDescent="0.25">
      <c r="A71" s="54" t="s">
        <v>149</v>
      </c>
      <c r="B71" s="54" t="s">
        <v>150</v>
      </c>
      <c r="C71" s="31">
        <v>4301070977</v>
      </c>
      <c r="D71" s="341">
        <v>4607111037411</v>
      </c>
      <c r="E71" s="342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5"/>
      <c r="R71" s="335"/>
      <c r="S71" s="335"/>
      <c r="T71" s="336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41">
        <v>4607111036728</v>
      </c>
      <c r="E72" s="342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5"/>
      <c r="R72" s="335"/>
      <c r="S72" s="335"/>
      <c r="T72" s="336"/>
      <c r="U72" s="34"/>
      <c r="V72" s="34"/>
      <c r="W72" s="35" t="s">
        <v>70</v>
      </c>
      <c r="X72" s="324">
        <v>228</v>
      </c>
      <c r="Y72" s="325">
        <f>IFERROR(IF(X72="","",X72),"")</f>
        <v>228</v>
      </c>
      <c r="Z72" s="36">
        <f>IFERROR(IF(X72="","",X72*0.00866),"")</f>
        <v>1.9744799999999998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1188.6096</v>
      </c>
      <c r="BN72" s="67">
        <f>IFERROR(Y72*I72,"0")</f>
        <v>1188.6096</v>
      </c>
      <c r="BO72" s="67">
        <f>IFERROR(X72/J72,"0")</f>
        <v>1.5833333333333333</v>
      </c>
      <c r="BP72" s="67">
        <f>IFERROR(Y72/J72,"0")</f>
        <v>1.5833333333333333</v>
      </c>
    </row>
    <row r="73" spans="1:68" x14ac:dyDescent="0.2">
      <c r="A73" s="373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74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228</v>
      </c>
      <c r="Y73" s="326">
        <f>IFERROR(SUM(Y71:Y72),"0")</f>
        <v>228</v>
      </c>
      <c r="Z73" s="326">
        <f>IFERROR(IF(Z71="",0,Z71),"0")+IFERROR(IF(Z72="",0,Z72),"0")</f>
        <v>1.9744799999999998</v>
      </c>
      <c r="AA73" s="327"/>
      <c r="AB73" s="327"/>
      <c r="AC73" s="327"/>
    </row>
    <row r="74" spans="1:68" x14ac:dyDescent="0.2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74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1140</v>
      </c>
      <c r="Y74" s="326">
        <f>IFERROR(SUMPRODUCT(Y71:Y72*H71:H72),"0")</f>
        <v>1140</v>
      </c>
      <c r="Z74" s="37"/>
      <c r="AA74" s="327"/>
      <c r="AB74" s="327"/>
      <c r="AC74" s="327"/>
    </row>
    <row r="75" spans="1:68" ht="16.5" hidden="1" customHeight="1" x14ac:dyDescent="0.25">
      <c r="A75" s="345" t="s">
        <v>155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19"/>
      <c r="AB75" s="319"/>
      <c r="AC75" s="319"/>
    </row>
    <row r="76" spans="1:68" ht="14.25" hidden="1" customHeight="1" x14ac:dyDescent="0.25">
      <c r="A76" s="337" t="s">
        <v>136</v>
      </c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41">
        <v>4607111033659</v>
      </c>
      <c r="E77" s="342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513" t="s">
        <v>158</v>
      </c>
      <c r="Q77" s="335"/>
      <c r="R77" s="335"/>
      <c r="S77" s="335"/>
      <c r="T77" s="336"/>
      <c r="U77" s="34"/>
      <c r="V77" s="34"/>
      <c r="W77" s="35" t="s">
        <v>70</v>
      </c>
      <c r="X77" s="324">
        <v>14</v>
      </c>
      <c r="Y77" s="325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7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74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14</v>
      </c>
      <c r="Y78" s="326">
        <f>IFERROR(SUM(Y77:Y77),"0")</f>
        <v>14</v>
      </c>
      <c r="Z78" s="326">
        <f>IFERROR(IF(Z77="",0,Z77),"0")</f>
        <v>0.25031999999999999</v>
      </c>
      <c r="AA78" s="327"/>
      <c r="AB78" s="327"/>
      <c r="AC78" s="327"/>
    </row>
    <row r="79" spans="1:68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74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50.4</v>
      </c>
      <c r="Y79" s="326">
        <f>IFERROR(SUMPRODUCT(Y77:Y77*H77:H77),"0")</f>
        <v>50.4</v>
      </c>
      <c r="Z79" s="37"/>
      <c r="AA79" s="327"/>
      <c r="AB79" s="327"/>
      <c r="AC79" s="327"/>
    </row>
    <row r="80" spans="1:68" ht="16.5" hidden="1" customHeight="1" x14ac:dyDescent="0.25">
      <c r="A80" s="345" t="s">
        <v>160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19"/>
      <c r="AB80" s="319"/>
      <c r="AC80" s="319"/>
    </row>
    <row r="81" spans="1:68" ht="14.25" hidden="1" customHeight="1" x14ac:dyDescent="0.25">
      <c r="A81" s="337" t="s">
        <v>161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41">
        <v>4607111034120</v>
      </c>
      <c r="E82" s="34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5"/>
      <c r="R82" s="335"/>
      <c r="S82" s="335"/>
      <c r="T82" s="336"/>
      <c r="U82" s="34"/>
      <c r="V82" s="34"/>
      <c r="W82" s="35" t="s">
        <v>70</v>
      </c>
      <c r="X82" s="324">
        <v>70</v>
      </c>
      <c r="Y82" s="325">
        <f>IFERROR(IF(X82="","",X82),"")</f>
        <v>70</v>
      </c>
      <c r="Z82" s="36">
        <f>IFERROR(IF(X82="","",X82*0.01788),"")</f>
        <v>1.2516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301.25200000000001</v>
      </c>
      <c r="BN82" s="67">
        <f>IFERROR(Y82*I82,"0")</f>
        <v>301.25200000000001</v>
      </c>
      <c r="BO82" s="67">
        <f>IFERROR(X82/J82,"0")</f>
        <v>1</v>
      </c>
      <c r="BP82" s="67">
        <f>IFERROR(Y82/J82,"0")</f>
        <v>1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41">
        <v>4607111034137</v>
      </c>
      <c r="E83" s="34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5"/>
      <c r="R83" s="335"/>
      <c r="S83" s="335"/>
      <c r="T83" s="336"/>
      <c r="U83" s="34"/>
      <c r="V83" s="34"/>
      <c r="W83" s="35" t="s">
        <v>70</v>
      </c>
      <c r="X83" s="324">
        <v>56</v>
      </c>
      <c r="Y83" s="325">
        <f>IFERROR(IF(X83="","",X83),"")</f>
        <v>56</v>
      </c>
      <c r="Z83" s="36">
        <f>IFERROR(IF(X83="","",X83*0.01788),"")</f>
        <v>1.0012799999999999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241.00160000000002</v>
      </c>
      <c r="BN83" s="67">
        <f>IFERROR(Y83*I83,"0")</f>
        <v>241.00160000000002</v>
      </c>
      <c r="BO83" s="67">
        <f>IFERROR(X83/J83,"0")</f>
        <v>0.8</v>
      </c>
      <c r="BP83" s="67">
        <f>IFERROR(Y83/J83,"0")</f>
        <v>0.8</v>
      </c>
    </row>
    <row r="84" spans="1:68" x14ac:dyDescent="0.2">
      <c r="A84" s="373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74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126</v>
      </c>
      <c r="Y84" s="326">
        <f>IFERROR(SUM(Y82:Y83),"0")</f>
        <v>126</v>
      </c>
      <c r="Z84" s="326">
        <f>IFERROR(IF(Z82="",0,Z82),"0")+IFERROR(IF(Z83="",0,Z83),"0")</f>
        <v>2.2528800000000002</v>
      </c>
      <c r="AA84" s="327"/>
      <c r="AB84" s="327"/>
      <c r="AC84" s="327"/>
    </row>
    <row r="85" spans="1:68" x14ac:dyDescent="0.2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74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453.6</v>
      </c>
      <c r="Y85" s="326">
        <f>IFERROR(SUMPRODUCT(Y82:Y83*H82:H83),"0")</f>
        <v>453.6</v>
      </c>
      <c r="Z85" s="37"/>
      <c r="AA85" s="327"/>
      <c r="AB85" s="327"/>
      <c r="AC85" s="327"/>
    </row>
    <row r="86" spans="1:68" ht="16.5" hidden="1" customHeight="1" x14ac:dyDescent="0.25">
      <c r="A86" s="345" t="s">
        <v>168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19"/>
      <c r="AB86" s="319"/>
      <c r="AC86" s="319"/>
    </row>
    <row r="87" spans="1:68" ht="14.25" hidden="1" customHeight="1" x14ac:dyDescent="0.25">
      <c r="A87" s="337" t="s">
        <v>136</v>
      </c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41">
        <v>4607111033628</v>
      </c>
      <c r="E88" s="342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0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24">
        <v>56</v>
      </c>
      <c r="Y88" s="325">
        <f t="shared" ref="Y88:Y93" si="6">IFERROR(IF(X88="","",X88),"")</f>
        <v>56</v>
      </c>
      <c r="Z88" s="36">
        <f t="shared" ref="Z88:Z93" si="7">IFERROR(IF(X88="","",X88*0.01788),"")</f>
        <v>1.0012799999999999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241.00160000000002</v>
      </c>
      <c r="BN88" s="67">
        <f t="shared" ref="BN88:BN93" si="9">IFERROR(Y88*I88,"0")</f>
        <v>241.00160000000002</v>
      </c>
      <c r="BO88" s="67">
        <f t="shared" ref="BO88:BO93" si="10">IFERROR(X88/J88,"0")</f>
        <v>0.8</v>
      </c>
      <c r="BP88" s="67">
        <f t="shared" ref="BP88:BP93" si="11">IFERROR(Y88/J88,"0")</f>
        <v>0.8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41">
        <v>4607111033451</v>
      </c>
      <c r="E89" s="342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24">
        <v>42</v>
      </c>
      <c r="Y89" s="325">
        <f t="shared" si="6"/>
        <v>42</v>
      </c>
      <c r="Z89" s="36">
        <f t="shared" si="7"/>
        <v>0.75095999999999996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180.75120000000001</v>
      </c>
      <c r="BN89" s="67">
        <f t="shared" si="9"/>
        <v>180.75120000000001</v>
      </c>
      <c r="BO89" s="67">
        <f t="shared" si="10"/>
        <v>0.6</v>
      </c>
      <c r="BP89" s="67">
        <f t="shared" si="11"/>
        <v>0.6</v>
      </c>
    </row>
    <row r="90" spans="1:68" ht="27" hidden="1" customHeight="1" x14ac:dyDescent="0.25">
      <c r="A90" s="54" t="s">
        <v>174</v>
      </c>
      <c r="B90" s="54" t="s">
        <v>175</v>
      </c>
      <c r="C90" s="31">
        <v>4301135575</v>
      </c>
      <c r="D90" s="341">
        <v>4607111035141</v>
      </c>
      <c r="E90" s="342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8" t="s">
        <v>176</v>
      </c>
      <c r="Q90" s="335"/>
      <c r="R90" s="335"/>
      <c r="S90" s="335"/>
      <c r="T90" s="336"/>
      <c r="U90" s="34"/>
      <c r="V90" s="34"/>
      <c r="W90" s="35" t="s">
        <v>70</v>
      </c>
      <c r="X90" s="324">
        <v>0</v>
      </c>
      <c r="Y90" s="325">
        <f t="shared" si="6"/>
        <v>0</v>
      </c>
      <c r="Z90" s="36">
        <f t="shared" si="7"/>
        <v>0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41">
        <v>4607111033444</v>
      </c>
      <c r="E91" s="342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5"/>
      <c r="R91" s="335"/>
      <c r="S91" s="335"/>
      <c r="T91" s="336"/>
      <c r="U91" s="34"/>
      <c r="V91" s="34"/>
      <c r="W91" s="35" t="s">
        <v>70</v>
      </c>
      <c r="X91" s="324">
        <v>56</v>
      </c>
      <c r="Y91" s="325">
        <f t="shared" si="6"/>
        <v>56</v>
      </c>
      <c r="Z91" s="36">
        <f t="shared" si="7"/>
        <v>1.0012799999999999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241.00160000000002</v>
      </c>
      <c r="BN91" s="67">
        <f t="shared" si="9"/>
        <v>241.00160000000002</v>
      </c>
      <c r="BO91" s="67">
        <f t="shared" si="10"/>
        <v>0.8</v>
      </c>
      <c r="BP91" s="67">
        <f t="shared" si="11"/>
        <v>0.8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4301135290</v>
      </c>
      <c r="D92" s="341">
        <v>4607111035028</v>
      </c>
      <c r="E92" s="342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5"/>
      <c r="R92" s="335"/>
      <c r="S92" s="335"/>
      <c r="T92" s="336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hidden="1" customHeight="1" x14ac:dyDescent="0.25">
      <c r="A93" s="54" t="s">
        <v>182</v>
      </c>
      <c r="B93" s="54" t="s">
        <v>183</v>
      </c>
      <c r="C93" s="31">
        <v>4301135285</v>
      </c>
      <c r="D93" s="341">
        <v>4607111036407</v>
      </c>
      <c r="E93" s="342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5"/>
      <c r="R93" s="335"/>
      <c r="S93" s="335"/>
      <c r="T93" s="336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7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74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154</v>
      </c>
      <c r="Y94" s="326">
        <f>IFERROR(SUM(Y88:Y93),"0")</f>
        <v>154</v>
      </c>
      <c r="Z94" s="326">
        <f>IFERROR(IF(Z88="",0,Z88),"0")+IFERROR(IF(Z89="",0,Z89),"0")+IFERROR(IF(Z90="",0,Z90),"0")+IFERROR(IF(Z91="",0,Z91),"0")+IFERROR(IF(Z92="",0,Z92),"0")+IFERROR(IF(Z93="",0,Z93),"0")</f>
        <v>2.75352</v>
      </c>
      <c r="AA94" s="327"/>
      <c r="AB94" s="327"/>
      <c r="AC94" s="327"/>
    </row>
    <row r="95" spans="1:68" x14ac:dyDescent="0.2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74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554.4</v>
      </c>
      <c r="Y95" s="326">
        <f>IFERROR(SUMPRODUCT(Y88:Y93*H88:H93),"0")</f>
        <v>554.4</v>
      </c>
      <c r="Z95" s="37"/>
      <c r="AA95" s="327"/>
      <c r="AB95" s="327"/>
      <c r="AC95" s="327"/>
    </row>
    <row r="96" spans="1:68" ht="16.5" hidden="1" customHeight="1" x14ac:dyDescent="0.25">
      <c r="A96" s="345" t="s">
        <v>185</v>
      </c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19"/>
      <c r="AB96" s="319"/>
      <c r="AC96" s="319"/>
    </row>
    <row r="97" spans="1:68" ht="14.25" hidden="1" customHeight="1" x14ac:dyDescent="0.25">
      <c r="A97" s="337" t="s">
        <v>186</v>
      </c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41">
        <v>4607025784319</v>
      </c>
      <c r="E98" s="342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4">
        <v>56</v>
      </c>
      <c r="Y98" s="325">
        <f>IFERROR(IF(X98="","",X98),"")</f>
        <v>56</v>
      </c>
      <c r="Z98" s="36">
        <f>IFERROR(IF(X98="","",X98*0.01788),"")</f>
        <v>1.0012799999999999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237.66399999999999</v>
      </c>
      <c r="BN98" s="67">
        <f>IFERROR(Y98*I98,"0")</f>
        <v>237.66399999999999</v>
      </c>
      <c r="BO98" s="67">
        <f>IFERROR(X98/J98,"0")</f>
        <v>0.8</v>
      </c>
      <c r="BP98" s="67">
        <f>IFERROR(Y98/J98,"0")</f>
        <v>0.8</v>
      </c>
    </row>
    <row r="99" spans="1:68" ht="27" hidden="1" customHeight="1" x14ac:dyDescent="0.25">
      <c r="A99" s="54" t="s">
        <v>190</v>
      </c>
      <c r="B99" s="54" t="s">
        <v>191</v>
      </c>
      <c r="C99" s="31">
        <v>4301136042</v>
      </c>
      <c r="D99" s="341">
        <v>4607025784012</v>
      </c>
      <c r="E99" s="342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41">
        <v>4607111035370</v>
      </c>
      <c r="E100" s="342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5"/>
      <c r="R100" s="335"/>
      <c r="S100" s="335"/>
      <c r="T100" s="336"/>
      <c r="U100" s="34"/>
      <c r="V100" s="34"/>
      <c r="W100" s="35" t="s">
        <v>70</v>
      </c>
      <c r="X100" s="324">
        <v>12</v>
      </c>
      <c r="Y100" s="325">
        <f>IFERROR(IF(X100="","",X100),"")</f>
        <v>12</v>
      </c>
      <c r="Z100" s="36">
        <f>IFERROR(IF(X100="","",X100*0.0155),"")</f>
        <v>0.186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41.567999999999998</v>
      </c>
      <c r="BN100" s="67">
        <f>IFERROR(Y100*I100,"0")</f>
        <v>41.567999999999998</v>
      </c>
      <c r="BO100" s="67">
        <f>IFERROR(X100/J100,"0")</f>
        <v>0.14285714285714285</v>
      </c>
      <c r="BP100" s="67">
        <f>IFERROR(Y100/J100,"0")</f>
        <v>0.14285714285714285</v>
      </c>
    </row>
    <row r="101" spans="1:68" x14ac:dyDescent="0.2">
      <c r="A101" s="373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74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68</v>
      </c>
      <c r="Y101" s="326">
        <f>IFERROR(SUM(Y98:Y100),"0")</f>
        <v>68</v>
      </c>
      <c r="Z101" s="326">
        <f>IFERROR(IF(Z98="",0,Z98),"0")+IFERROR(IF(Z99="",0,Z99),"0")+IFERROR(IF(Z100="",0,Z100),"0")</f>
        <v>1.1872799999999999</v>
      </c>
      <c r="AA101" s="327"/>
      <c r="AB101" s="327"/>
      <c r="AC101" s="327"/>
    </row>
    <row r="102" spans="1:68" x14ac:dyDescent="0.2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74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238.56</v>
      </c>
      <c r="Y102" s="326">
        <f>IFERROR(SUMPRODUCT(Y98:Y100*H98:H100),"0")</f>
        <v>238.56</v>
      </c>
      <c r="Z102" s="37"/>
      <c r="AA102" s="327"/>
      <c r="AB102" s="327"/>
      <c r="AC102" s="327"/>
    </row>
    <row r="103" spans="1:68" ht="16.5" hidden="1" customHeight="1" x14ac:dyDescent="0.25">
      <c r="A103" s="345" t="s">
        <v>196</v>
      </c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19"/>
      <c r="AB103" s="319"/>
      <c r="AC103" s="319"/>
    </row>
    <row r="104" spans="1:68" ht="14.25" hidden="1" customHeight="1" x14ac:dyDescent="0.25">
      <c r="A104" s="337" t="s">
        <v>64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41">
        <v>4607111039262</v>
      </c>
      <c r="E105" s="342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5"/>
      <c r="R105" s="335"/>
      <c r="S105" s="335"/>
      <c r="T105" s="336"/>
      <c r="U105" s="34"/>
      <c r="V105" s="34"/>
      <c r="W105" s="35" t="s">
        <v>70</v>
      </c>
      <c r="X105" s="324">
        <v>24</v>
      </c>
      <c r="Y105" s="325">
        <f>IFERROR(IF(X105="","",X105),"")</f>
        <v>24</v>
      </c>
      <c r="Z105" s="36">
        <f>IFERROR(IF(X105="","",X105*0.0155),"")</f>
        <v>0.372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161.2704</v>
      </c>
      <c r="BN105" s="67">
        <f>IFERROR(Y105*I105,"0")</f>
        <v>161.2704</v>
      </c>
      <c r="BO105" s="67">
        <f>IFERROR(X105/J105,"0")</f>
        <v>0.2857142857142857</v>
      </c>
      <c r="BP105" s="67">
        <f>IFERROR(Y105/J105,"0")</f>
        <v>0.2857142857142857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4301070976</v>
      </c>
      <c r="D106" s="341">
        <v>4607111034144</v>
      </c>
      <c r="E106" s="342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5"/>
      <c r="R106" s="335"/>
      <c r="S106" s="335"/>
      <c r="T106" s="336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41">
        <v>4607111039248</v>
      </c>
      <c r="E107" s="342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24">
        <v>60</v>
      </c>
      <c r="Y107" s="325">
        <f>IFERROR(IF(X107="","",X107),"")</f>
        <v>60</v>
      </c>
      <c r="Z107" s="36">
        <f>IFERROR(IF(X107="","",X107*0.0155),"")</f>
        <v>0.92999999999999994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438</v>
      </c>
      <c r="BN107" s="67">
        <f>IFERROR(Y107*I107,"0")</f>
        <v>438</v>
      </c>
      <c r="BO107" s="67">
        <f>IFERROR(X107/J107,"0")</f>
        <v>0.7142857142857143</v>
      </c>
      <c r="BP107" s="67">
        <f>IFERROR(Y107/J107,"0")</f>
        <v>0.7142857142857143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41">
        <v>4607111039293</v>
      </c>
      <c r="E108" s="342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24">
        <v>12</v>
      </c>
      <c r="Y108" s="325">
        <f>IFERROR(IF(X108="","",X108),"")</f>
        <v>12</v>
      </c>
      <c r="Z108" s="36">
        <f>IFERROR(IF(X108="","",X108*0.0155),"")</f>
        <v>0.186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41">
        <v>4607111039279</v>
      </c>
      <c r="E109" s="342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4">
        <v>84</v>
      </c>
      <c r="Y109" s="325">
        <f>IFERROR(IF(X109="","",X109),"")</f>
        <v>84</v>
      </c>
      <c r="Z109" s="36">
        <f>IFERROR(IF(X109="","",X109*0.0155),"")</f>
        <v>1.302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613.19999999999993</v>
      </c>
      <c r="BN109" s="67">
        <f>IFERROR(Y109*I109,"0")</f>
        <v>613.19999999999993</v>
      </c>
      <c r="BO109" s="67">
        <f>IFERROR(X109/J109,"0")</f>
        <v>1</v>
      </c>
      <c r="BP109" s="67">
        <f>IFERROR(Y109/J109,"0")</f>
        <v>1</v>
      </c>
    </row>
    <row r="110" spans="1:68" x14ac:dyDescent="0.2">
      <c r="A110" s="373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74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180</v>
      </c>
      <c r="Y110" s="326">
        <f>IFERROR(SUM(Y105:Y109),"0")</f>
        <v>180</v>
      </c>
      <c r="Z110" s="326">
        <f>IFERROR(IF(Z105="",0,Z105),"0")+IFERROR(IF(Z106="",0,Z106),"0")+IFERROR(IF(Z107="",0,Z107),"0")+IFERROR(IF(Z108="",0,Z108),"0")+IFERROR(IF(Z109="",0,Z109),"0")</f>
        <v>2.79</v>
      </c>
      <c r="AA110" s="327"/>
      <c r="AB110" s="327"/>
      <c r="AC110" s="327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74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1238.4000000000001</v>
      </c>
      <c r="Y111" s="326">
        <f>IFERROR(SUMPRODUCT(Y105:Y109*H105:H109),"0")</f>
        <v>1238.4000000000001</v>
      </c>
      <c r="Z111" s="37"/>
      <c r="AA111" s="327"/>
      <c r="AB111" s="327"/>
      <c r="AC111" s="327"/>
    </row>
    <row r="112" spans="1:68" ht="16.5" hidden="1" customHeight="1" x14ac:dyDescent="0.25">
      <c r="A112" s="345" t="s">
        <v>207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19"/>
      <c r="AB112" s="319"/>
      <c r="AC112" s="319"/>
    </row>
    <row r="113" spans="1:68" ht="14.25" hidden="1" customHeight="1" x14ac:dyDescent="0.25">
      <c r="A113" s="337" t="s">
        <v>136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41">
        <v>4607111034014</v>
      </c>
      <c r="E114" s="34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4">
        <v>98</v>
      </c>
      <c r="Y114" s="325">
        <f>IFERROR(IF(X114="","",X114),"")</f>
        <v>98</v>
      </c>
      <c r="Z114" s="36">
        <f>IFERROR(IF(X114="","",X114*0.01788),"")</f>
        <v>1.75224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41">
        <v>4607111033994</v>
      </c>
      <c r="E115" s="342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4">
        <v>112</v>
      </c>
      <c r="Y115" s="325">
        <f>IFERROR(IF(X115="","",X115),"")</f>
        <v>112</v>
      </c>
      <c r="Z115" s="36">
        <f>IFERROR(IF(X115="","",X115*0.01788),"")</f>
        <v>2.0025599999999999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414.80319999999995</v>
      </c>
      <c r="BN115" s="67">
        <f>IFERROR(Y115*I115,"0")</f>
        <v>414.80319999999995</v>
      </c>
      <c r="BO115" s="67">
        <f>IFERROR(X115/J115,"0")</f>
        <v>1.6</v>
      </c>
      <c r="BP115" s="67">
        <f>IFERROR(Y115/J115,"0")</f>
        <v>1.6</v>
      </c>
    </row>
    <row r="116" spans="1:68" x14ac:dyDescent="0.2">
      <c r="A116" s="37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74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210</v>
      </c>
      <c r="Y116" s="326">
        <f>IFERROR(SUM(Y114:Y115),"0")</f>
        <v>210</v>
      </c>
      <c r="Z116" s="326">
        <f>IFERROR(IF(Z114="",0,Z114),"0")+IFERROR(IF(Z115="",0,Z115),"0")</f>
        <v>3.7547999999999999</v>
      </c>
      <c r="AA116" s="327"/>
      <c r="AB116" s="327"/>
      <c r="AC116" s="327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74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630</v>
      </c>
      <c r="Y117" s="326">
        <f>IFERROR(SUMPRODUCT(Y114:Y115*H114:H115),"0")</f>
        <v>630</v>
      </c>
      <c r="Z117" s="37"/>
      <c r="AA117" s="327"/>
      <c r="AB117" s="327"/>
      <c r="AC117" s="327"/>
    </row>
    <row r="118" spans="1:68" ht="16.5" hidden="1" customHeight="1" x14ac:dyDescent="0.25">
      <c r="A118" s="345" t="s">
        <v>213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19"/>
      <c r="AB118" s="319"/>
      <c r="AC118" s="319"/>
    </row>
    <row r="119" spans="1:68" ht="14.25" hidden="1" customHeight="1" x14ac:dyDescent="0.25">
      <c r="A119" s="337" t="s">
        <v>136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41">
        <v>4607111039095</v>
      </c>
      <c r="E120" s="342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5"/>
      <c r="R120" s="335"/>
      <c r="S120" s="335"/>
      <c r="T120" s="336"/>
      <c r="U120" s="34"/>
      <c r="V120" s="34"/>
      <c r="W120" s="35" t="s">
        <v>70</v>
      </c>
      <c r="X120" s="324">
        <v>28</v>
      </c>
      <c r="Y120" s="325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104.944</v>
      </c>
      <c r="BN120" s="67">
        <f>IFERROR(Y120*I120,"0")</f>
        <v>104.944</v>
      </c>
      <c r="BO120" s="67">
        <f>IFERROR(X120/J120,"0")</f>
        <v>0.4</v>
      </c>
      <c r="BP120" s="67">
        <f>IFERROR(Y120/J120,"0")</f>
        <v>0.4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41">
        <v>4607111034199</v>
      </c>
      <c r="E121" s="34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5"/>
      <c r="R121" s="335"/>
      <c r="S121" s="335"/>
      <c r="T121" s="336"/>
      <c r="U121" s="34"/>
      <c r="V121" s="34"/>
      <c r="W121" s="35" t="s">
        <v>70</v>
      </c>
      <c r="X121" s="324">
        <v>98</v>
      </c>
      <c r="Y121" s="325">
        <f>IFERROR(IF(X121="","",X121),"")</f>
        <v>98</v>
      </c>
      <c r="Z121" s="36">
        <f>IFERROR(IF(X121="","",X121*0.01788),"")</f>
        <v>1.75224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362.95279999999997</v>
      </c>
      <c r="BN121" s="67">
        <f>IFERROR(Y121*I121,"0")</f>
        <v>362.95279999999997</v>
      </c>
      <c r="BO121" s="67">
        <f>IFERROR(X121/J121,"0")</f>
        <v>1.4</v>
      </c>
      <c r="BP121" s="67">
        <f>IFERROR(Y121/J121,"0")</f>
        <v>1.4</v>
      </c>
    </row>
    <row r="122" spans="1:68" x14ac:dyDescent="0.2">
      <c r="A122" s="373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74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126</v>
      </c>
      <c r="Y122" s="326">
        <f>IFERROR(SUM(Y120:Y121),"0")</f>
        <v>126</v>
      </c>
      <c r="Z122" s="326">
        <f>IFERROR(IF(Z120="",0,Z120),"0")+IFERROR(IF(Z121="",0,Z121),"0")</f>
        <v>2.2528800000000002</v>
      </c>
      <c r="AA122" s="327"/>
      <c r="AB122" s="327"/>
      <c r="AC122" s="327"/>
    </row>
    <row r="123" spans="1:68" x14ac:dyDescent="0.2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74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378</v>
      </c>
      <c r="Y123" s="326">
        <f>IFERROR(SUMPRODUCT(Y120:Y121*H120:H121),"0")</f>
        <v>378</v>
      </c>
      <c r="Z123" s="37"/>
      <c r="AA123" s="327"/>
      <c r="AB123" s="327"/>
      <c r="AC123" s="327"/>
    </row>
    <row r="124" spans="1:68" ht="16.5" hidden="1" customHeight="1" x14ac:dyDescent="0.25">
      <c r="A124" s="345" t="s">
        <v>220</v>
      </c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19"/>
      <c r="AB124" s="319"/>
      <c r="AC124" s="319"/>
    </row>
    <row r="125" spans="1:68" ht="14.25" hidden="1" customHeight="1" x14ac:dyDescent="0.25">
      <c r="A125" s="337" t="s">
        <v>136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0"/>
      <c r="AB125" s="320"/>
      <c r="AC125" s="320"/>
    </row>
    <row r="126" spans="1:68" ht="27" hidden="1" customHeight="1" x14ac:dyDescent="0.25">
      <c r="A126" s="54" t="s">
        <v>221</v>
      </c>
      <c r="B126" s="54" t="s">
        <v>222</v>
      </c>
      <c r="C126" s="31">
        <v>4301135275</v>
      </c>
      <c r="D126" s="341">
        <v>4607111034380</v>
      </c>
      <c r="E126" s="34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224</v>
      </c>
      <c r="B127" s="54" t="s">
        <v>225</v>
      </c>
      <c r="C127" s="31">
        <v>4301135277</v>
      </c>
      <c r="D127" s="341">
        <v>4607111034397</v>
      </c>
      <c r="E127" s="34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73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74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hidden="1" x14ac:dyDescent="0.2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74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hidden="1" customHeight="1" x14ac:dyDescent="0.25">
      <c r="A130" s="345" t="s">
        <v>226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19"/>
      <c r="AB130" s="319"/>
      <c r="AC130" s="319"/>
    </row>
    <row r="131" spans="1:68" ht="14.25" hidden="1" customHeight="1" x14ac:dyDescent="0.25">
      <c r="A131" s="337" t="s">
        <v>136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0"/>
      <c r="AB131" s="320"/>
      <c r="AC131" s="320"/>
    </row>
    <row r="132" spans="1:68" ht="27" hidden="1" customHeight="1" x14ac:dyDescent="0.25">
      <c r="A132" s="54" t="s">
        <v>227</v>
      </c>
      <c r="B132" s="54" t="s">
        <v>228</v>
      </c>
      <c r="C132" s="31">
        <v>4301135570</v>
      </c>
      <c r="D132" s="341">
        <v>4607111035806</v>
      </c>
      <c r="E132" s="34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1" t="s">
        <v>229</v>
      </c>
      <c r="Q132" s="335"/>
      <c r="R132" s="335"/>
      <c r="S132" s="335"/>
      <c r="T132" s="336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73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74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74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45" t="s">
        <v>231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19"/>
      <c r="AB135" s="319"/>
      <c r="AC135" s="319"/>
    </row>
    <row r="136" spans="1:68" ht="14.25" hidden="1" customHeight="1" x14ac:dyDescent="0.25">
      <c r="A136" s="337" t="s">
        <v>136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0"/>
      <c r="AB136" s="320"/>
      <c r="AC136" s="320"/>
    </row>
    <row r="137" spans="1:68" ht="16.5" hidden="1" customHeight="1" x14ac:dyDescent="0.25">
      <c r="A137" s="54" t="s">
        <v>232</v>
      </c>
      <c r="B137" s="54" t="s">
        <v>233</v>
      </c>
      <c r="C137" s="31">
        <v>4301135596</v>
      </c>
      <c r="D137" s="341">
        <v>4607111039613</v>
      </c>
      <c r="E137" s="34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7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74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74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45" t="s">
        <v>234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19"/>
      <c r="AB140" s="319"/>
      <c r="AC140" s="319"/>
    </row>
    <row r="141" spans="1:68" ht="14.25" hidden="1" customHeight="1" x14ac:dyDescent="0.25">
      <c r="A141" s="337" t="s">
        <v>235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0"/>
      <c r="AB141" s="320"/>
      <c r="AC141" s="320"/>
    </row>
    <row r="142" spans="1:68" ht="27" hidden="1" customHeight="1" x14ac:dyDescent="0.25">
      <c r="A142" s="54" t="s">
        <v>236</v>
      </c>
      <c r="B142" s="54" t="s">
        <v>237</v>
      </c>
      <c r="C142" s="31">
        <v>4301071054</v>
      </c>
      <c r="D142" s="341">
        <v>4607111035639</v>
      </c>
      <c r="E142" s="34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2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240</v>
      </c>
      <c r="B143" s="54" t="s">
        <v>241</v>
      </c>
      <c r="C143" s="31">
        <v>4301135540</v>
      </c>
      <c r="D143" s="341">
        <v>4607111035646</v>
      </c>
      <c r="E143" s="34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5"/>
      <c r="R143" s="335"/>
      <c r="S143" s="335"/>
      <c r="T143" s="336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3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74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74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45" t="s">
        <v>242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19"/>
      <c r="AB146" s="319"/>
      <c r="AC146" s="319"/>
    </row>
    <row r="147" spans="1:68" ht="14.25" hidden="1" customHeight="1" x14ac:dyDescent="0.25">
      <c r="A147" s="337" t="s">
        <v>136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0"/>
      <c r="AB147" s="320"/>
      <c r="AC147" s="320"/>
    </row>
    <row r="148" spans="1:68" ht="27" hidden="1" customHeight="1" x14ac:dyDescent="0.25">
      <c r="A148" s="54" t="s">
        <v>243</v>
      </c>
      <c r="B148" s="54" t="s">
        <v>244</v>
      </c>
      <c r="C148" s="31">
        <v>4301135281</v>
      </c>
      <c r="D148" s="341">
        <v>4607111036568</v>
      </c>
      <c r="E148" s="34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5"/>
      <c r="R148" s="335"/>
      <c r="S148" s="335"/>
      <c r="T148" s="336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3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74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74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78" t="s">
        <v>246</v>
      </c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48"/>
      <c r="AB151" s="48"/>
      <c r="AC151" s="48"/>
    </row>
    <row r="152" spans="1:68" ht="16.5" hidden="1" customHeight="1" x14ac:dyDescent="0.25">
      <c r="A152" s="345" t="s">
        <v>247</v>
      </c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19"/>
      <c r="AB152" s="319"/>
      <c r="AC152" s="319"/>
    </row>
    <row r="153" spans="1:68" ht="14.25" hidden="1" customHeight="1" x14ac:dyDescent="0.25">
      <c r="A153" s="337" t="s">
        <v>136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41">
        <v>4607111039057</v>
      </c>
      <c r="E154" s="34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521" t="s">
        <v>250</v>
      </c>
      <c r="Q154" s="335"/>
      <c r="R154" s="335"/>
      <c r="S154" s="335"/>
      <c r="T154" s="336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3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74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74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45" t="s">
        <v>251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19"/>
      <c r="AB157" s="319"/>
      <c r="AC157" s="319"/>
    </row>
    <row r="158" spans="1:68" ht="14.25" hidden="1" customHeight="1" x14ac:dyDescent="0.25">
      <c r="A158" s="337" t="s">
        <v>64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41">
        <v>4607111036384</v>
      </c>
      <c r="E159" s="34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514" t="s">
        <v>254</v>
      </c>
      <c r="Q159" s="335"/>
      <c r="R159" s="335"/>
      <c r="S159" s="335"/>
      <c r="T159" s="336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41">
        <v>4640242180250</v>
      </c>
      <c r="E160" s="34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05" t="s">
        <v>258</v>
      </c>
      <c r="Q160" s="335"/>
      <c r="R160" s="335"/>
      <c r="S160" s="335"/>
      <c r="T160" s="336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41">
        <v>4607111036216</v>
      </c>
      <c r="E161" s="34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5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5"/>
      <c r="R161" s="335"/>
      <c r="S161" s="335"/>
      <c r="T161" s="336"/>
      <c r="U161" s="34"/>
      <c r="V161" s="34"/>
      <c r="W161" s="35" t="s">
        <v>70</v>
      </c>
      <c r="X161" s="324">
        <v>204</v>
      </c>
      <c r="Y161" s="325">
        <f>IFERROR(IF(X161="","",X161),"")</f>
        <v>204</v>
      </c>
      <c r="Z161" s="36">
        <f>IFERROR(IF(X161="","",X161*0.00866),"")</f>
        <v>1.7666399999999998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1063.4928</v>
      </c>
      <c r="BN161" s="67">
        <f>IFERROR(Y161*I161,"0")</f>
        <v>1063.4928</v>
      </c>
      <c r="BO161" s="67">
        <f>IFERROR(X161/J161,"0")</f>
        <v>1.4166666666666667</v>
      </c>
      <c r="BP161" s="67">
        <f>IFERROR(Y161/J161,"0")</f>
        <v>1.4166666666666667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41">
        <v>4607111036278</v>
      </c>
      <c r="E162" s="34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5"/>
      <c r="R162" s="335"/>
      <c r="S162" s="335"/>
      <c r="T162" s="336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74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204</v>
      </c>
      <c r="Y163" s="326">
        <f>IFERROR(SUM(Y159:Y162),"0")</f>
        <v>204</v>
      </c>
      <c r="Z163" s="326">
        <f>IFERROR(IF(Z159="",0,Z159),"0")+IFERROR(IF(Z160="",0,Z160),"0")+IFERROR(IF(Z161="",0,Z161),"0")+IFERROR(IF(Z162="",0,Z162),"0")</f>
        <v>1.7666399999999998</v>
      </c>
      <c r="AA163" s="327"/>
      <c r="AB163" s="327"/>
      <c r="AC163" s="327"/>
    </row>
    <row r="164" spans="1:68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74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1020</v>
      </c>
      <c r="Y164" s="326">
        <f>IFERROR(SUMPRODUCT(Y159:Y162*H159:H162),"0")</f>
        <v>1020</v>
      </c>
      <c r="Z164" s="37"/>
      <c r="AA164" s="327"/>
      <c r="AB164" s="327"/>
      <c r="AC164" s="327"/>
    </row>
    <row r="165" spans="1:68" ht="14.25" hidden="1" customHeight="1" x14ac:dyDescent="0.25">
      <c r="A165" s="337" t="s">
        <v>266</v>
      </c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41">
        <v>4607111036827</v>
      </c>
      <c r="E166" s="34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5"/>
      <c r="R166" s="335"/>
      <c r="S166" s="335"/>
      <c r="T166" s="336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270</v>
      </c>
      <c r="B167" s="54" t="s">
        <v>271</v>
      </c>
      <c r="C167" s="31">
        <v>4301080154</v>
      </c>
      <c r="D167" s="341">
        <v>4607111036834</v>
      </c>
      <c r="E167" s="34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5"/>
      <c r="R167" s="335"/>
      <c r="S167" s="335"/>
      <c r="T167" s="336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73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74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74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78" t="s">
        <v>272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48"/>
      <c r="AB170" s="48"/>
      <c r="AC170" s="48"/>
    </row>
    <row r="171" spans="1:68" ht="16.5" hidden="1" customHeight="1" x14ac:dyDescent="0.25">
      <c r="A171" s="345" t="s">
        <v>273</v>
      </c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19"/>
      <c r="AB171" s="319"/>
      <c r="AC171" s="319"/>
    </row>
    <row r="172" spans="1:68" ht="14.25" hidden="1" customHeight="1" x14ac:dyDescent="0.25">
      <c r="A172" s="337" t="s">
        <v>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41">
        <v>4607111035721</v>
      </c>
      <c r="E173" s="34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5"/>
      <c r="R173" s="335"/>
      <c r="S173" s="335"/>
      <c r="T173" s="336"/>
      <c r="U173" s="34"/>
      <c r="V173" s="34"/>
      <c r="W173" s="35" t="s">
        <v>70</v>
      </c>
      <c r="X173" s="324">
        <v>56</v>
      </c>
      <c r="Y173" s="325">
        <f>IFERROR(IF(X173="","",X173),"")</f>
        <v>56</v>
      </c>
      <c r="Z173" s="36">
        <f>IFERROR(IF(X173="","",X173*0.01788),"")</f>
        <v>1.0012799999999999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189.72800000000001</v>
      </c>
      <c r="BN173" s="67">
        <f>IFERROR(Y173*I173,"0")</f>
        <v>189.72800000000001</v>
      </c>
      <c r="BO173" s="67">
        <f>IFERROR(X173/J173,"0")</f>
        <v>0.8</v>
      </c>
      <c r="BP173" s="67">
        <f>IFERROR(Y173/J173,"0")</f>
        <v>0.8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41">
        <v>4607111035691</v>
      </c>
      <c r="E174" s="34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5"/>
      <c r="R174" s="335"/>
      <c r="S174" s="335"/>
      <c r="T174" s="336"/>
      <c r="U174" s="34"/>
      <c r="V174" s="34"/>
      <c r="W174" s="35" t="s">
        <v>70</v>
      </c>
      <c r="X174" s="324">
        <v>56</v>
      </c>
      <c r="Y174" s="325">
        <f>IFERROR(IF(X174="","",X174),"")</f>
        <v>56</v>
      </c>
      <c r="Z174" s="36">
        <f>IFERROR(IF(X174="","",X174*0.01788),"")</f>
        <v>1.0012799999999999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189.72800000000001</v>
      </c>
      <c r="BN174" s="67">
        <f>IFERROR(Y174*I174,"0")</f>
        <v>189.72800000000001</v>
      </c>
      <c r="BO174" s="67">
        <f>IFERROR(X174/J174,"0")</f>
        <v>0.8</v>
      </c>
      <c r="BP174" s="67">
        <f>IFERROR(Y174/J174,"0")</f>
        <v>0.8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41">
        <v>4607111038487</v>
      </c>
      <c r="E175" s="34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5"/>
      <c r="R175" s="335"/>
      <c r="S175" s="335"/>
      <c r="T175" s="336"/>
      <c r="U175" s="34"/>
      <c r="V175" s="34"/>
      <c r="W175" s="35" t="s">
        <v>70</v>
      </c>
      <c r="X175" s="324">
        <v>42</v>
      </c>
      <c r="Y175" s="325">
        <f>IFERROR(IF(X175="","",X175),"")</f>
        <v>42</v>
      </c>
      <c r="Z175" s="36">
        <f>IFERROR(IF(X175="","",X175*0.01788),"")</f>
        <v>0.75095999999999996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156.91200000000001</v>
      </c>
      <c r="BN175" s="67">
        <f>IFERROR(Y175*I175,"0")</f>
        <v>156.91200000000001</v>
      </c>
      <c r="BO175" s="67">
        <f>IFERROR(X175/J175,"0")</f>
        <v>0.6</v>
      </c>
      <c r="BP175" s="67">
        <f>IFERROR(Y175/J175,"0")</f>
        <v>0.6</v>
      </c>
    </row>
    <row r="176" spans="1:68" x14ac:dyDescent="0.2">
      <c r="A176" s="373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74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154</v>
      </c>
      <c r="Y176" s="326">
        <f>IFERROR(SUM(Y173:Y175),"0")</f>
        <v>154</v>
      </c>
      <c r="Z176" s="326">
        <f>IFERROR(IF(Z173="",0,Z173),"0")+IFERROR(IF(Z174="",0,Z174),"0")+IFERROR(IF(Z175="",0,Z175),"0")</f>
        <v>2.75352</v>
      </c>
      <c r="AA176" s="327"/>
      <c r="AB176" s="327"/>
      <c r="AC176" s="327"/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74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462</v>
      </c>
      <c r="Y177" s="326">
        <f>IFERROR(SUMPRODUCT(Y173:Y175*H173:H175),"0")</f>
        <v>462</v>
      </c>
      <c r="Z177" s="37"/>
      <c r="AA177" s="327"/>
      <c r="AB177" s="327"/>
      <c r="AC177" s="327"/>
    </row>
    <row r="178" spans="1:68" ht="14.25" hidden="1" customHeight="1" x14ac:dyDescent="0.25">
      <c r="A178" s="337" t="s">
        <v>283</v>
      </c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41">
        <v>4680115885875</v>
      </c>
      <c r="E179" s="342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72" t="s">
        <v>288</v>
      </c>
      <c r="Q179" s="335"/>
      <c r="R179" s="335"/>
      <c r="S179" s="335"/>
      <c r="T179" s="336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73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74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74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45" t="s">
        <v>291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19"/>
      <c r="AB182" s="319"/>
      <c r="AC182" s="319"/>
    </row>
    <row r="183" spans="1:68" ht="14.25" hidden="1" customHeight="1" x14ac:dyDescent="0.25">
      <c r="A183" s="337" t="s">
        <v>291</v>
      </c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20"/>
      <c r="AB183" s="320"/>
      <c r="AC183" s="320"/>
    </row>
    <row r="184" spans="1:68" ht="27" hidden="1" customHeight="1" x14ac:dyDescent="0.25">
      <c r="A184" s="54" t="s">
        <v>292</v>
      </c>
      <c r="B184" s="54" t="s">
        <v>293</v>
      </c>
      <c r="C184" s="31">
        <v>4301133002</v>
      </c>
      <c r="D184" s="341">
        <v>4607111035783</v>
      </c>
      <c r="E184" s="342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5"/>
      <c r="R184" s="335"/>
      <c r="S184" s="335"/>
      <c r="T184" s="336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7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74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hidden="1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74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hidden="1" customHeight="1" x14ac:dyDescent="0.2">
      <c r="A187" s="378" t="s">
        <v>295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48"/>
      <c r="AB187" s="48"/>
      <c r="AC187" s="48"/>
    </row>
    <row r="188" spans="1:68" ht="16.5" hidden="1" customHeight="1" x14ac:dyDescent="0.25">
      <c r="A188" s="345" t="s">
        <v>296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19"/>
      <c r="AB188" s="319"/>
      <c r="AC188" s="319"/>
    </row>
    <row r="189" spans="1:68" ht="14.25" hidden="1" customHeight="1" x14ac:dyDescent="0.25">
      <c r="A189" s="337" t="s">
        <v>136</v>
      </c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20"/>
      <c r="AB189" s="320"/>
      <c r="AC189" s="320"/>
    </row>
    <row r="190" spans="1:68" ht="27" hidden="1" customHeight="1" x14ac:dyDescent="0.25">
      <c r="A190" s="54" t="s">
        <v>297</v>
      </c>
      <c r="B190" s="54" t="s">
        <v>298</v>
      </c>
      <c r="C190" s="31">
        <v>4301135707</v>
      </c>
      <c r="D190" s="341">
        <v>4620207490198</v>
      </c>
      <c r="E190" s="342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5"/>
      <c r="R190" s="335"/>
      <c r="S190" s="335"/>
      <c r="T190" s="336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41">
        <v>4620207490235</v>
      </c>
      <c r="E191" s="342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5"/>
      <c r="R191" s="335"/>
      <c r="S191" s="335"/>
      <c r="T191" s="336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4301135697</v>
      </c>
      <c r="D192" s="341">
        <v>4620207490259</v>
      </c>
      <c r="E192" s="342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5"/>
      <c r="R192" s="335"/>
      <c r="S192" s="335"/>
      <c r="T192" s="336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41">
        <v>4620207490143</v>
      </c>
      <c r="E193" s="342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8" t="s">
        <v>307</v>
      </c>
      <c r="Q193" s="335"/>
      <c r="R193" s="335"/>
      <c r="S193" s="335"/>
      <c r="T193" s="336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73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74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hidden="1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74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hidden="1" customHeight="1" x14ac:dyDescent="0.25">
      <c r="A196" s="345" t="s">
        <v>309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19"/>
      <c r="AB196" s="319"/>
      <c r="AC196" s="319"/>
    </row>
    <row r="197" spans="1:68" ht="14.25" hidden="1" customHeight="1" x14ac:dyDescent="0.25">
      <c r="A197" s="337" t="s">
        <v>64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41">
        <v>4607111037022</v>
      </c>
      <c r="E198" s="342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5"/>
      <c r="R198" s="335"/>
      <c r="S198" s="335"/>
      <c r="T198" s="336"/>
      <c r="U198" s="34"/>
      <c r="V198" s="34"/>
      <c r="W198" s="35" t="s">
        <v>70</v>
      </c>
      <c r="X198" s="324">
        <v>108</v>
      </c>
      <c r="Y198" s="325">
        <f>IFERROR(IF(X198="","",X198),"")</f>
        <v>108</v>
      </c>
      <c r="Z198" s="36">
        <f>IFERROR(IF(X198="","",X198*0.0155),"")</f>
        <v>1.6739999999999999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633.96</v>
      </c>
      <c r="BN198" s="67">
        <f>IFERROR(Y198*I198,"0")</f>
        <v>633.96</v>
      </c>
      <c r="BO198" s="67">
        <f>IFERROR(X198/J198,"0")</f>
        <v>1.2857142857142858</v>
      </c>
      <c r="BP198" s="67">
        <f>IFERROR(Y198/J198,"0")</f>
        <v>1.2857142857142858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41">
        <v>4607111038494</v>
      </c>
      <c r="E199" s="342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41">
        <v>4607111038135</v>
      </c>
      <c r="E200" s="342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73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74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108</v>
      </c>
      <c r="Y201" s="326">
        <f>IFERROR(SUM(Y198:Y200),"0")</f>
        <v>108</v>
      </c>
      <c r="Z201" s="326">
        <f>IFERROR(IF(Z198="",0,Z198),"0")+IFERROR(IF(Z199="",0,Z199),"0")+IFERROR(IF(Z200="",0,Z200),"0")</f>
        <v>1.6739999999999999</v>
      </c>
      <c r="AA201" s="327"/>
      <c r="AB201" s="327"/>
      <c r="AC201" s="327"/>
    </row>
    <row r="202" spans="1:68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74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604.79999999999995</v>
      </c>
      <c r="Y202" s="326">
        <f>IFERROR(SUMPRODUCT(Y198:Y200*H198:H200),"0")</f>
        <v>604.79999999999995</v>
      </c>
      <c r="Z202" s="37"/>
      <c r="AA202" s="327"/>
      <c r="AB202" s="327"/>
      <c r="AC202" s="327"/>
    </row>
    <row r="203" spans="1:68" ht="16.5" hidden="1" customHeight="1" x14ac:dyDescent="0.25">
      <c r="A203" s="345" t="s">
        <v>319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19"/>
      <c r="AB203" s="319"/>
      <c r="AC203" s="319"/>
    </row>
    <row r="204" spans="1:68" ht="14.25" hidden="1" customHeight="1" x14ac:dyDescent="0.25">
      <c r="A204" s="337" t="s">
        <v>64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41">
        <v>4607111038654</v>
      </c>
      <c r="E205" s="342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41">
        <v>4607111038586</v>
      </c>
      <c r="E206" s="342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24">
        <v>12</v>
      </c>
      <c r="Y206" s="325">
        <f t="shared" si="12"/>
        <v>12</v>
      </c>
      <c r="Z206" s="36">
        <f t="shared" si="13"/>
        <v>0.186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69.960000000000008</v>
      </c>
      <c r="BN206" s="67">
        <f t="shared" si="15"/>
        <v>69.960000000000008</v>
      </c>
      <c r="BO206" s="67">
        <f t="shared" si="16"/>
        <v>0.14285714285714285</v>
      </c>
      <c r="BP206" s="67">
        <f t="shared" si="17"/>
        <v>0.14285714285714285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41">
        <v>4607111038609</v>
      </c>
      <c r="E207" s="342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328</v>
      </c>
      <c r="B208" s="54" t="s">
        <v>329</v>
      </c>
      <c r="C208" s="31">
        <v>4301070963</v>
      </c>
      <c r="D208" s="341">
        <v>4607111038630</v>
      </c>
      <c r="E208" s="342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41">
        <v>4607111038616</v>
      </c>
      <c r="E209" s="342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5"/>
      <c r="R209" s="335"/>
      <c r="S209" s="335"/>
      <c r="T209" s="336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hidden="1" customHeight="1" x14ac:dyDescent="0.25">
      <c r="A210" s="54" t="s">
        <v>332</v>
      </c>
      <c r="B210" s="54" t="s">
        <v>333</v>
      </c>
      <c r="C210" s="31">
        <v>4301070960</v>
      </c>
      <c r="D210" s="341">
        <v>4607111038623</v>
      </c>
      <c r="E210" s="342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73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74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12</v>
      </c>
      <c r="Y211" s="326">
        <f>IFERROR(SUM(Y205:Y210),"0")</f>
        <v>12</v>
      </c>
      <c r="Z211" s="326">
        <f>IFERROR(IF(Z205="",0,Z205),"0")+IFERROR(IF(Z206="",0,Z206),"0")+IFERROR(IF(Z207="",0,Z207),"0")+IFERROR(IF(Z208="",0,Z208),"0")+IFERROR(IF(Z209="",0,Z209),"0")+IFERROR(IF(Z210="",0,Z210),"0")</f>
        <v>0.186</v>
      </c>
      <c r="AA211" s="327"/>
      <c r="AB211" s="327"/>
      <c r="AC211" s="327"/>
    </row>
    <row r="212" spans="1:68" x14ac:dyDescent="0.2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74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67.199999999999989</v>
      </c>
      <c r="Y212" s="326">
        <f>IFERROR(SUMPRODUCT(Y205:Y210*H205:H210),"0")</f>
        <v>67.199999999999989</v>
      </c>
      <c r="Z212" s="37"/>
      <c r="AA212" s="327"/>
      <c r="AB212" s="327"/>
      <c r="AC212" s="327"/>
    </row>
    <row r="213" spans="1:68" ht="16.5" hidden="1" customHeight="1" x14ac:dyDescent="0.25">
      <c r="A213" s="345" t="s">
        <v>334</v>
      </c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19"/>
      <c r="AB213" s="319"/>
      <c r="AC213" s="319"/>
    </row>
    <row r="214" spans="1:68" ht="14.25" hidden="1" customHeight="1" x14ac:dyDescent="0.25">
      <c r="A214" s="337" t="s">
        <v>64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41">
        <v>4607111035882</v>
      </c>
      <c r="E215" s="342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5"/>
      <c r="R215" s="335"/>
      <c r="S215" s="335"/>
      <c r="T215" s="336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41">
        <v>4607111035905</v>
      </c>
      <c r="E216" s="342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5"/>
      <c r="R216" s="335"/>
      <c r="S216" s="335"/>
      <c r="T216" s="336"/>
      <c r="U216" s="34"/>
      <c r="V216" s="34"/>
      <c r="W216" s="35" t="s">
        <v>70</v>
      </c>
      <c r="X216" s="324">
        <v>24</v>
      </c>
      <c r="Y216" s="325">
        <f>IFERROR(IF(X216="","",X216),"")</f>
        <v>24</v>
      </c>
      <c r="Z216" s="36">
        <f>IFERROR(IF(X216="","",X216*0.0155),"")</f>
        <v>0.372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179.28</v>
      </c>
      <c r="BN216" s="67">
        <f>IFERROR(Y216*I216,"0")</f>
        <v>179.28</v>
      </c>
      <c r="BO216" s="67">
        <f>IFERROR(X216/J216,"0")</f>
        <v>0.2857142857142857</v>
      </c>
      <c r="BP216" s="67">
        <f>IFERROR(Y216/J216,"0")</f>
        <v>0.2857142857142857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41">
        <v>4607111035912</v>
      </c>
      <c r="E217" s="342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5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5"/>
      <c r="R217" s="335"/>
      <c r="S217" s="335"/>
      <c r="T217" s="336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41">
        <v>4607111035929</v>
      </c>
      <c r="E218" s="342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5"/>
      <c r="R218" s="335"/>
      <c r="S218" s="335"/>
      <c r="T218" s="336"/>
      <c r="U218" s="34"/>
      <c r="V218" s="34"/>
      <c r="W218" s="35" t="s">
        <v>70</v>
      </c>
      <c r="X218" s="324">
        <v>36</v>
      </c>
      <c r="Y218" s="325">
        <f>IFERROR(IF(X218="","",X218),"")</f>
        <v>36</v>
      </c>
      <c r="Z218" s="36">
        <f>IFERROR(IF(X218="","",X218*0.0155),"")</f>
        <v>0.55800000000000005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268.92</v>
      </c>
      <c r="BN218" s="67">
        <f>IFERROR(Y218*I218,"0")</f>
        <v>268.92</v>
      </c>
      <c r="BO218" s="67">
        <f>IFERROR(X218/J218,"0")</f>
        <v>0.42857142857142855</v>
      </c>
      <c r="BP218" s="67">
        <f>IFERROR(Y218/J218,"0")</f>
        <v>0.42857142857142855</v>
      </c>
    </row>
    <row r="219" spans="1:68" x14ac:dyDescent="0.2">
      <c r="A219" s="37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74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60</v>
      </c>
      <c r="Y219" s="326">
        <f>IFERROR(SUM(Y215:Y218),"0")</f>
        <v>60</v>
      </c>
      <c r="Z219" s="326">
        <f>IFERROR(IF(Z215="",0,Z215),"0")+IFERROR(IF(Z216="",0,Z216),"0")+IFERROR(IF(Z217="",0,Z217),"0")+IFERROR(IF(Z218="",0,Z218),"0")</f>
        <v>0.93</v>
      </c>
      <c r="AA219" s="327"/>
      <c r="AB219" s="327"/>
      <c r="AC219" s="327"/>
    </row>
    <row r="220" spans="1:68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74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432</v>
      </c>
      <c r="Y220" s="326">
        <f>IFERROR(SUMPRODUCT(Y215:Y218*H215:H218),"0")</f>
        <v>432</v>
      </c>
      <c r="Z220" s="37"/>
      <c r="AA220" s="327"/>
      <c r="AB220" s="327"/>
      <c r="AC220" s="327"/>
    </row>
    <row r="221" spans="1:68" ht="16.5" hidden="1" customHeight="1" x14ac:dyDescent="0.25">
      <c r="A221" s="345" t="s">
        <v>345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19"/>
      <c r="AB221" s="319"/>
      <c r="AC221" s="319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41">
        <v>4607111037213</v>
      </c>
      <c r="E223" s="342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73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74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74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45" t="s">
        <v>349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19"/>
      <c r="AB226" s="319"/>
      <c r="AC226" s="319"/>
    </row>
    <row r="227" spans="1:68" ht="14.25" hidden="1" customHeight="1" x14ac:dyDescent="0.25">
      <c r="A227" s="337" t="s">
        <v>283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41">
        <v>4680115881334</v>
      </c>
      <c r="E228" s="342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5"/>
      <c r="R228" s="335"/>
      <c r="S228" s="335"/>
      <c r="T228" s="336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73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74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74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45" t="s">
        <v>353</v>
      </c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  <c r="AA231" s="319"/>
      <c r="AB231" s="319"/>
      <c r="AC231" s="319"/>
    </row>
    <row r="232" spans="1:68" ht="14.25" hidden="1" customHeight="1" x14ac:dyDescent="0.25">
      <c r="A232" s="337" t="s">
        <v>64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41">
        <v>4607111039019</v>
      </c>
      <c r="E233" s="342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5"/>
      <c r="R233" s="335"/>
      <c r="S233" s="335"/>
      <c r="T233" s="336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41">
        <v>4607111038708</v>
      </c>
      <c r="E234" s="342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5"/>
      <c r="R234" s="335"/>
      <c r="S234" s="335"/>
      <c r="T234" s="336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3"/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74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8"/>
      <c r="B236" s="338"/>
      <c r="C236" s="338"/>
      <c r="D236" s="338"/>
      <c r="E236" s="338"/>
      <c r="F236" s="338"/>
      <c r="G236" s="338"/>
      <c r="H236" s="338"/>
      <c r="I236" s="338"/>
      <c r="J236" s="338"/>
      <c r="K236" s="338"/>
      <c r="L236" s="338"/>
      <c r="M236" s="338"/>
      <c r="N236" s="338"/>
      <c r="O236" s="374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78" t="s">
        <v>359</v>
      </c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48"/>
      <c r="AB237" s="48"/>
      <c r="AC237" s="48"/>
    </row>
    <row r="238" spans="1:68" ht="16.5" hidden="1" customHeight="1" x14ac:dyDescent="0.25">
      <c r="A238" s="345" t="s">
        <v>360</v>
      </c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  <c r="AA238" s="319"/>
      <c r="AB238" s="319"/>
      <c r="AC238" s="319"/>
    </row>
    <row r="239" spans="1:68" ht="14.25" hidden="1" customHeight="1" x14ac:dyDescent="0.25">
      <c r="A239" s="337" t="s">
        <v>64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41">
        <v>4607111036162</v>
      </c>
      <c r="E240" s="342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5"/>
      <c r="R240" s="335"/>
      <c r="S240" s="335"/>
      <c r="T240" s="336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3"/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74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8"/>
      <c r="B242" s="338"/>
      <c r="C242" s="338"/>
      <c r="D242" s="338"/>
      <c r="E242" s="338"/>
      <c r="F242" s="338"/>
      <c r="G242" s="338"/>
      <c r="H242" s="338"/>
      <c r="I242" s="338"/>
      <c r="J242" s="338"/>
      <c r="K242" s="338"/>
      <c r="L242" s="338"/>
      <c r="M242" s="338"/>
      <c r="N242" s="338"/>
      <c r="O242" s="374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78" t="s">
        <v>364</v>
      </c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48"/>
      <c r="AB243" s="48"/>
      <c r="AC243" s="48"/>
    </row>
    <row r="244" spans="1:68" ht="16.5" hidden="1" customHeight="1" x14ac:dyDescent="0.25">
      <c r="A244" s="345" t="s">
        <v>365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  <c r="AA244" s="319"/>
      <c r="AB244" s="319"/>
      <c r="AC244" s="319"/>
    </row>
    <row r="245" spans="1:68" ht="14.25" hidden="1" customHeight="1" x14ac:dyDescent="0.25">
      <c r="A245" s="337" t="s">
        <v>64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41">
        <v>4607111035899</v>
      </c>
      <c r="E246" s="342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5"/>
      <c r="R246" s="335"/>
      <c r="S246" s="335"/>
      <c r="T246" s="336"/>
      <c r="U246" s="34"/>
      <c r="V246" s="34"/>
      <c r="W246" s="35" t="s">
        <v>70</v>
      </c>
      <c r="X246" s="324">
        <v>108</v>
      </c>
      <c r="Y246" s="325">
        <f>IFERROR(IF(X246="","",X246),"")</f>
        <v>108</v>
      </c>
      <c r="Z246" s="36">
        <f>IFERROR(IF(X246="","",X246*0.0155),"")</f>
        <v>1.6739999999999999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568.29599999999994</v>
      </c>
      <c r="BN246" s="67">
        <f>IFERROR(Y246*I246,"0")</f>
        <v>568.29599999999994</v>
      </c>
      <c r="BO246" s="67">
        <f>IFERROR(X246/J246,"0")</f>
        <v>1.2857142857142858</v>
      </c>
      <c r="BP246" s="67">
        <f>IFERROR(Y246/J246,"0")</f>
        <v>1.2857142857142858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41">
        <v>4607111038180</v>
      </c>
      <c r="E247" s="342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5"/>
      <c r="R247" s="335"/>
      <c r="S247" s="335"/>
      <c r="T247" s="336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73"/>
      <c r="B248" s="338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74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108</v>
      </c>
      <c r="Y248" s="326">
        <f>IFERROR(SUM(Y246:Y247),"0")</f>
        <v>108</v>
      </c>
      <c r="Z248" s="326">
        <f>IFERROR(IF(Z246="",0,Z246),"0")+IFERROR(IF(Z247="",0,Z247),"0")</f>
        <v>1.6739999999999999</v>
      </c>
      <c r="AA248" s="327"/>
      <c r="AB248" s="327"/>
      <c r="AC248" s="327"/>
    </row>
    <row r="249" spans="1:68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74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540</v>
      </c>
      <c r="Y249" s="326">
        <f>IFERROR(SUMPRODUCT(Y246:Y247*H246:H247),"0")</f>
        <v>540</v>
      </c>
      <c r="Z249" s="37"/>
      <c r="AA249" s="327"/>
      <c r="AB249" s="327"/>
      <c r="AC249" s="327"/>
    </row>
    <row r="250" spans="1:68" ht="16.5" hidden="1" customHeight="1" x14ac:dyDescent="0.25">
      <c r="A250" s="345" t="s">
        <v>371</v>
      </c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19"/>
      <c r="AB250" s="319"/>
      <c r="AC250" s="319"/>
    </row>
    <row r="251" spans="1:68" ht="14.25" hidden="1" customHeight="1" x14ac:dyDescent="0.25">
      <c r="A251" s="337" t="s">
        <v>64</v>
      </c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41">
        <v>4607111036711</v>
      </c>
      <c r="E252" s="342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5"/>
      <c r="R252" s="335"/>
      <c r="S252" s="335"/>
      <c r="T252" s="336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73"/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74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8"/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74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78" t="s">
        <v>374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48"/>
      <c r="AB255" s="48"/>
      <c r="AC255" s="48"/>
    </row>
    <row r="256" spans="1:68" ht="16.5" hidden="1" customHeight="1" x14ac:dyDescent="0.25">
      <c r="A256" s="345" t="s">
        <v>375</v>
      </c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19"/>
      <c r="AB256" s="319"/>
      <c r="AC256" s="319"/>
    </row>
    <row r="257" spans="1:68" ht="14.25" hidden="1" customHeight="1" x14ac:dyDescent="0.25">
      <c r="A257" s="337" t="s">
        <v>291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41">
        <v>4607111039774</v>
      </c>
      <c r="E258" s="342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5" t="s">
        <v>378</v>
      </c>
      <c r="Q258" s="335"/>
      <c r="R258" s="335"/>
      <c r="S258" s="335"/>
      <c r="T258" s="336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73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74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74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7" t="s">
        <v>136</v>
      </c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41">
        <v>4607111039361</v>
      </c>
      <c r="E262" s="342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5"/>
      <c r="R262" s="335"/>
      <c r="S262" s="335"/>
      <c r="T262" s="336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3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74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74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78" t="s">
        <v>247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48"/>
      <c r="AB265" s="48"/>
      <c r="AC265" s="48"/>
    </row>
    <row r="266" spans="1:68" ht="16.5" hidden="1" customHeight="1" x14ac:dyDescent="0.25">
      <c r="A266" s="345" t="s">
        <v>247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19"/>
      <c r="AB266" s="319"/>
      <c r="AC266" s="319"/>
    </row>
    <row r="267" spans="1:68" ht="14.25" hidden="1" customHeight="1" x14ac:dyDescent="0.25">
      <c r="A267" s="337" t="s">
        <v>64</v>
      </c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41">
        <v>4640242181264</v>
      </c>
      <c r="E268" s="342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6" t="s">
        <v>384</v>
      </c>
      <c r="Q268" s="335"/>
      <c r="R268" s="335"/>
      <c r="S268" s="335"/>
      <c r="T268" s="336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41">
        <v>4640242181325</v>
      </c>
      <c r="E269" s="342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512" t="s">
        <v>388</v>
      </c>
      <c r="Q269" s="335"/>
      <c r="R269" s="335"/>
      <c r="S269" s="335"/>
      <c r="T269" s="336"/>
      <c r="U269" s="34"/>
      <c r="V269" s="34"/>
      <c r="W269" s="35" t="s">
        <v>70</v>
      </c>
      <c r="X269" s="324">
        <v>84</v>
      </c>
      <c r="Y269" s="325">
        <f>IFERROR(IF(X269="","",X269),"")</f>
        <v>84</v>
      </c>
      <c r="Z269" s="36">
        <f>IFERROR(IF(X269="","",X269*0.0155),"")</f>
        <v>1.302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611.52</v>
      </c>
      <c r="BN269" s="67">
        <f>IFERROR(Y269*I269,"0")</f>
        <v>611.52</v>
      </c>
      <c r="BO269" s="67">
        <f>IFERROR(X269/J269,"0")</f>
        <v>1</v>
      </c>
      <c r="BP269" s="67">
        <f>IFERROR(Y269/J269,"0")</f>
        <v>1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41">
        <v>4640242180670</v>
      </c>
      <c r="E270" s="342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83" t="s">
        <v>391</v>
      </c>
      <c r="Q270" s="335"/>
      <c r="R270" s="335"/>
      <c r="S270" s="335"/>
      <c r="T270" s="336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73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74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84</v>
      </c>
      <c r="Y271" s="326">
        <f>IFERROR(SUM(Y268:Y270),"0")</f>
        <v>84</v>
      </c>
      <c r="Z271" s="326">
        <f>IFERROR(IF(Z268="",0,Z268),"0")+IFERROR(IF(Z269="",0,Z269),"0")+IFERROR(IF(Z270="",0,Z270),"0")</f>
        <v>1.302</v>
      </c>
      <c r="AA271" s="327"/>
      <c r="AB271" s="327"/>
      <c r="AC271" s="327"/>
    </row>
    <row r="272" spans="1:68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74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588</v>
      </c>
      <c r="Y272" s="326">
        <f>IFERROR(SUMPRODUCT(Y268:Y270*H268:H270),"0")</f>
        <v>588</v>
      </c>
      <c r="Z272" s="37"/>
      <c r="AA272" s="327"/>
      <c r="AB272" s="327"/>
      <c r="AC272" s="327"/>
    </row>
    <row r="273" spans="1:68" ht="14.25" hidden="1" customHeight="1" x14ac:dyDescent="0.25">
      <c r="A273" s="337" t="s">
        <v>161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41">
        <v>4640242180427</v>
      </c>
      <c r="E274" s="342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67" t="s">
        <v>395</v>
      </c>
      <c r="Q274" s="335"/>
      <c r="R274" s="335"/>
      <c r="S274" s="335"/>
      <c r="T274" s="336"/>
      <c r="U274" s="34"/>
      <c r="V274" s="34"/>
      <c r="W274" s="35" t="s">
        <v>70</v>
      </c>
      <c r="X274" s="324">
        <v>18</v>
      </c>
      <c r="Y274" s="325">
        <f>IFERROR(IF(X274="","",X274),"")</f>
        <v>18</v>
      </c>
      <c r="Z274" s="36">
        <f>IFERROR(IF(X274="","",X274*0.00502),"")</f>
        <v>9.0359999999999996E-2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34.47</v>
      </c>
      <c r="BN274" s="67">
        <f>IFERROR(Y274*I274,"0")</f>
        <v>34.47</v>
      </c>
      <c r="BO274" s="67">
        <f>IFERROR(X274/J274,"0")</f>
        <v>7.6923076923076927E-2</v>
      </c>
      <c r="BP274" s="67">
        <f>IFERROR(Y274/J274,"0")</f>
        <v>7.6923076923076927E-2</v>
      </c>
    </row>
    <row r="275" spans="1:68" x14ac:dyDescent="0.2">
      <c r="A275" s="373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74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18</v>
      </c>
      <c r="Y275" s="326">
        <f>IFERROR(SUM(Y274:Y274),"0")</f>
        <v>18</v>
      </c>
      <c r="Z275" s="326">
        <f>IFERROR(IF(Z274="",0,Z274),"0")</f>
        <v>9.0359999999999996E-2</v>
      </c>
      <c r="AA275" s="327"/>
      <c r="AB275" s="327"/>
      <c r="AC275" s="327"/>
    </row>
    <row r="276" spans="1:68" x14ac:dyDescent="0.2">
      <c r="A276" s="338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74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32.4</v>
      </c>
      <c r="Y276" s="326">
        <f>IFERROR(SUMPRODUCT(Y274:Y274*H274:H274),"0")</f>
        <v>32.4</v>
      </c>
      <c r="Z276" s="37"/>
      <c r="AA276" s="327"/>
      <c r="AB276" s="327"/>
      <c r="AC276" s="327"/>
    </row>
    <row r="277" spans="1:68" ht="14.25" hidden="1" customHeight="1" x14ac:dyDescent="0.25">
      <c r="A277" s="337" t="s">
        <v>77</v>
      </c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41">
        <v>4640242180397</v>
      </c>
      <c r="E278" s="342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86" t="s">
        <v>399</v>
      </c>
      <c r="Q278" s="335"/>
      <c r="R278" s="335"/>
      <c r="S278" s="335"/>
      <c r="T278" s="336"/>
      <c r="U278" s="34"/>
      <c r="V278" s="34"/>
      <c r="W278" s="35" t="s">
        <v>70</v>
      </c>
      <c r="X278" s="324">
        <v>48</v>
      </c>
      <c r="Y278" s="325">
        <f>IFERROR(IF(X278="","",X278),"")</f>
        <v>48</v>
      </c>
      <c r="Z278" s="36">
        <f>IFERROR(IF(X278="","",X278*0.0155),"")</f>
        <v>0.74399999999999999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300.48</v>
      </c>
      <c r="BN278" s="67">
        <f>IFERROR(Y278*I278,"0")</f>
        <v>300.48</v>
      </c>
      <c r="BO278" s="67">
        <f>IFERROR(X278/J278,"0")</f>
        <v>0.5714285714285714</v>
      </c>
      <c r="BP278" s="67">
        <f>IFERROR(Y278/J278,"0")</f>
        <v>0.5714285714285714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41">
        <v>4640242181219</v>
      </c>
      <c r="E279" s="342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56" t="s">
        <v>403</v>
      </c>
      <c r="Q279" s="335"/>
      <c r="R279" s="335"/>
      <c r="S279" s="335"/>
      <c r="T279" s="336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7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74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48</v>
      </c>
      <c r="Y280" s="326">
        <f>IFERROR(SUM(Y278:Y279),"0")</f>
        <v>48</v>
      </c>
      <c r="Z280" s="326">
        <f>IFERROR(IF(Z278="",0,Z278),"0")+IFERROR(IF(Z279="",0,Z279),"0")</f>
        <v>0.74399999999999999</v>
      </c>
      <c r="AA280" s="327"/>
      <c r="AB280" s="327"/>
      <c r="AC280" s="327"/>
    </row>
    <row r="281" spans="1:68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74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288</v>
      </c>
      <c r="Y281" s="326">
        <f>IFERROR(SUMPRODUCT(Y278:Y279*H278:H279),"0")</f>
        <v>288</v>
      </c>
      <c r="Z281" s="37"/>
      <c r="AA281" s="327"/>
      <c r="AB281" s="327"/>
      <c r="AC281" s="327"/>
    </row>
    <row r="282" spans="1:68" ht="14.25" hidden="1" customHeight="1" x14ac:dyDescent="0.25">
      <c r="A282" s="337" t="s">
        <v>186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41">
        <v>4640242180304</v>
      </c>
      <c r="E283" s="342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4" t="s">
        <v>406</v>
      </c>
      <c r="Q283" s="335"/>
      <c r="R283" s="335"/>
      <c r="S283" s="335"/>
      <c r="T283" s="336"/>
      <c r="U283" s="34"/>
      <c r="V283" s="34"/>
      <c r="W283" s="35" t="s">
        <v>70</v>
      </c>
      <c r="X283" s="324">
        <v>84</v>
      </c>
      <c r="Y283" s="325">
        <f>IFERROR(IF(X283="","",X283),"")</f>
        <v>84</v>
      </c>
      <c r="Z283" s="36">
        <f>IFERROR(IF(X283="","",X283*0.00936),"")</f>
        <v>0.78624000000000005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242.81040000000002</v>
      </c>
      <c r="BN283" s="67">
        <f>IFERROR(Y283*I283,"0")</f>
        <v>242.81040000000002</v>
      </c>
      <c r="BO283" s="67">
        <f>IFERROR(X283/J283,"0")</f>
        <v>0.66666666666666663</v>
      </c>
      <c r="BP283" s="67">
        <f>IFERROR(Y283/J283,"0")</f>
        <v>0.66666666666666663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41">
        <v>4640242180236</v>
      </c>
      <c r="E284" s="342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8" t="s">
        <v>410</v>
      </c>
      <c r="Q284" s="335"/>
      <c r="R284" s="335"/>
      <c r="S284" s="335"/>
      <c r="T284" s="336"/>
      <c r="U284" s="34"/>
      <c r="V284" s="34"/>
      <c r="W284" s="35" t="s">
        <v>70</v>
      </c>
      <c r="X284" s="324">
        <v>84</v>
      </c>
      <c r="Y284" s="325">
        <f>IFERROR(IF(X284="","",X284),"")</f>
        <v>84</v>
      </c>
      <c r="Z284" s="36">
        <f>IFERROR(IF(X284="","",X284*0.0155),"")</f>
        <v>1.302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439.74</v>
      </c>
      <c r="BN284" s="67">
        <f>IFERROR(Y284*I284,"0")</f>
        <v>439.74</v>
      </c>
      <c r="BO284" s="67">
        <f>IFERROR(X284/J284,"0")</f>
        <v>1</v>
      </c>
      <c r="BP284" s="67">
        <f>IFERROR(Y284/J284,"0")</f>
        <v>1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41">
        <v>4640242180410</v>
      </c>
      <c r="E285" s="342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5"/>
      <c r="R285" s="335"/>
      <c r="S285" s="335"/>
      <c r="T285" s="336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73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74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168</v>
      </c>
      <c r="Y286" s="326">
        <f>IFERROR(SUM(Y283:Y285),"0")</f>
        <v>168</v>
      </c>
      <c r="Z286" s="326">
        <f>IFERROR(IF(Z283="",0,Z283),"0")+IFERROR(IF(Z284="",0,Z284),"0")+IFERROR(IF(Z285="",0,Z285),"0")</f>
        <v>2.0882399999999999</v>
      </c>
      <c r="AA286" s="327"/>
      <c r="AB286" s="327"/>
      <c r="AC286" s="327"/>
    </row>
    <row r="287" spans="1:68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8"/>
      <c r="N287" s="338"/>
      <c r="O287" s="374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646.79999999999995</v>
      </c>
      <c r="Y287" s="326">
        <f>IFERROR(SUMPRODUCT(Y283:Y285*H283:H285),"0")</f>
        <v>646.79999999999995</v>
      </c>
      <c r="Z287" s="37"/>
      <c r="AA287" s="327"/>
      <c r="AB287" s="327"/>
      <c r="AC287" s="327"/>
    </row>
    <row r="288" spans="1:68" ht="14.25" hidden="1" customHeight="1" x14ac:dyDescent="0.25">
      <c r="A288" s="337" t="s">
        <v>136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41">
        <v>4640242181554</v>
      </c>
      <c r="E289" s="34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415</v>
      </c>
      <c r="Q289" s="335"/>
      <c r="R289" s="335"/>
      <c r="S289" s="335"/>
      <c r="T289" s="336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hidden="1" customHeight="1" x14ac:dyDescent="0.25">
      <c r="A290" s="54" t="s">
        <v>417</v>
      </c>
      <c r="B290" s="54" t="s">
        <v>418</v>
      </c>
      <c r="C290" s="31">
        <v>4301135394</v>
      </c>
      <c r="D290" s="341">
        <v>4640242181561</v>
      </c>
      <c r="E290" s="34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419</v>
      </c>
      <c r="Q290" s="335"/>
      <c r="R290" s="335"/>
      <c r="S290" s="335"/>
      <c r="T290" s="336"/>
      <c r="U290" s="34"/>
      <c r="V290" s="34"/>
      <c r="W290" s="35" t="s">
        <v>70</v>
      </c>
      <c r="X290" s="324">
        <v>0</v>
      </c>
      <c r="Y290" s="325">
        <f t="shared" si="18"/>
        <v>0</v>
      </c>
      <c r="Z290" s="36">
        <f>IFERROR(IF(X290="","",X290*0.00936),"")</f>
        <v>0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41">
        <v>4640242181424</v>
      </c>
      <c r="E291" s="342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8" t="s">
        <v>423</v>
      </c>
      <c r="Q291" s="335"/>
      <c r="R291" s="335"/>
      <c r="S291" s="335"/>
      <c r="T291" s="336"/>
      <c r="U291" s="34"/>
      <c r="V291" s="34"/>
      <c r="W291" s="35" t="s">
        <v>70</v>
      </c>
      <c r="X291" s="324">
        <v>12</v>
      </c>
      <c r="Y291" s="325">
        <f t="shared" si="18"/>
        <v>12</v>
      </c>
      <c r="Z291" s="36">
        <f>IFERROR(IF(X291="","",X291*0.0155),"")</f>
        <v>0.186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68.820000000000007</v>
      </c>
      <c r="BN291" s="67">
        <f t="shared" si="20"/>
        <v>68.820000000000007</v>
      </c>
      <c r="BO291" s="67">
        <f t="shared" si="21"/>
        <v>0.14285714285714285</v>
      </c>
      <c r="BP291" s="67">
        <f t="shared" si="22"/>
        <v>0.14285714285714285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41">
        <v>4640242181592</v>
      </c>
      <c r="E292" s="342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1" t="s">
        <v>426</v>
      </c>
      <c r="Q292" s="335"/>
      <c r="R292" s="335"/>
      <c r="S292" s="335"/>
      <c r="T292" s="336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41">
        <v>4640242181431</v>
      </c>
      <c r="E293" s="342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">
        <v>430</v>
      </c>
      <c r="Q293" s="335"/>
      <c r="R293" s="335"/>
      <c r="S293" s="335"/>
      <c r="T293" s="336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432</v>
      </c>
      <c r="B294" s="54" t="s">
        <v>433</v>
      </c>
      <c r="C294" s="31">
        <v>4301135405</v>
      </c>
      <c r="D294" s="341">
        <v>4640242181523</v>
      </c>
      <c r="E294" s="342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2" t="s">
        <v>434</v>
      </c>
      <c r="Q294" s="335"/>
      <c r="R294" s="335"/>
      <c r="S294" s="335"/>
      <c r="T294" s="336"/>
      <c r="U294" s="34"/>
      <c r="V294" s="34"/>
      <c r="W294" s="35" t="s">
        <v>70</v>
      </c>
      <c r="X294" s="324">
        <v>0</v>
      </c>
      <c r="Y294" s="325">
        <f t="shared" si="18"/>
        <v>0</v>
      </c>
      <c r="Z294" s="36">
        <f t="shared" si="23"/>
        <v>0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41">
        <v>4640242181516</v>
      </c>
      <c r="E295" s="342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1" t="s">
        <v>437</v>
      </c>
      <c r="Q295" s="335"/>
      <c r="R295" s="335"/>
      <c r="S295" s="335"/>
      <c r="T295" s="336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438</v>
      </c>
      <c r="B296" s="54" t="s">
        <v>439</v>
      </c>
      <c r="C296" s="31">
        <v>4301135375</v>
      </c>
      <c r="D296" s="341">
        <v>4640242181486</v>
      </c>
      <c r="E296" s="342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4" t="s">
        <v>440</v>
      </c>
      <c r="Q296" s="335"/>
      <c r="R296" s="335"/>
      <c r="S296" s="335"/>
      <c r="T296" s="336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hidden="1" customHeight="1" x14ac:dyDescent="0.25">
      <c r="A297" s="54" t="s">
        <v>441</v>
      </c>
      <c r="B297" s="54" t="s">
        <v>442</v>
      </c>
      <c r="C297" s="31">
        <v>4301135402</v>
      </c>
      <c r="D297" s="341">
        <v>4640242181493</v>
      </c>
      <c r="E297" s="342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7" t="s">
        <v>443</v>
      </c>
      <c r="Q297" s="335"/>
      <c r="R297" s="335"/>
      <c r="S297" s="335"/>
      <c r="T297" s="336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41">
        <v>4640242181509</v>
      </c>
      <c r="E298" s="342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89" t="s">
        <v>446</v>
      </c>
      <c r="Q298" s="335"/>
      <c r="R298" s="335"/>
      <c r="S298" s="335"/>
      <c r="T298" s="336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41">
        <v>4640242181240</v>
      </c>
      <c r="E299" s="342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449</v>
      </c>
      <c r="Q299" s="335"/>
      <c r="R299" s="335"/>
      <c r="S299" s="335"/>
      <c r="T299" s="336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450</v>
      </c>
      <c r="B300" s="54" t="s">
        <v>451</v>
      </c>
      <c r="C300" s="31">
        <v>4301135310</v>
      </c>
      <c r="D300" s="341">
        <v>4640242181318</v>
      </c>
      <c r="E300" s="342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4" t="s">
        <v>452</v>
      </c>
      <c r="Q300" s="335"/>
      <c r="R300" s="335"/>
      <c r="S300" s="335"/>
      <c r="T300" s="336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41">
        <v>4640242181578</v>
      </c>
      <c r="E301" s="342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80" t="s">
        <v>455</v>
      </c>
      <c r="Q301" s="335"/>
      <c r="R301" s="335"/>
      <c r="S301" s="335"/>
      <c r="T301" s="336"/>
      <c r="U301" s="34"/>
      <c r="V301" s="34"/>
      <c r="W301" s="35" t="s">
        <v>70</v>
      </c>
      <c r="X301" s="324">
        <v>18</v>
      </c>
      <c r="Y301" s="325">
        <f t="shared" si="18"/>
        <v>18</v>
      </c>
      <c r="Z301" s="36">
        <f>IFERROR(IF(X301="","",X301*0.00502),"")</f>
        <v>9.0359999999999996E-2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51.21</v>
      </c>
      <c r="BN301" s="67">
        <f t="shared" si="20"/>
        <v>51.21</v>
      </c>
      <c r="BO301" s="67">
        <f t="shared" si="21"/>
        <v>7.6923076923076927E-2</v>
      </c>
      <c r="BP301" s="67">
        <f t="shared" si="22"/>
        <v>7.6923076923076927E-2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41">
        <v>4640242181394</v>
      </c>
      <c r="E302" s="342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53" t="s">
        <v>458</v>
      </c>
      <c r="Q302" s="335"/>
      <c r="R302" s="335"/>
      <c r="S302" s="335"/>
      <c r="T302" s="336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41">
        <v>4640242181332</v>
      </c>
      <c r="E303" s="342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20" t="s">
        <v>461</v>
      </c>
      <c r="Q303" s="335"/>
      <c r="R303" s="335"/>
      <c r="S303" s="335"/>
      <c r="T303" s="336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41">
        <v>4640242181349</v>
      </c>
      <c r="E304" s="342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8" t="s">
        <v>464</v>
      </c>
      <c r="Q304" s="335"/>
      <c r="R304" s="335"/>
      <c r="S304" s="335"/>
      <c r="T304" s="336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41">
        <v>4640242181370</v>
      </c>
      <c r="E305" s="342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2" t="s">
        <v>467</v>
      </c>
      <c r="Q305" s="335"/>
      <c r="R305" s="335"/>
      <c r="S305" s="335"/>
      <c r="T305" s="336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41">
        <v>4607111037480</v>
      </c>
      <c r="E306" s="342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0" t="s">
        <v>471</v>
      </c>
      <c r="Q306" s="335"/>
      <c r="R306" s="335"/>
      <c r="S306" s="335"/>
      <c r="T306" s="336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41">
        <v>4607111037473</v>
      </c>
      <c r="E307" s="342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5"/>
      <c r="R307" s="335"/>
      <c r="S307" s="335"/>
      <c r="T307" s="336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41">
        <v>4640242180663</v>
      </c>
      <c r="E308" s="342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33" t="s">
        <v>479</v>
      </c>
      <c r="Q308" s="335"/>
      <c r="R308" s="335"/>
      <c r="S308" s="335"/>
      <c r="T308" s="336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41">
        <v>4640242181783</v>
      </c>
      <c r="E309" s="342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09" t="s">
        <v>483</v>
      </c>
      <c r="Q309" s="335"/>
      <c r="R309" s="335"/>
      <c r="S309" s="335"/>
      <c r="T309" s="336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73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74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30</v>
      </c>
      <c r="Y310" s="326">
        <f>IFERROR(SUM(Y289:Y309),"0")</f>
        <v>30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0.27635999999999999</v>
      </c>
      <c r="AA310" s="327"/>
      <c r="AB310" s="327"/>
      <c r="AC310" s="327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74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114.6</v>
      </c>
      <c r="Y311" s="326">
        <f>IFERROR(SUMPRODUCT(Y289:Y309*H289:H309),"0")</f>
        <v>114.6</v>
      </c>
      <c r="Z311" s="37"/>
      <c r="AA311" s="327"/>
      <c r="AB311" s="327"/>
      <c r="AC311" s="327"/>
    </row>
    <row r="312" spans="1:68" ht="16.5" hidden="1" customHeight="1" x14ac:dyDescent="0.25">
      <c r="A312" s="345" t="s">
        <v>485</v>
      </c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19"/>
      <c r="AB312" s="319"/>
      <c r="AC312" s="319"/>
    </row>
    <row r="313" spans="1:68" ht="14.25" hidden="1" customHeight="1" x14ac:dyDescent="0.25">
      <c r="A313" s="337" t="s">
        <v>136</v>
      </c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41">
        <v>4640242181134</v>
      </c>
      <c r="E314" s="342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59" t="s">
        <v>488</v>
      </c>
      <c r="Q314" s="335"/>
      <c r="R314" s="335"/>
      <c r="S314" s="335"/>
      <c r="T314" s="336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73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74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74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64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65"/>
      <c r="P317" s="331" t="s">
        <v>490</v>
      </c>
      <c r="Q317" s="332"/>
      <c r="R317" s="332"/>
      <c r="S317" s="332"/>
      <c r="T317" s="332"/>
      <c r="U317" s="332"/>
      <c r="V317" s="33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10072.56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10072.56</v>
      </c>
      <c r="Z317" s="37"/>
      <c r="AA317" s="327"/>
      <c r="AB317" s="327"/>
      <c r="AC317" s="327"/>
    </row>
    <row r="318" spans="1:68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65"/>
      <c r="P318" s="331" t="s">
        <v>491</v>
      </c>
      <c r="Q318" s="332"/>
      <c r="R318" s="332"/>
      <c r="S318" s="332"/>
      <c r="T318" s="332"/>
      <c r="U318" s="332"/>
      <c r="V318" s="333"/>
      <c r="W318" s="37" t="s">
        <v>74</v>
      </c>
      <c r="X318" s="326">
        <f>IFERROR(SUM(BM22:BM314),"0")</f>
        <v>10996.6772</v>
      </c>
      <c r="Y318" s="326">
        <f>IFERROR(SUM(BN22:BN314),"0")</f>
        <v>10996.6772</v>
      </c>
      <c r="Z318" s="37"/>
      <c r="AA318" s="327"/>
      <c r="AB318" s="327"/>
      <c r="AC318" s="327"/>
    </row>
    <row r="319" spans="1:68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65"/>
      <c r="P319" s="331" t="s">
        <v>492</v>
      </c>
      <c r="Q319" s="332"/>
      <c r="R319" s="332"/>
      <c r="S319" s="332"/>
      <c r="T319" s="332"/>
      <c r="U319" s="332"/>
      <c r="V319" s="333"/>
      <c r="W319" s="37" t="s">
        <v>493</v>
      </c>
      <c r="X319" s="38">
        <f>ROUNDUP(SUM(BO22:BO314),0)</f>
        <v>26</v>
      </c>
      <c r="Y319" s="38">
        <f>ROUNDUP(SUM(BP22:BP314),0)</f>
        <v>26</v>
      </c>
      <c r="Z319" s="37"/>
      <c r="AA319" s="327"/>
      <c r="AB319" s="327"/>
      <c r="AC319" s="327"/>
    </row>
    <row r="320" spans="1:68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65"/>
      <c r="P320" s="331" t="s">
        <v>494</v>
      </c>
      <c r="Q320" s="332"/>
      <c r="R320" s="332"/>
      <c r="S320" s="332"/>
      <c r="T320" s="332"/>
      <c r="U320" s="332"/>
      <c r="V320" s="333"/>
      <c r="W320" s="37" t="s">
        <v>74</v>
      </c>
      <c r="X320" s="326">
        <f>GrossWeightTotal+PalletQtyTotal*25</f>
        <v>11646.6772</v>
      </c>
      <c r="Y320" s="326">
        <f>GrossWeightTotalR+PalletQtyTotalR*25</f>
        <v>11646.6772</v>
      </c>
      <c r="Z320" s="37"/>
      <c r="AA320" s="327"/>
      <c r="AB320" s="327"/>
      <c r="AC320" s="327"/>
    </row>
    <row r="321" spans="1:37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65"/>
      <c r="P321" s="331" t="s">
        <v>495</v>
      </c>
      <c r="Q321" s="332"/>
      <c r="R321" s="332"/>
      <c r="S321" s="332"/>
      <c r="T321" s="332"/>
      <c r="U321" s="332"/>
      <c r="V321" s="33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2270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2270</v>
      </c>
      <c r="Z321" s="37"/>
      <c r="AA321" s="327"/>
      <c r="AB321" s="327"/>
      <c r="AC321" s="327"/>
    </row>
    <row r="322" spans="1:37" ht="14.25" hidden="1" customHeight="1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65"/>
      <c r="P322" s="331" t="s">
        <v>496</v>
      </c>
      <c r="Q322" s="332"/>
      <c r="R322" s="332"/>
      <c r="S322" s="332"/>
      <c r="T322" s="332"/>
      <c r="U322" s="332"/>
      <c r="V322" s="33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32.739460000000001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57" t="s">
        <v>75</v>
      </c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60"/>
      <c r="U324" s="357" t="s">
        <v>246</v>
      </c>
      <c r="V324" s="360"/>
      <c r="W324" s="357" t="s">
        <v>272</v>
      </c>
      <c r="X324" s="360"/>
      <c r="Y324" s="357" t="s">
        <v>295</v>
      </c>
      <c r="Z324" s="359"/>
      <c r="AA324" s="359"/>
      <c r="AB324" s="359"/>
      <c r="AC324" s="359"/>
      <c r="AD324" s="359"/>
      <c r="AE324" s="360"/>
      <c r="AF324" s="321" t="s">
        <v>359</v>
      </c>
      <c r="AG324" s="357" t="s">
        <v>364</v>
      </c>
      <c r="AH324" s="360"/>
      <c r="AI324" s="321" t="s">
        <v>374</v>
      </c>
      <c r="AJ324" s="357" t="s">
        <v>247</v>
      </c>
      <c r="AK324" s="360"/>
    </row>
    <row r="325" spans="1:37" ht="14.25" customHeight="1" thickTop="1" x14ac:dyDescent="0.2">
      <c r="A325" s="437" t="s">
        <v>499</v>
      </c>
      <c r="B325" s="357" t="s">
        <v>63</v>
      </c>
      <c r="C325" s="357" t="s">
        <v>76</v>
      </c>
      <c r="D325" s="357" t="s">
        <v>92</v>
      </c>
      <c r="E325" s="357" t="s">
        <v>105</v>
      </c>
      <c r="F325" s="357" t="s">
        <v>126</v>
      </c>
      <c r="G325" s="357" t="s">
        <v>148</v>
      </c>
      <c r="H325" s="357" t="s">
        <v>155</v>
      </c>
      <c r="I325" s="357" t="s">
        <v>160</v>
      </c>
      <c r="J325" s="357" t="s">
        <v>168</v>
      </c>
      <c r="K325" s="357" t="s">
        <v>185</v>
      </c>
      <c r="L325" s="357" t="s">
        <v>196</v>
      </c>
      <c r="M325" s="357" t="s">
        <v>207</v>
      </c>
      <c r="N325" s="322"/>
      <c r="O325" s="357" t="s">
        <v>213</v>
      </c>
      <c r="P325" s="357" t="s">
        <v>220</v>
      </c>
      <c r="Q325" s="357" t="s">
        <v>226</v>
      </c>
      <c r="R325" s="357" t="s">
        <v>231</v>
      </c>
      <c r="S325" s="357" t="s">
        <v>234</v>
      </c>
      <c r="T325" s="357" t="s">
        <v>242</v>
      </c>
      <c r="U325" s="357" t="s">
        <v>247</v>
      </c>
      <c r="V325" s="357" t="s">
        <v>251</v>
      </c>
      <c r="W325" s="357" t="s">
        <v>273</v>
      </c>
      <c r="X325" s="357" t="s">
        <v>291</v>
      </c>
      <c r="Y325" s="357" t="s">
        <v>296</v>
      </c>
      <c r="Z325" s="357" t="s">
        <v>309</v>
      </c>
      <c r="AA325" s="357" t="s">
        <v>319</v>
      </c>
      <c r="AB325" s="357" t="s">
        <v>334</v>
      </c>
      <c r="AC325" s="357" t="s">
        <v>345</v>
      </c>
      <c r="AD325" s="357" t="s">
        <v>349</v>
      </c>
      <c r="AE325" s="357" t="s">
        <v>353</v>
      </c>
      <c r="AF325" s="357" t="s">
        <v>360</v>
      </c>
      <c r="AG325" s="357" t="s">
        <v>365</v>
      </c>
      <c r="AH325" s="357" t="s">
        <v>371</v>
      </c>
      <c r="AI325" s="357" t="s">
        <v>375</v>
      </c>
      <c r="AJ325" s="357" t="s">
        <v>247</v>
      </c>
      <c r="AK325" s="357" t="s">
        <v>485</v>
      </c>
    </row>
    <row r="326" spans="1:37" ht="13.5" customHeight="1" thickBot="1" x14ac:dyDescent="0.25">
      <c r="A326" s="43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22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  <c r="AA326" s="358"/>
      <c r="AB326" s="358"/>
      <c r="AC326" s="358"/>
      <c r="AD326" s="358"/>
      <c r="AE326" s="358"/>
      <c r="AF326" s="358"/>
      <c r="AG326" s="358"/>
      <c r="AH326" s="358"/>
      <c r="AI326" s="358"/>
      <c r="AJ326" s="358"/>
      <c r="AK326" s="358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147</v>
      </c>
      <c r="D327" s="46">
        <f>IFERROR(X36*H36,"0")+IFERROR(X37*H37,"0")+IFERROR(X38*H38,"0")</f>
        <v>201.59999999999997</v>
      </c>
      <c r="E327" s="46">
        <f>IFERROR(X43*H43,"0")+IFERROR(X44*H44,"0")+IFERROR(X45*H45,"0")+IFERROR(X46*H46,"0")+IFERROR(X47*H47,"0")+IFERROR(X48*H48,"0")+IFERROR(X49*H49,"0")+IFERROR(X50*H50,"0")+IFERROR(X51*H51,"0")</f>
        <v>244.8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1140</v>
      </c>
      <c r="H327" s="46">
        <f>IFERROR(X77*H77,"0")</f>
        <v>50.4</v>
      </c>
      <c r="I327" s="46">
        <f>IFERROR(X82*H82,"0")+IFERROR(X83*H83,"0")</f>
        <v>453.6</v>
      </c>
      <c r="J327" s="46">
        <f>IFERROR(X88*H88,"0")+IFERROR(X89*H89,"0")+IFERROR(X90*H90,"0")+IFERROR(X91*H91,"0")+IFERROR(X92*H92,"0")+IFERROR(X93*H93,"0")</f>
        <v>554.4</v>
      </c>
      <c r="K327" s="46">
        <f>IFERROR(X98*H98,"0")+IFERROR(X99*H99,"0")+IFERROR(X100*H100,"0")</f>
        <v>238.56</v>
      </c>
      <c r="L327" s="46">
        <f>IFERROR(X105*H105,"0")+IFERROR(X106*H106,"0")+IFERROR(X107*H107,"0")+IFERROR(X108*H108,"0")+IFERROR(X109*H109,"0")</f>
        <v>1238.4000000000001</v>
      </c>
      <c r="M327" s="46">
        <f>IFERROR(X114*H114,"0")+IFERROR(X115*H115,"0")</f>
        <v>630</v>
      </c>
      <c r="N327" s="322"/>
      <c r="O327" s="46">
        <f>IFERROR(X120*H120,"0")+IFERROR(X121*H121,"0")</f>
        <v>378</v>
      </c>
      <c r="P327" s="46">
        <f>IFERROR(X126*H126,"0")+IFERROR(X127*H127,"0")</f>
        <v>0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1020</v>
      </c>
      <c r="W327" s="46">
        <f>IFERROR(X173*H173,"0")+IFERROR(X174*H174,"0")+IFERROR(X175*H175,"0")+IFERROR(X179*H179,"0")</f>
        <v>462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604.79999999999995</v>
      </c>
      <c r="AA327" s="46">
        <f>IFERROR(X205*H205,"0")+IFERROR(X206*H206,"0")+IFERROR(X207*H207,"0")+IFERROR(X208*H208,"0")+IFERROR(X209*H209,"0")+IFERROR(X210*H210,"0")</f>
        <v>67.199999999999989</v>
      </c>
      <c r="AB327" s="46">
        <f>IFERROR(X215*H215,"0")+IFERROR(X216*H216,"0")+IFERROR(X217*H217,"0")+IFERROR(X218*H218,"0")</f>
        <v>432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540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1669.8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6076.8</v>
      </c>
      <c r="B330" s="60">
        <f>SUMPRODUCT(--(BB:BB="ПГП"),--(W:W="кор"),H:H,Y:Y)+SUMPRODUCT(--(BB:BB="ПГП"),--(W:W="кг"),Y:Y)</f>
        <v>3995.76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140,00"/>
        <filter val="1 238,40"/>
        <filter val="10 072,56"/>
        <filter val="10 996,68"/>
        <filter val="108,00"/>
        <filter val="11 646,68"/>
        <filter val="112,00"/>
        <filter val="114,60"/>
        <filter val="12,00"/>
        <filter val="126,00"/>
        <filter val="14,00"/>
        <filter val="147,00"/>
        <filter val="154,00"/>
        <filter val="168,00"/>
        <filter val="18,00"/>
        <filter val="180,00"/>
        <filter val="2 270,00"/>
        <filter val="201,60"/>
        <filter val="204,00"/>
        <filter val="210,00"/>
        <filter val="228,00"/>
        <filter val="238,56"/>
        <filter val="24,00"/>
        <filter val="244,80"/>
        <filter val="26"/>
        <filter val="28,00"/>
        <filter val="288,00"/>
        <filter val="30,00"/>
        <filter val="32,40"/>
        <filter val="36,00"/>
        <filter val="378,00"/>
        <filter val="42,00"/>
        <filter val="432,00"/>
        <filter val="453,60"/>
        <filter val="462,00"/>
        <filter val="48,00"/>
        <filter val="50,40"/>
        <filter val="540,00"/>
        <filter val="554,40"/>
        <filter val="56,00"/>
        <filter val="588,00"/>
        <filter val="60,00"/>
        <filter val="604,80"/>
        <filter val="630,00"/>
        <filter val="646,80"/>
        <filter val="67,20"/>
        <filter val="68,00"/>
        <filter val="70,00"/>
        <filter val="84,00"/>
        <filter val="98,00"/>
      </filters>
    </filterColumn>
    <filterColumn colId="29" showButton="0"/>
    <filterColumn colId="30" showButton="0"/>
  </autoFilter>
  <mergeCells count="579"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P297:T297"/>
    <mergeCell ref="D278:E278"/>
    <mergeCell ref="P291:T291"/>
    <mergeCell ref="A267:Z267"/>
    <mergeCell ref="P292:T292"/>
    <mergeCell ref="P294:T294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