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8B7A1E-28C6-4B67-A619-5405C87BE6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BO160" i="1"/>
  <c r="BM160" i="1"/>
  <c r="Z160" i="1"/>
  <c r="Y160" i="1"/>
  <c r="BO159" i="1"/>
  <c r="BM159" i="1"/>
  <c r="Z159" i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Z73" i="1" s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Z248" i="1" l="1"/>
  <c r="BN252" i="1"/>
  <c r="BP252" i="1"/>
  <c r="Y253" i="1"/>
  <c r="Y33" i="1"/>
  <c r="BP43" i="1"/>
  <c r="BN43" i="1"/>
  <c r="BP45" i="1"/>
  <c r="BN45" i="1"/>
  <c r="BP47" i="1"/>
  <c r="BN47" i="1"/>
  <c r="BP49" i="1"/>
  <c r="BN49" i="1"/>
  <c r="BP51" i="1"/>
  <c r="BN51" i="1"/>
  <c r="Y62" i="1"/>
  <c r="Y61" i="1"/>
  <c r="BP60" i="1"/>
  <c r="BN60" i="1"/>
  <c r="Y164" i="1"/>
  <c r="BP159" i="1"/>
  <c r="BN159" i="1"/>
  <c r="BP160" i="1"/>
  <c r="BN160" i="1"/>
  <c r="BP162" i="1"/>
  <c r="BN162" i="1"/>
  <c r="BP174" i="1"/>
  <c r="BN174" i="1"/>
  <c r="Y202" i="1"/>
  <c r="BP198" i="1"/>
  <c r="BN198" i="1"/>
  <c r="BP200" i="1"/>
  <c r="BN200" i="1"/>
  <c r="BP216" i="1"/>
  <c r="BN216" i="1"/>
  <c r="BP218" i="1"/>
  <c r="BN218" i="1"/>
  <c r="BP247" i="1"/>
  <c r="BN247" i="1"/>
  <c r="Y272" i="1"/>
  <c r="Y271" i="1"/>
  <c r="BP268" i="1"/>
  <c r="BN268" i="1"/>
  <c r="BP269" i="1"/>
  <c r="BN269" i="1"/>
  <c r="BP270" i="1"/>
  <c r="BN270" i="1"/>
  <c r="X318" i="1"/>
  <c r="X321" i="1"/>
  <c r="X317" i="1"/>
  <c r="BN28" i="1"/>
  <c r="BP28" i="1"/>
  <c r="BN29" i="1"/>
  <c r="Y40" i="1"/>
  <c r="Y39" i="1"/>
  <c r="BP36" i="1"/>
  <c r="BN36" i="1"/>
  <c r="BP37" i="1"/>
  <c r="BN37" i="1"/>
  <c r="BP38" i="1"/>
  <c r="BN38" i="1"/>
  <c r="BP72" i="1"/>
  <c r="BN72" i="1"/>
  <c r="BP83" i="1"/>
  <c r="BN83" i="1"/>
  <c r="BP99" i="1"/>
  <c r="BN99" i="1"/>
  <c r="Y102" i="1"/>
  <c r="BP115" i="1"/>
  <c r="BN115" i="1"/>
  <c r="BP127" i="1"/>
  <c r="BN127" i="1"/>
  <c r="Y150" i="1"/>
  <c r="Y149" i="1"/>
  <c r="BP148" i="1"/>
  <c r="BN148" i="1"/>
  <c r="Y316" i="1"/>
  <c r="Y315" i="1"/>
  <c r="BP314" i="1"/>
  <c r="BN314" i="1"/>
  <c r="Z52" i="1"/>
  <c r="Y117" i="1"/>
  <c r="Y122" i="1"/>
  <c r="Y129" i="1"/>
  <c r="Z144" i="1"/>
  <c r="Z163" i="1"/>
  <c r="Y168" i="1"/>
  <c r="Y176" i="1"/>
  <c r="Z176" i="1"/>
  <c r="Y195" i="1"/>
  <c r="Z201" i="1"/>
  <c r="Y211" i="1"/>
  <c r="Y220" i="1"/>
  <c r="Y235" i="1"/>
  <c r="Y236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8" i="1"/>
  <c r="Y321" i="1"/>
  <c r="Y317" i="1"/>
  <c r="Y319" i="1"/>
  <c r="Y320" i="1" l="1"/>
  <c r="A330" i="1" s="1"/>
  <c r="B330" i="1" l="1"/>
  <c r="C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<sst xmlns="http://schemas.openxmlformats.org/spreadsheetml/2006/main" count="1558" uniqueCount="520">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</sst>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45705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0.41666666666666669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56</v>
      </c>
      <c r="Y32" s="326">
        <f>IFERROR(SUM(Y28:Y31),"0")</f>
        <v>56</v>
      </c>
      <c r="Z32" s="326">
        <f>IFERROR(IF(Z28="",0,Z28),"0")+IFERROR(IF(Z29="",0,Z29),"0")+IFERROR(IF(Z30="",0,Z30),"0")+IFERROR(IF(Z31="",0,Z31),"0")</f>
        <v>0.52695999999999998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84</v>
      </c>
      <c r="Y33" s="326">
        <f>IFERROR(SUMPRODUCT(Y28:Y31*H28:H31),"0")</f>
        <v>84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12</v>
      </c>
      <c r="Y37" s="325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60</v>
      </c>
      <c r="Y39" s="326">
        <f>IFERROR(SUM(Y36:Y38),"0")</f>
        <v>60</v>
      </c>
      <c r="Z39" s="326">
        <f>IFERROR(IF(Z36="",0,Z36),"0")+IFERROR(IF(Z37="",0,Z37),"0")+IFERROR(IF(Z38="",0,Z38),"0")</f>
        <v>0.93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335.99999999999994</v>
      </c>
      <c r="Y40" s="326">
        <f>IFERROR(SUMPRODUCT(Y36:Y38*H36:H38),"0")</f>
        <v>335.99999999999994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12</v>
      </c>
      <c r="Y52" s="326">
        <f>IFERROR(SUM(Y43:Y51),"0")</f>
        <v>12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84</v>
      </c>
      <c r="Y53" s="326">
        <f>IFERROR(SUMPRODUCT(Y43:Y51*H43:H51),"0")</f>
        <v>84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120</v>
      </c>
      <c r="Y72" s="325">
        <f>IFERROR(IF(X72="","",X72),"")</f>
        <v>120</v>
      </c>
      <c r="Z72" s="36">
        <f>IFERROR(IF(X72="","",X72*0.00866),"")</f>
        <v>1.0391999999999999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625.58399999999995</v>
      </c>
      <c r="BN72" s="67">
        <f>IFERROR(Y72*I72,"0")</f>
        <v>625.58399999999995</v>
      </c>
      <c r="BO72" s="67">
        <f>IFERROR(X72/J72,"0")</f>
        <v>0.83333333333333337</v>
      </c>
      <c r="BP72" s="67">
        <f>IFERROR(Y72/J72,"0")</f>
        <v>0.83333333333333337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120</v>
      </c>
      <c r="Y73" s="326">
        <f>IFERROR(SUM(Y71:Y72),"0")</f>
        <v>120</v>
      </c>
      <c r="Z73" s="326">
        <f>IFERROR(IF(Z71="",0,Z71),"0")+IFERROR(IF(Z72="",0,Z72),"0")</f>
        <v>1.0391999999999999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600</v>
      </c>
      <c r="Y74" s="326">
        <f>IFERROR(SUMPRODUCT(Y71:Y72*H71:H72),"0")</f>
        <v>600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hidden="1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hidden="1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14</v>
      </c>
      <c r="Y83" s="325">
        <f>IFERROR(IF(X83="","",X83),"")</f>
        <v>14</v>
      </c>
      <c r="Z83" s="36">
        <f>IFERROR(IF(X83="","",X83*0.01788),"")</f>
        <v>0.25031999999999999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42</v>
      </c>
      <c r="Y84" s="326">
        <f>IFERROR(SUM(Y82:Y83),"0")</f>
        <v>42</v>
      </c>
      <c r="Z84" s="326">
        <f>IFERROR(IF(Z82="",0,Z82),"0")+IFERROR(IF(Z83="",0,Z83),"0")</f>
        <v>0.75095999999999996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151.19999999999999</v>
      </c>
      <c r="Y85" s="326">
        <f>IFERROR(SUMPRODUCT(Y82:Y83*H82:H83),"0")</f>
        <v>151.19999999999999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14</v>
      </c>
      <c r="Y89" s="325">
        <f t="shared" si="6"/>
        <v>14</v>
      </c>
      <c r="Z89" s="36">
        <f t="shared" si="7"/>
        <v>0.25031999999999999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28</v>
      </c>
      <c r="Y91" s="325">
        <f t="shared" si="6"/>
        <v>28</v>
      </c>
      <c r="Z91" s="36">
        <f t="shared" si="7"/>
        <v>0.50063999999999997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120.50080000000001</v>
      </c>
      <c r="BN91" s="67">
        <f t="shared" si="9"/>
        <v>120.50080000000001</v>
      </c>
      <c r="BO91" s="67">
        <f t="shared" si="10"/>
        <v>0.4</v>
      </c>
      <c r="BP91" s="67">
        <f t="shared" si="11"/>
        <v>0.4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14</v>
      </c>
      <c r="Y92" s="325">
        <f t="shared" si="6"/>
        <v>14</v>
      </c>
      <c r="Z92" s="36">
        <f t="shared" si="7"/>
        <v>0.25031999999999999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62.283200000000008</v>
      </c>
      <c r="BN92" s="67">
        <f t="shared" si="9"/>
        <v>62.283200000000008</v>
      </c>
      <c r="BO92" s="67">
        <f t="shared" si="10"/>
        <v>0.2</v>
      </c>
      <c r="BP92" s="67">
        <f t="shared" si="11"/>
        <v>0.2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140</v>
      </c>
      <c r="Y94" s="326">
        <f>IFERROR(SUM(Y88:Y93),"0")</f>
        <v>140</v>
      </c>
      <c r="Z94" s="326">
        <f>IFERROR(IF(Z88="",0,Z88),"0")+IFERROR(IF(Z89="",0,Z89),"0")+IFERROR(IF(Z90="",0,Z90),"0")+IFERROR(IF(Z91="",0,Z91),"0")+IFERROR(IF(Z92="",0,Z92),"0")+IFERROR(IF(Z93="",0,Z93),"0")</f>
        <v>2.5031999999999996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515.76</v>
      </c>
      <c r="Y95" s="326">
        <f>IFERROR(SUMPRODUCT(Y88:Y93*H88:H93),"0")</f>
        <v>515.76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28</v>
      </c>
      <c r="Y98" s="325">
        <f>IFERROR(IF(X98="","",X98),"")</f>
        <v>28</v>
      </c>
      <c r="Z98" s="36">
        <f>IFERROR(IF(X98="","",X98*0.01788),"")</f>
        <v>0.50063999999999997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28</v>
      </c>
      <c r="Y99" s="325">
        <f>IFERROR(IF(X99="","",X99),"")</f>
        <v>28</v>
      </c>
      <c r="Z99" s="36">
        <f>IFERROR(IF(X99="","",X99*0.00936),"")</f>
        <v>0.26207999999999998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69.753600000000006</v>
      </c>
      <c r="BN99" s="67">
        <f>IFERROR(Y99*I99,"0")</f>
        <v>69.753600000000006</v>
      </c>
      <c r="BO99" s="67">
        <f>IFERROR(X99/J99,"0")</f>
        <v>0.22222222222222221</v>
      </c>
      <c r="BP99" s="67">
        <f>IFERROR(Y99/J99,"0")</f>
        <v>0.22222222222222221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116</v>
      </c>
      <c r="Y101" s="326">
        <f>IFERROR(SUM(Y98:Y100),"0")</f>
        <v>116</v>
      </c>
      <c r="Z101" s="326">
        <f>IFERROR(IF(Z98="",0,Z98),"0")+IFERROR(IF(Z99="",0,Z99),"0")+IFERROR(IF(Z100="",0,Z100),"0")</f>
        <v>1.69272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346.08000000000004</v>
      </c>
      <c r="Y102" s="326">
        <f>IFERROR(SUMPRODUCT(Y98:Y100*H98:H100),"0")</f>
        <v>346.08000000000004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12</v>
      </c>
      <c r="Y105" s="325">
        <f>IFERROR(IF(X105="","",X105),"")</f>
        <v>12</v>
      </c>
      <c r="Z105" s="36">
        <f>IFERROR(IF(X105="","",X105*0.0155),"")</f>
        <v>0.186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80.635199999999998</v>
      </c>
      <c r="BN105" s="67">
        <f>IFERROR(Y105*I105,"0")</f>
        <v>80.635199999999998</v>
      </c>
      <c r="BO105" s="67">
        <f>IFERROR(X105/J105,"0")</f>
        <v>0.14285714285714285</v>
      </c>
      <c r="BP105" s="67">
        <f>IFERROR(Y105/J105,"0")</f>
        <v>0.14285714285714285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12</v>
      </c>
      <c r="Y108" s="325">
        <f>IFERROR(IF(X108="","",X108),"")</f>
        <v>12</v>
      </c>
      <c r="Z108" s="36">
        <f>IFERROR(IF(X108="","",X108*0.0155),"")</f>
        <v>0.186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24</v>
      </c>
      <c r="Y109" s="325">
        <f>IFERROR(IF(X109="","",X109),"")</f>
        <v>24</v>
      </c>
      <c r="Z109" s="36">
        <f>IFERROR(IF(X109="","",X109*0.0155),"")</f>
        <v>0.372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84</v>
      </c>
      <c r="Y110" s="326">
        <f>IFERROR(SUM(Y105:Y109),"0")</f>
        <v>84</v>
      </c>
      <c r="Z110" s="326">
        <f>IFERROR(IF(Z105="",0,Z105),"0")+IFERROR(IF(Z106="",0,Z106),"0")+IFERROR(IF(Z107="",0,Z107),"0")+IFERROR(IF(Z108="",0,Z108),"0")+IFERROR(IF(Z109="",0,Z109),"0")</f>
        <v>1.302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573.6</v>
      </c>
      <c r="Y111" s="326">
        <f>IFERROR(SUMPRODUCT(Y105:Y109*H105:H109),"0")</f>
        <v>573.6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182</v>
      </c>
      <c r="Y114" s="325">
        <f>IFERROR(IF(X114="","",X114),"")</f>
        <v>182</v>
      </c>
      <c r="Z114" s="36">
        <f>IFERROR(IF(X114="","",X114*0.01788),"")</f>
        <v>3.2541600000000002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674.05520000000001</v>
      </c>
      <c r="BN114" s="67">
        <f>IFERROR(Y114*I114,"0")</f>
        <v>674.05520000000001</v>
      </c>
      <c r="BO114" s="67">
        <f>IFERROR(X114/J114,"0")</f>
        <v>2.6</v>
      </c>
      <c r="BP114" s="67">
        <f>IFERROR(Y114/J114,"0")</f>
        <v>2.6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126</v>
      </c>
      <c r="Y115" s="325">
        <f>IFERROR(IF(X115="","",X115),"")</f>
        <v>126</v>
      </c>
      <c r="Z115" s="36">
        <f>IFERROR(IF(X115="","",X115*0.01788),"")</f>
        <v>2.2528800000000002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466.65359999999998</v>
      </c>
      <c r="BN115" s="67">
        <f>IFERROR(Y115*I115,"0")</f>
        <v>466.65359999999998</v>
      </c>
      <c r="BO115" s="67">
        <f>IFERROR(X115/J115,"0")</f>
        <v>1.8</v>
      </c>
      <c r="BP115" s="67">
        <f>IFERROR(Y115/J115,"0")</f>
        <v>1.8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308</v>
      </c>
      <c r="Y116" s="326">
        <f>IFERROR(SUM(Y114:Y115),"0")</f>
        <v>308</v>
      </c>
      <c r="Z116" s="326">
        <f>IFERROR(IF(Z114="",0,Z114),"0")+IFERROR(IF(Z115="",0,Z115),"0")</f>
        <v>5.5070399999999999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924</v>
      </c>
      <c r="Y117" s="326">
        <f>IFERROR(SUMPRODUCT(Y114:Y115*H114:H115),"0")</f>
        <v>924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14</v>
      </c>
      <c r="Y120" s="325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42</v>
      </c>
      <c r="Y126" s="325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137.76</v>
      </c>
      <c r="BN126" s="67">
        <f>IFERROR(Y126*I126,"0")</f>
        <v>137.76</v>
      </c>
      <c r="BO126" s="67">
        <f>IFERROR(X126/J126,"0")</f>
        <v>0.6</v>
      </c>
      <c r="BP126" s="67">
        <f>IFERROR(Y126/J126,"0")</f>
        <v>0.6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14</v>
      </c>
      <c r="Y137" s="325">
        <f>IFERROR(IF(X137="","",X137),"")</f>
        <v>14</v>
      </c>
      <c r="Z137" s="36">
        <f>IFERROR(IF(X137="","",X137*0.00936),"")</f>
        <v>0.13103999999999999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43.26</v>
      </c>
      <c r="BN137" s="67">
        <f>IFERROR(Y137*I137,"0")</f>
        <v>43.26</v>
      </c>
      <c r="BO137" s="67">
        <f>IFERROR(X137/J137,"0")</f>
        <v>0.1111111111111111</v>
      </c>
      <c r="BP137" s="67">
        <f>IFERROR(Y137/J137,"0")</f>
        <v>0.1111111111111111</v>
      </c>
    </row>
    <row r="138" spans="1:68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14</v>
      </c>
      <c r="Y138" s="326">
        <f>IFERROR(SUM(Y137:Y137),"0")</f>
        <v>14</v>
      </c>
      <c r="Z138" s="326">
        <f>IFERROR(IF(Z137="",0,Z137),"0")</f>
        <v>0.13103999999999999</v>
      </c>
      <c r="AA138" s="327"/>
      <c r="AB138" s="327"/>
      <c r="AC138" s="327"/>
    </row>
    <row r="139" spans="1:68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37.800000000000004</v>
      </c>
      <c r="Y139" s="326">
        <f>IFERROR(SUMPRODUCT(Y137:Y137*H137:H137),"0")</f>
        <v>37.800000000000004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84</v>
      </c>
      <c r="Y161" s="325">
        <f>IFERROR(IF(X161="","",X161),"")</f>
        <v>84</v>
      </c>
      <c r="Z161" s="36">
        <f>IFERROR(IF(X161="","",X161*0.00866),"")</f>
        <v>0.72743999999999998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437.90879999999999</v>
      </c>
      <c r="BN161" s="67">
        <f>IFERROR(Y161*I161,"0")</f>
        <v>437.90879999999999</v>
      </c>
      <c r="BO161" s="67">
        <f>IFERROR(X161/J161,"0")</f>
        <v>0.58333333333333337</v>
      </c>
      <c r="BP161" s="67">
        <f>IFERROR(Y161/J161,"0")</f>
        <v>0.58333333333333337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84</v>
      </c>
      <c r="Y163" s="326">
        <f>IFERROR(SUM(Y159:Y162),"0")</f>
        <v>84</v>
      </c>
      <c r="Z163" s="326">
        <f>IFERROR(IF(Z159="",0,Z159),"0")+IFERROR(IF(Z160="",0,Z160),"0")+IFERROR(IF(Z161="",0,Z161),"0")+IFERROR(IF(Z162="",0,Z162),"0")</f>
        <v>0.72743999999999998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420</v>
      </c>
      <c r="Y164" s="326">
        <f>IFERROR(SUMPRODUCT(Y159:Y162*H159:H162),"0")</f>
        <v>420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24</v>
      </c>
      <c r="Y167" s="325">
        <f>IFERROR(IF(X167="","",X167),"")</f>
        <v>24</v>
      </c>
      <c r="Z167" s="36">
        <f>IFERROR(IF(X167="","",X167*0.00866),"")</f>
        <v>0.20783999999999997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126.072</v>
      </c>
      <c r="BN167" s="67">
        <f>IFERROR(Y167*I167,"0")</f>
        <v>126.072</v>
      </c>
      <c r="BO167" s="67">
        <f>IFERROR(X167/J167,"0")</f>
        <v>0.16666666666666666</v>
      </c>
      <c r="BP167" s="67">
        <f>IFERROR(Y167/J167,"0")</f>
        <v>0.16666666666666666</v>
      </c>
    </row>
    <row r="168" spans="1:68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24</v>
      </c>
      <c r="Y168" s="326">
        <f>IFERROR(SUM(Y166:Y167),"0")</f>
        <v>24</v>
      </c>
      <c r="Z168" s="326">
        <f>IFERROR(IF(Z166="",0,Z166),"0")+IFERROR(IF(Z167="",0,Z167),"0")</f>
        <v>0.20783999999999997</v>
      </c>
      <c r="AA168" s="327"/>
      <c r="AB168" s="327"/>
      <c r="AC168" s="327"/>
    </row>
    <row r="169" spans="1:68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120</v>
      </c>
      <c r="Y169" s="326">
        <f>IFERROR(SUMPRODUCT(Y166:Y167*H166:H167),"0")</f>
        <v>120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hidden="1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42</v>
      </c>
      <c r="Y176" s="326">
        <f>IFERROR(SUM(Y173:Y175),"0")</f>
        <v>42</v>
      </c>
      <c r="Z176" s="326">
        <f>IFERROR(IF(Z173="",0,Z173),"0")+IFERROR(IF(Z174="",0,Z174),"0")+IFERROR(IF(Z175="",0,Z175),"0")</f>
        <v>0.75095999999999996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126</v>
      </c>
      <c r="Y177" s="326">
        <f>IFERROR(SUMPRODUCT(Y173:Y175*H173:H175),"0")</f>
        <v>126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28</v>
      </c>
      <c r="Y190" s="325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86.900800000000004</v>
      </c>
      <c r="BN190" s="67">
        <f>IFERROR(Y190*I190,"0")</f>
        <v>86.900800000000004</v>
      </c>
      <c r="BO190" s="67">
        <f>IFERROR(X190/J190,"0")</f>
        <v>0.4</v>
      </c>
      <c r="BP190" s="67">
        <f>IFERROR(Y190/J190,"0")</f>
        <v>0.4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28</v>
      </c>
      <c r="Y192" s="325">
        <f>IFERROR(IF(X192="","",X192),"")</f>
        <v>28</v>
      </c>
      <c r="Z192" s="36">
        <f>IFERROR(IF(X192="","",X192*0.01788),"")</f>
        <v>0.50063999999999997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86.900800000000004</v>
      </c>
      <c r="BN192" s="67">
        <f>IFERROR(Y192*I192,"0")</f>
        <v>86.900800000000004</v>
      </c>
      <c r="BO192" s="67">
        <f>IFERROR(X192/J192,"0")</f>
        <v>0.4</v>
      </c>
      <c r="BP192" s="67">
        <f>IFERROR(Y192/J192,"0")</f>
        <v>0.4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56</v>
      </c>
      <c r="Y194" s="326">
        <f>IFERROR(SUM(Y190:Y193),"0")</f>
        <v>56</v>
      </c>
      <c r="Z194" s="326">
        <f>IFERROR(IF(Z190="",0,Z190),"0")+IFERROR(IF(Z191="",0,Z191),"0")+IFERROR(IF(Z192="",0,Z192),"0")+IFERROR(IF(Z193="",0,Z193),"0")</f>
        <v>1.0012799999999999</v>
      </c>
      <c r="AA194" s="327"/>
      <c r="AB194" s="327"/>
      <c r="AC194" s="327"/>
    </row>
    <row r="195" spans="1:68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134.4</v>
      </c>
      <c r="Y195" s="326">
        <f>IFERROR(SUMPRODUCT(Y190:Y193*H190:H193),"0")</f>
        <v>134.4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24</v>
      </c>
      <c r="Y206" s="325">
        <f t="shared" si="12"/>
        <v>24</v>
      </c>
      <c r="Z206" s="36">
        <f t="shared" si="13"/>
        <v>0.372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139.92000000000002</v>
      </c>
      <c r="BN206" s="67">
        <f t="shared" si="15"/>
        <v>139.92000000000002</v>
      </c>
      <c r="BO206" s="67">
        <f t="shared" si="16"/>
        <v>0.2857142857142857</v>
      </c>
      <c r="BP206" s="67">
        <f t="shared" si="17"/>
        <v>0.2857142857142857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24</v>
      </c>
      <c r="Y208" s="325">
        <f t="shared" si="12"/>
        <v>24</v>
      </c>
      <c r="Z208" s="36">
        <f t="shared" si="13"/>
        <v>0.372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140.88</v>
      </c>
      <c r="BN208" s="67">
        <f t="shared" si="15"/>
        <v>140.88</v>
      </c>
      <c r="BO208" s="67">
        <f t="shared" si="16"/>
        <v>0.2857142857142857</v>
      </c>
      <c r="BP208" s="67">
        <f t="shared" si="17"/>
        <v>0.2857142857142857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48</v>
      </c>
      <c r="Y211" s="326">
        <f>IFERROR(SUM(Y205:Y210),"0")</f>
        <v>48</v>
      </c>
      <c r="Z211" s="326">
        <f>IFERROR(IF(Z205="",0,Z205),"0")+IFERROR(IF(Z206="",0,Z206),"0")+IFERROR(IF(Z207="",0,Z207),"0")+IFERROR(IF(Z208="",0,Z208),"0")+IFERROR(IF(Z209="",0,Z209),"0")+IFERROR(IF(Z210="",0,Z210),"0")</f>
        <v>0.74399999999999999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268.79999999999995</v>
      </c>
      <c r="Y212" s="326">
        <f>IFERROR(SUMPRODUCT(Y205:Y210*H205:H210),"0")</f>
        <v>268.79999999999995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28</v>
      </c>
      <c r="Y283" s="325">
        <f>IFERROR(IF(X283="","",X283),"")</f>
        <v>28</v>
      </c>
      <c r="Z283" s="36">
        <f>IFERROR(IF(X283="","",X283*0.00936),"")</f>
        <v>0.26207999999999998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80.936800000000005</v>
      </c>
      <c r="BN283" s="67">
        <f>IFERROR(Y283*I283,"0")</f>
        <v>80.936800000000005</v>
      </c>
      <c r="BO283" s="67">
        <f>IFERROR(X283/J283,"0")</f>
        <v>0.22222222222222221</v>
      </c>
      <c r="BP283" s="67">
        <f>IFERROR(Y283/J283,"0")</f>
        <v>0.22222222222222221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108</v>
      </c>
      <c r="Y284" s="325">
        <f>IFERROR(IF(X284="","",X284),"")</f>
        <v>108</v>
      </c>
      <c r="Z284" s="36">
        <f>IFERROR(IF(X284="","",X284*0.0155),"")</f>
        <v>1.6739999999999999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565.38</v>
      </c>
      <c r="BN284" s="67">
        <f>IFERROR(Y284*I284,"0")</f>
        <v>565.38</v>
      </c>
      <c r="BO284" s="67">
        <f>IFERROR(X284/J284,"0")</f>
        <v>1.2857142857142858</v>
      </c>
      <c r="BP284" s="67">
        <f>IFERROR(Y284/J284,"0")</f>
        <v>1.2857142857142858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136</v>
      </c>
      <c r="Y286" s="326">
        <f>IFERROR(SUM(Y283:Y285),"0")</f>
        <v>136</v>
      </c>
      <c r="Z286" s="326">
        <f>IFERROR(IF(Z283="",0,Z283),"0")+IFERROR(IF(Z284="",0,Z284),"0")+IFERROR(IF(Z285="",0,Z285),"0")</f>
        <v>1.93608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615.6</v>
      </c>
      <c r="Y287" s="326">
        <f>IFERROR(SUMPRODUCT(Y283:Y285*H283:H285),"0")</f>
        <v>615.6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70</v>
      </c>
      <c r="Y290" s="325">
        <f t="shared" si="18"/>
        <v>70</v>
      </c>
      <c r="Z290" s="36">
        <f>IFERROR(IF(X290="","",X290*0.00936),"")</f>
        <v>0.6552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272.44</v>
      </c>
      <c r="BN290" s="67">
        <f t="shared" si="20"/>
        <v>272.44</v>
      </c>
      <c r="BO290" s="67">
        <f t="shared" si="21"/>
        <v>0.55555555555555558</v>
      </c>
      <c r="BP290" s="67">
        <f t="shared" si="22"/>
        <v>0.55555555555555558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24</v>
      </c>
      <c r="Y291" s="325">
        <f t="shared" si="18"/>
        <v>24</v>
      </c>
      <c r="Z291" s="36">
        <f>IFERROR(IF(X291="","",X291*0.0155),"")</f>
        <v>0.372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137.64000000000001</v>
      </c>
      <c r="BN291" s="67">
        <f t="shared" si="20"/>
        <v>137.64000000000001</v>
      </c>
      <c r="BO291" s="67">
        <f t="shared" si="21"/>
        <v>0.2857142857142857</v>
      </c>
      <c r="BP291" s="67">
        <f t="shared" si="22"/>
        <v>0.2857142857142857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224</v>
      </c>
      <c r="Y296" s="325">
        <f t="shared" si="18"/>
        <v>224</v>
      </c>
      <c r="Z296" s="36">
        <f t="shared" si="23"/>
        <v>2.0966399999999998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871.80799999999999</v>
      </c>
      <c r="BN296" s="67">
        <f t="shared" si="20"/>
        <v>871.80799999999999</v>
      </c>
      <c r="BO296" s="67">
        <f t="shared" si="21"/>
        <v>1.7777777777777777</v>
      </c>
      <c r="BP296" s="67">
        <f t="shared" si="22"/>
        <v>1.7777777777777777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318</v>
      </c>
      <c r="Y310" s="326">
        <f>IFERROR(SUM(Y289:Y309),"0")</f>
        <v>318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3.12384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1219.8000000000002</v>
      </c>
      <c r="Y311" s="326">
        <f>IFERROR(SUMPRODUCT(Y289:Y309*H289:H309),"0")</f>
        <v>1219.8000000000002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7285.4400000000005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7285.4400000000005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8017.513600000002</v>
      </c>
      <c r="Y318" s="326">
        <f>IFERROR(SUM(BN22:BN314),"0")</f>
        <v>8017.513600000002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21</v>
      </c>
      <c r="Y319" s="38">
        <f>ROUNDUP(SUM(BP22:BP314),0)</f>
        <v>21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8542.513600000002</v>
      </c>
      <c r="Y320" s="326">
        <f>GrossWeightTotalR+PalletQtyTotalR*25</f>
        <v>8542.513600000002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1814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1814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25.614160000000002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84</v>
      </c>
      <c r="D327" s="46">
        <f>IFERROR(X36*H36,"0")+IFERROR(X37*H37,"0")+IFERROR(X38*H38,"0")</f>
        <v>335.99999999999994</v>
      </c>
      <c r="E327" s="46">
        <f>IFERROR(X43*H43,"0")+IFERROR(X44*H44,"0")+IFERROR(X45*H45,"0")+IFERROR(X46*H46,"0")+IFERROR(X47*H47,"0")+IFERROR(X48*H48,"0")+IFERROR(X49*H49,"0")+IFERROR(X50*H50,"0")+IFERROR(X51*H51,"0")</f>
        <v>84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600</v>
      </c>
      <c r="H327" s="46">
        <f>IFERROR(X77*H77,"0")</f>
        <v>0</v>
      </c>
      <c r="I327" s="46">
        <f>IFERROR(X82*H82,"0")+IFERROR(X83*H83,"0")</f>
        <v>151.19999999999999</v>
      </c>
      <c r="J327" s="46">
        <f>IFERROR(X88*H88,"0")+IFERROR(X89*H89,"0")+IFERROR(X90*H90,"0")+IFERROR(X91*H91,"0")+IFERROR(X92*H92,"0")+IFERROR(X93*H93,"0")</f>
        <v>515.76</v>
      </c>
      <c r="K327" s="46">
        <f>IFERROR(X98*H98,"0")+IFERROR(X99*H99,"0")+IFERROR(X100*H100,"0")</f>
        <v>346.08000000000004</v>
      </c>
      <c r="L327" s="46">
        <f>IFERROR(X105*H105,"0")+IFERROR(X106*H106,"0")+IFERROR(X107*H107,"0")+IFERROR(X108*H108,"0")+IFERROR(X109*H109,"0")</f>
        <v>573.6</v>
      </c>
      <c r="M327" s="46">
        <f>IFERROR(X114*H114,"0")+IFERROR(X115*H115,"0")</f>
        <v>924</v>
      </c>
      <c r="N327" s="322"/>
      <c r="O327" s="46">
        <f>IFERROR(X120*H120,"0")+IFERROR(X121*H121,"0")</f>
        <v>84</v>
      </c>
      <c r="P327" s="46">
        <f>IFERROR(X126*H126,"0")+IFERROR(X127*H127,"0")</f>
        <v>126</v>
      </c>
      <c r="Q327" s="46">
        <f>IFERROR(X132*H132,"0")</f>
        <v>0</v>
      </c>
      <c r="R327" s="46">
        <f>IFERROR(X137*H137,"0")</f>
        <v>37.800000000000004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540</v>
      </c>
      <c r="W327" s="46">
        <f>IFERROR(X173*H173,"0")+IFERROR(X174*H174,"0")+IFERROR(X175*H175,"0")+IFERROR(X179*H179,"0")</f>
        <v>126</v>
      </c>
      <c r="X327" s="46">
        <f>IFERROR(X184*H184,"0")</f>
        <v>0</v>
      </c>
      <c r="Y327" s="46">
        <f>IFERROR(X190*H190,"0")+IFERROR(X191*H191,"0")+IFERROR(X192*H192,"0")+IFERROR(X193*H193,"0")</f>
        <v>134.4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268.79999999999995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2267.4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2488.8000000000002</v>
      </c>
      <c r="B330" s="60">
        <f>SUMPRODUCT(--(BB:BB="ПГП"),--(W:W="кор"),H:H,Y:Y)+SUMPRODUCT(--(BB:BB="ПГП"),--(W:W="кг"),Y:Y)</f>
        <v>4796.6399999999994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9,80"/>
        <filter val="1 814,00"/>
        <filter val="108,00"/>
        <filter val="116,00"/>
        <filter val="12,00"/>
        <filter val="120,00"/>
        <filter val="126,00"/>
        <filter val="134,40"/>
        <filter val="136,00"/>
        <filter val="14,00"/>
        <filter val="140,00"/>
        <filter val="151,20"/>
        <filter val="182,00"/>
        <filter val="21"/>
        <filter val="224,00"/>
        <filter val="24,00"/>
        <filter val="268,80"/>
        <filter val="28,00"/>
        <filter val="308,00"/>
        <filter val="318,00"/>
        <filter val="336,00"/>
        <filter val="346,08"/>
        <filter val="36,00"/>
        <filter val="37,80"/>
        <filter val="42,00"/>
        <filter val="420,00"/>
        <filter val="432,00"/>
        <filter val="48,00"/>
        <filter val="515,76"/>
        <filter val="56,00"/>
        <filter val="573,60"/>
        <filter val="60,00"/>
        <filter val="600,00"/>
        <filter val="615,60"/>
        <filter val="7 285,44"/>
        <filter val="70,00"/>
        <filter val="72,00"/>
        <filter val="8 017,51"/>
        <filter val="8 542,51"/>
        <filter val="84,00"/>
        <filter val="86,40"/>
        <filter val="924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