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2C67F7-C599-4F6E-B6EA-3ADB3C145F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O278" i="1"/>
  <c r="BM278" i="1"/>
  <c r="Z278" i="1"/>
  <c r="Z280" i="1" s="1"/>
  <c r="Y278" i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P137" i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X68" i="1"/>
  <c r="X67" i="1"/>
  <c r="BO66" i="1"/>
  <c r="BM66" i="1"/>
  <c r="Z66" i="1"/>
  <c r="Y66" i="1"/>
  <c r="BP66" i="1" s="1"/>
  <c r="BO65" i="1"/>
  <c r="BM65" i="1"/>
  <c r="Z65" i="1"/>
  <c r="Y65" i="1"/>
  <c r="BP65" i="1" s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2" i="1" s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X318" i="1" s="1"/>
  <c r="Z22" i="1"/>
  <c r="Z23" i="1" s="1"/>
  <c r="Y22" i="1"/>
  <c r="Y24" i="1" s="1"/>
  <c r="P22" i="1"/>
  <c r="H10" i="1"/>
  <c r="A9" i="1"/>
  <c r="A10" i="1" s="1"/>
  <c r="D7" i="1"/>
  <c r="Q6" i="1"/>
  <c r="P2" i="1"/>
  <c r="X317" i="1" l="1"/>
  <c r="Z32" i="1"/>
  <c r="BN56" i="1"/>
  <c r="BP56" i="1"/>
  <c r="Y57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J9" i="1"/>
  <c r="X319" i="1"/>
  <c r="BP91" i="1"/>
  <c r="BN91" i="1"/>
  <c r="BP93" i="1"/>
  <c r="BN93" i="1"/>
  <c r="BP105" i="1"/>
  <c r="BN105" i="1"/>
  <c r="Y134" i="1"/>
  <c r="Y133" i="1"/>
  <c r="BP132" i="1"/>
  <c r="BN132" i="1"/>
  <c r="Y144" i="1"/>
  <c r="BP142" i="1"/>
  <c r="BN142" i="1"/>
  <c r="Y156" i="1"/>
  <c r="Y155" i="1"/>
  <c r="BP154" i="1"/>
  <c r="BN154" i="1"/>
  <c r="F9" i="1"/>
  <c r="F10" i="1"/>
  <c r="BN22" i="1"/>
  <c r="BP22" i="1"/>
  <c r="Y23" i="1"/>
  <c r="BN30" i="1"/>
  <c r="BN31" i="1"/>
  <c r="Y53" i="1"/>
  <c r="Z52" i="1"/>
  <c r="BN44" i="1"/>
  <c r="BN46" i="1"/>
  <c r="BN48" i="1"/>
  <c r="BN50" i="1"/>
  <c r="BN64" i="1"/>
  <c r="BP64" i="1"/>
  <c r="BN65" i="1"/>
  <c r="BN66" i="1"/>
  <c r="Y67" i="1"/>
  <c r="Z73" i="1"/>
  <c r="BN71" i="1"/>
  <c r="Y74" i="1"/>
  <c r="Y84" i="1"/>
  <c r="Y85" i="1"/>
  <c r="Z94" i="1"/>
  <c r="Y139" i="1"/>
  <c r="Y138" i="1"/>
  <c r="BP137" i="1"/>
  <c r="BN13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Y281" i="1"/>
  <c r="Y280" i="1"/>
  <c r="BP278" i="1"/>
  <c r="BN278" i="1"/>
  <c r="BP279" i="1"/>
  <c r="BN279" i="1"/>
  <c r="X320" i="1"/>
  <c r="BP88" i="1"/>
  <c r="BN88" i="1"/>
  <c r="BP107" i="1"/>
  <c r="BN107" i="1"/>
  <c r="BP109" i="1"/>
  <c r="BN109" i="1"/>
  <c r="BP121" i="1"/>
  <c r="BN121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BP285" i="1"/>
  <c r="BN285" i="1"/>
  <c r="Y316" i="1"/>
  <c r="Y315" i="1"/>
  <c r="BP314" i="1"/>
  <c r="BN314" i="1"/>
  <c r="Z110" i="1"/>
  <c r="Y116" i="1"/>
  <c r="Y128" i="1"/>
  <c r="Y129" i="1"/>
  <c r="Y163" i="1"/>
  <c r="Z163" i="1"/>
  <c r="Z168" i="1"/>
  <c r="Z176" i="1"/>
  <c r="Y201" i="1"/>
  <c r="Z201" i="1"/>
  <c r="Z211" i="1"/>
  <c r="Z219" i="1"/>
  <c r="Z23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X321" i="1"/>
  <c r="Y61" i="1"/>
  <c r="BP60" i="1"/>
  <c r="BN60" i="1"/>
  <c r="Y73" i="1"/>
  <c r="BP83" i="1"/>
  <c r="BN83" i="1"/>
  <c r="Y95" i="1"/>
  <c r="Y102" i="1"/>
  <c r="Y111" i="1"/>
  <c r="Y123" i="1"/>
  <c r="BP120" i="1"/>
  <c r="BN120" i="1"/>
  <c r="Y122" i="1"/>
  <c r="BP127" i="1"/>
  <c r="BN127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8" i="1" l="1"/>
  <c r="Y317" i="1"/>
  <c r="Y321" i="1"/>
  <c r="Y319" i="1"/>
  <c r="A330" i="1" l="1"/>
  <c r="Y320" i="1"/>
  <c r="C330" i="1"/>
  <c r="B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<sst xmlns="http://schemas.openxmlformats.org/spreadsheetml/2006/main" count="1558" uniqueCount="520">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</sst>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45705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0.5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280</v>
      </c>
      <c r="Y29" s="32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280</v>
      </c>
      <c r="Y32" s="326">
        <f>IFERROR(SUM(Y28:Y31),"0")</f>
        <v>280</v>
      </c>
      <c r="Z32" s="326">
        <f>IFERROR(IF(Z28="",0,Z28),"0")+IFERROR(IF(Z29="",0,Z29),"0")+IFERROR(IF(Z30="",0,Z30),"0")+IFERROR(IF(Z31="",0,Z31),"0")</f>
        <v>2.6347999999999998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420</v>
      </c>
      <c r="Y33" s="326">
        <f>IFERROR(SUMPRODUCT(Y28:Y31*H28:H31),"0")</f>
        <v>420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hidden="1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hidden="1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hidden="1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hidden="1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hidden="1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hidden="1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hidden="1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140</v>
      </c>
      <c r="Y89" s="325">
        <f t="shared" si="6"/>
        <v>140</v>
      </c>
      <c r="Z89" s="36">
        <f t="shared" si="7"/>
        <v>2.5032000000000001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602.50400000000002</v>
      </c>
      <c r="BN89" s="67">
        <f t="shared" si="9"/>
        <v>602.50400000000002</v>
      </c>
      <c r="BO89" s="67">
        <f t="shared" si="10"/>
        <v>2</v>
      </c>
      <c r="BP89" s="67">
        <f t="shared" si="11"/>
        <v>2</v>
      </c>
    </row>
    <row r="90" spans="1:68" ht="27" hidden="1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140</v>
      </c>
      <c r="Y91" s="325">
        <f t="shared" si="6"/>
        <v>140</v>
      </c>
      <c r="Z91" s="36">
        <f t="shared" si="7"/>
        <v>2.5032000000000001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602.50400000000002</v>
      </c>
      <c r="BN91" s="67">
        <f t="shared" si="9"/>
        <v>602.50400000000002</v>
      </c>
      <c r="BO91" s="67">
        <f t="shared" si="10"/>
        <v>2</v>
      </c>
      <c r="BP91" s="67">
        <f t="shared" si="11"/>
        <v>2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280</v>
      </c>
      <c r="Y94" s="326">
        <f>IFERROR(SUM(Y88:Y93),"0")</f>
        <v>280</v>
      </c>
      <c r="Z94" s="326">
        <f>IFERROR(IF(Z88="",0,Z88),"0")+IFERROR(IF(Z89="",0,Z89),"0")+IFERROR(IF(Z90="",0,Z90),"0")+IFERROR(IF(Z91="",0,Z91),"0")+IFERROR(IF(Z92="",0,Z92),"0")+IFERROR(IF(Z93="",0,Z93),"0")</f>
        <v>5.0064000000000002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1008</v>
      </c>
      <c r="Y95" s="326">
        <f>IFERROR(SUMPRODUCT(Y88:Y93*H88:H93),"0")</f>
        <v>1008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hidden="1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168</v>
      </c>
      <c r="Y107" s="325">
        <f>IFERROR(IF(X107="","",X107),"")</f>
        <v>168</v>
      </c>
      <c r="Z107" s="36">
        <f>IFERROR(IF(X107="","",X107*0.0155),"")</f>
        <v>2.6040000000000001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1226.3999999999999</v>
      </c>
      <c r="BN107" s="67">
        <f>IFERROR(Y107*I107,"0")</f>
        <v>1226.3999999999999</v>
      </c>
      <c r="BO107" s="67">
        <f>IFERROR(X107/J107,"0")</f>
        <v>2</v>
      </c>
      <c r="BP107" s="67">
        <f>IFERROR(Y107/J107,"0")</f>
        <v>2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168</v>
      </c>
      <c r="Y110" s="326">
        <f>IFERROR(SUM(Y105:Y109),"0")</f>
        <v>168</v>
      </c>
      <c r="Z110" s="326">
        <f>IFERROR(IF(Z105="",0,Z105),"0")+IFERROR(IF(Z106="",0,Z106),"0")+IFERROR(IF(Z107="",0,Z107),"0")+IFERROR(IF(Z108="",0,Z108),"0")+IFERROR(IF(Z109="",0,Z109),"0")</f>
        <v>2.6040000000000001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1176</v>
      </c>
      <c r="Y111" s="326">
        <f>IFERROR(SUMPRODUCT(Y105:Y109*H105:H109),"0")</f>
        <v>1176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hidden="1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0</v>
      </c>
      <c r="Y116" s="326">
        <f>IFERROR(SUM(Y114:Y115),"0")</f>
        <v>0</v>
      </c>
      <c r="Z116" s="326">
        <f>IFERROR(IF(Z114="",0,Z114),"0")+IFERROR(IF(Z115="",0,Z115),"0")</f>
        <v>0</v>
      </c>
      <c r="AA116" s="327"/>
      <c r="AB116" s="327"/>
      <c r="AC116" s="327"/>
    </row>
    <row r="117" spans="1:68" hidden="1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0</v>
      </c>
      <c r="Y117" s="326">
        <f>IFERROR(SUMPRODUCT(Y114:Y115*H114:H115),"0")</f>
        <v>0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hidden="1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hidden="1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hidden="1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140</v>
      </c>
      <c r="Y176" s="326">
        <f>IFERROR(SUM(Y173:Y175),"0")</f>
        <v>140</v>
      </c>
      <c r="Z176" s="326">
        <f>IFERROR(IF(Z173="",0,Z173),"0")+IFERROR(IF(Z174="",0,Z174),"0")+IFERROR(IF(Z175="",0,Z175),"0")</f>
        <v>2.5032000000000001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420</v>
      </c>
      <c r="Y177" s="326">
        <f>IFERROR(SUMPRODUCT(Y173:Y175*H173:H175),"0")</f>
        <v>420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hidden="1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hidden="1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hidden="1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hidden="1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idden="1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0</v>
      </c>
      <c r="Y310" s="326">
        <f>IFERROR(SUM(Y289:Y309),"0")</f>
        <v>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</v>
      </c>
      <c r="AA310" s="327"/>
      <c r="AB310" s="327"/>
      <c r="AC310" s="327"/>
    </row>
    <row r="311" spans="1:68" hidden="1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0</v>
      </c>
      <c r="Y311" s="326">
        <f>IFERROR(SUMPRODUCT(Y289:Y309*H289:H309),"0")</f>
        <v>0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3024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3024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3468.1919999999996</v>
      </c>
      <c r="Y318" s="326">
        <f>IFERROR(SUM(BN22:BN314),"0")</f>
        <v>3468.1919999999996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10</v>
      </c>
      <c r="Y319" s="38">
        <f>ROUNDUP(SUM(BP22:BP314),0)</f>
        <v>10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3718.1919999999996</v>
      </c>
      <c r="Y320" s="326">
        <f>GrossWeightTotalR+PalletQtyTotalR*25</f>
        <v>3718.1919999999996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868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868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12.7484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420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1008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1176</v>
      </c>
      <c r="M327" s="46">
        <f>IFERROR(X114*H114,"0")+IFERROR(X115*H115,"0")</f>
        <v>0</v>
      </c>
      <c r="N327" s="322"/>
      <c r="O327" s="46">
        <f>IFERROR(X120*H120,"0")+IFERROR(X121*H121,"0")</f>
        <v>0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420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0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1176</v>
      </c>
      <c r="B330" s="60">
        <f>SUMPRODUCT(--(BB:BB="ПГП"),--(W:W="кор"),H:H,Y:Y)+SUMPRODUCT(--(BB:BB="ПГП"),--(W:W="кг"),Y:Y)</f>
        <v>1848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76,00"/>
        <filter val="10"/>
        <filter val="140,00"/>
        <filter val="168,00"/>
        <filter val="280,00"/>
        <filter val="3 024,00"/>
        <filter val="3 468,19"/>
        <filter val="3 718,19"/>
        <filter val="420,00"/>
        <filter val="70,00"/>
        <filter val="868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