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E77E91-48DC-49A7-82F6-C86C2EC6D1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O278" i="1"/>
  <c r="BM278" i="1"/>
  <c r="Z278" i="1"/>
  <c r="Z280" i="1" s="1"/>
  <c r="Y278" i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30" i="1"/>
  <c r="X229" i="1"/>
  <c r="BO228" i="1"/>
  <c r="BM228" i="1"/>
  <c r="Z228" i="1"/>
  <c r="Z229" i="1" s="1"/>
  <c r="Y228" i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P137" i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Y74" i="1" s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2" i="1" s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BN30" i="1"/>
  <c r="Y84" i="1"/>
  <c r="Z84" i="1"/>
  <c r="Z94" i="1"/>
  <c r="Y169" i="1"/>
  <c r="BN167" i="1"/>
  <c r="Y194" i="1"/>
  <c r="Z194" i="1"/>
  <c r="BN191" i="1"/>
  <c r="Y212" i="1"/>
  <c r="BN206" i="1"/>
  <c r="BN208" i="1"/>
  <c r="BN210" i="1"/>
  <c r="BN252" i="1"/>
  <c r="BP252" i="1"/>
  <c r="Y253" i="1"/>
  <c r="Z286" i="1"/>
  <c r="Y85" i="1"/>
  <c r="Y139" i="1"/>
  <c r="Y138" i="1"/>
  <c r="BP137" i="1"/>
  <c r="BN137" i="1"/>
  <c r="BP161" i="1"/>
  <c r="BN161" i="1"/>
  <c r="Y177" i="1"/>
  <c r="BP173" i="1"/>
  <c r="BN173" i="1"/>
  <c r="BP175" i="1"/>
  <c r="BN175" i="1"/>
  <c r="BP199" i="1"/>
  <c r="BN199" i="1"/>
  <c r="Y219" i="1"/>
  <c r="BP215" i="1"/>
  <c r="BN215" i="1"/>
  <c r="BP217" i="1"/>
  <c r="BN217" i="1"/>
  <c r="BP233" i="1"/>
  <c r="BN233" i="1"/>
  <c r="BP247" i="1"/>
  <c r="BN247" i="1"/>
  <c r="Y281" i="1"/>
  <c r="Y280" i="1"/>
  <c r="BP278" i="1"/>
  <c r="BN278" i="1"/>
  <c r="BP279" i="1"/>
  <c r="BN279" i="1"/>
  <c r="J9" i="1"/>
  <c r="X318" i="1"/>
  <c r="X317" i="1"/>
  <c r="Z32" i="1"/>
  <c r="X319" i="1"/>
  <c r="BN56" i="1"/>
  <c r="BP56" i="1"/>
  <c r="Y57" i="1"/>
  <c r="BN77" i="1"/>
  <c r="BP77" i="1"/>
  <c r="Y78" i="1"/>
  <c r="BN82" i="1"/>
  <c r="BP82" i="1"/>
  <c r="BP88" i="1"/>
  <c r="BN88" i="1"/>
  <c r="BP91" i="1"/>
  <c r="BN91" i="1"/>
  <c r="BP93" i="1"/>
  <c r="BN93" i="1"/>
  <c r="BP105" i="1"/>
  <c r="BN105" i="1"/>
  <c r="BP107" i="1"/>
  <c r="BN107" i="1"/>
  <c r="BP109" i="1"/>
  <c r="BN109" i="1"/>
  <c r="BP121" i="1"/>
  <c r="BN121" i="1"/>
  <c r="Y134" i="1"/>
  <c r="Y133" i="1"/>
  <c r="BP132" i="1"/>
  <c r="BN132" i="1"/>
  <c r="Y144" i="1"/>
  <c r="BP142" i="1"/>
  <c r="BN142" i="1"/>
  <c r="Y156" i="1"/>
  <c r="Y155" i="1"/>
  <c r="BP154" i="1"/>
  <c r="BN154" i="1"/>
  <c r="Y230" i="1"/>
  <c r="Y229" i="1"/>
  <c r="BP228" i="1"/>
  <c r="BN228" i="1"/>
  <c r="Y272" i="1"/>
  <c r="Y271" i="1"/>
  <c r="BP268" i="1"/>
  <c r="BN268" i="1"/>
  <c r="BP269" i="1"/>
  <c r="BN269" i="1"/>
  <c r="BP270" i="1"/>
  <c r="BN270" i="1"/>
  <c r="BP285" i="1"/>
  <c r="BN285" i="1"/>
  <c r="Y316" i="1"/>
  <c r="Y315" i="1"/>
  <c r="BP314" i="1"/>
  <c r="BN314" i="1"/>
  <c r="Z110" i="1"/>
  <c r="Y116" i="1"/>
  <c r="Y128" i="1"/>
  <c r="Y129" i="1"/>
  <c r="Y163" i="1"/>
  <c r="Z163" i="1"/>
  <c r="Z168" i="1"/>
  <c r="Z176" i="1"/>
  <c r="Y201" i="1"/>
  <c r="Z201" i="1"/>
  <c r="Z211" i="1"/>
  <c r="Z219" i="1"/>
  <c r="Z235" i="1"/>
  <c r="BN31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X321" i="1"/>
  <c r="Y61" i="1"/>
  <c r="BP60" i="1"/>
  <c r="BN60" i="1"/>
  <c r="Y73" i="1"/>
  <c r="BP83" i="1"/>
  <c r="BN83" i="1"/>
  <c r="Y95" i="1"/>
  <c r="Y102" i="1"/>
  <c r="Y111" i="1"/>
  <c r="Y123" i="1"/>
  <c r="BP120" i="1"/>
  <c r="BN120" i="1"/>
  <c r="Y122" i="1"/>
  <c r="BP127" i="1"/>
  <c r="BN127" i="1"/>
  <c r="Y52" i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7" i="1" l="1"/>
  <c r="Z322" i="1"/>
  <c r="Y319" i="1"/>
  <c r="Y321" i="1"/>
  <c r="X320" i="1"/>
  <c r="Y318" i="1"/>
  <c r="Y320" i="1" s="1"/>
  <c r="B330" i="1" l="1"/>
  <c r="A330" i="1"/>
  <c r="C330" i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<sst xmlns="http://schemas.openxmlformats.org/spreadsheetml/2006/main" count="1557" uniqueCount="519">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</sst>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4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530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91" t="s">
        <v>8</v>
      </c>
      <c r="B5" s="382"/>
      <c r="C5" s="363"/>
      <c r="D5" s="408"/>
      <c r="E5" s="410"/>
      <c r="F5" s="362" t="s">
        <v>9</v>
      </c>
      <c r="G5" s="363"/>
      <c r="H5" s="408"/>
      <c r="I5" s="409"/>
      <c r="J5" s="409"/>
      <c r="K5" s="409"/>
      <c r="L5" s="409"/>
      <c r="M5" s="410"/>
      <c r="N5" s="61"/>
      <c r="P5" s="24" t="s">
        <v>10</v>
      </c>
      <c r="Q5" s="366">
        <v>45706</v>
      </c>
      <c r="R5" s="367"/>
      <c r="T5" s="447" t="s">
        <v>11</v>
      </c>
      <c r="U5" s="448"/>
      <c r="V5" s="449" t="s">
        <v>12</v>
      </c>
      <c r="W5" s="367"/>
      <c r="AB5" s="51"/>
      <c r="AC5" s="51"/>
      <c r="AD5" s="51"/>
      <c r="AE5" s="51"/>
    </row>
    <row r="6" spans="1:32" s="318" customFormat="1" ht="24" customHeight="1" x14ac:dyDescent="0.2">
      <c r="A6" s="491" t="s">
        <v>13</v>
      </c>
      <c r="B6" s="382"/>
      <c r="C6" s="363"/>
      <c r="D6" s="412" t="s">
        <v>14</v>
      </c>
      <c r="E6" s="413"/>
      <c r="F6" s="413"/>
      <c r="G6" s="413"/>
      <c r="H6" s="413"/>
      <c r="I6" s="413"/>
      <c r="J6" s="413"/>
      <c r="K6" s="413"/>
      <c r="L6" s="413"/>
      <c r="M6" s="367"/>
      <c r="N6" s="62"/>
      <c r="P6" s="24" t="s">
        <v>15</v>
      </c>
      <c r="Q6" s="368" t="str">
        <f>IF(Q5=0," ",CHOOSE(WEEKDAY(Q5,2),"Понедельник","Вторник","Среда","Четверг","Пятница","Суббота","Воскресенье"))</f>
        <v>Вторник</v>
      </c>
      <c r="R6" s="331"/>
      <c r="T6" s="452" t="s">
        <v>16</v>
      </c>
      <c r="U6" s="448"/>
      <c r="V6" s="457" t="s">
        <v>17</v>
      </c>
      <c r="W6" s="458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5"/>
      <c r="M7" s="451"/>
      <c r="N7" s="63"/>
      <c r="P7" s="24"/>
      <c r="Q7" s="42"/>
      <c r="R7" s="42"/>
      <c r="T7" s="337"/>
      <c r="U7" s="448"/>
      <c r="V7" s="459"/>
      <c r="W7" s="460"/>
      <c r="AB7" s="51"/>
      <c r="AC7" s="51"/>
      <c r="AD7" s="51"/>
      <c r="AE7" s="51"/>
    </row>
    <row r="8" spans="1:32" s="318" customFormat="1" ht="25.5" customHeight="1" x14ac:dyDescent="0.2">
      <c r="A8" s="344" t="s">
        <v>18</v>
      </c>
      <c r="B8" s="342"/>
      <c r="C8" s="343"/>
      <c r="D8" s="521" t="s">
        <v>19</v>
      </c>
      <c r="E8" s="522"/>
      <c r="F8" s="522"/>
      <c r="G8" s="522"/>
      <c r="H8" s="522"/>
      <c r="I8" s="522"/>
      <c r="J8" s="522"/>
      <c r="K8" s="522"/>
      <c r="L8" s="522"/>
      <c r="M8" s="523"/>
      <c r="N8" s="64"/>
      <c r="P8" s="24" t="s">
        <v>20</v>
      </c>
      <c r="Q8" s="450">
        <v>0.41666666666666669</v>
      </c>
      <c r="R8" s="451"/>
      <c r="T8" s="337"/>
      <c r="U8" s="448"/>
      <c r="V8" s="459"/>
      <c r="W8" s="460"/>
      <c r="AB8" s="51"/>
      <c r="AC8" s="51"/>
      <c r="AD8" s="51"/>
      <c r="AE8" s="51"/>
    </row>
    <row r="9" spans="1:32" s="318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05"/>
      <c r="E9" s="406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16"/>
      <c r="P9" s="26" t="s">
        <v>21</v>
      </c>
      <c r="Q9" s="495"/>
      <c r="R9" s="361"/>
      <c r="T9" s="337"/>
      <c r="U9" s="448"/>
      <c r="V9" s="461"/>
      <c r="W9" s="46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05"/>
      <c r="E10" s="406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32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54"/>
      <c r="R10" s="455"/>
      <c r="U10" s="24" t="s">
        <v>23</v>
      </c>
      <c r="V10" s="538" t="s">
        <v>24</v>
      </c>
      <c r="W10" s="458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96"/>
      <c r="R11" s="367"/>
      <c r="U11" s="24" t="s">
        <v>27</v>
      </c>
      <c r="V11" s="360" t="s">
        <v>28</v>
      </c>
      <c r="W11" s="361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46" t="s">
        <v>29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63"/>
      <c r="N12" s="65"/>
      <c r="P12" s="24" t="s">
        <v>30</v>
      </c>
      <c r="Q12" s="450"/>
      <c r="R12" s="451"/>
      <c r="S12" s="23"/>
      <c r="U12" s="24"/>
      <c r="V12" s="358"/>
      <c r="W12" s="337"/>
      <c r="AB12" s="51"/>
      <c r="AC12" s="51"/>
      <c r="AD12" s="51"/>
      <c r="AE12" s="51"/>
    </row>
    <row r="13" spans="1:32" s="318" customFormat="1" ht="23.25" customHeight="1" x14ac:dyDescent="0.2">
      <c r="A13" s="446" t="s">
        <v>31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63"/>
      <c r="N13" s="65"/>
      <c r="O13" s="26"/>
      <c r="P13" s="26" t="s">
        <v>32</v>
      </c>
      <c r="Q13" s="360"/>
      <c r="R13" s="3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46" t="s">
        <v>33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381" t="s">
        <v>34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63"/>
      <c r="N15" s="66"/>
      <c r="P15" s="463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0" t="s">
        <v>36</v>
      </c>
      <c r="B17" s="350" t="s">
        <v>37</v>
      </c>
      <c r="C17" s="485" t="s">
        <v>38</v>
      </c>
      <c r="D17" s="350" t="s">
        <v>39</v>
      </c>
      <c r="E17" s="351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505"/>
      <c r="R17" s="505"/>
      <c r="S17" s="505"/>
      <c r="T17" s="351"/>
      <c r="U17" s="398" t="s">
        <v>51</v>
      </c>
      <c r="V17" s="363"/>
      <c r="W17" s="350" t="s">
        <v>52</v>
      </c>
      <c r="X17" s="350" t="s">
        <v>53</v>
      </c>
      <c r="Y17" s="396" t="s">
        <v>54</v>
      </c>
      <c r="Z17" s="49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389"/>
      <c r="AF17" s="390"/>
      <c r="AG17" s="69"/>
      <c r="BD17" s="68" t="s">
        <v>60</v>
      </c>
    </row>
    <row r="18" spans="1:68" ht="14.25" customHeight="1" x14ac:dyDescent="0.2">
      <c r="A18" s="354"/>
      <c r="B18" s="354"/>
      <c r="C18" s="354"/>
      <c r="D18" s="352"/>
      <c r="E18" s="353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2"/>
      <c r="Q18" s="506"/>
      <c r="R18" s="506"/>
      <c r="S18" s="506"/>
      <c r="T18" s="353"/>
      <c r="U18" s="70" t="s">
        <v>61</v>
      </c>
      <c r="V18" s="70" t="s">
        <v>62</v>
      </c>
      <c r="W18" s="354"/>
      <c r="X18" s="354"/>
      <c r="Y18" s="397"/>
      <c r="Z18" s="494"/>
      <c r="AA18" s="431"/>
      <c r="AB18" s="431"/>
      <c r="AC18" s="431"/>
      <c r="AD18" s="391"/>
      <c r="AE18" s="392"/>
      <c r="AF18" s="393"/>
      <c r="AG18" s="69"/>
      <c r="BD18" s="68"/>
    </row>
    <row r="19" spans="1:68" ht="27.75" hidden="1" customHeight="1" x14ac:dyDescent="0.2">
      <c r="A19" s="345" t="s">
        <v>63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hidden="1" customHeight="1" x14ac:dyDescent="0.25">
      <c r="A20" s="357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3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9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0"/>
      <c r="P23" s="341" t="s">
        <v>73</v>
      </c>
      <c r="Q23" s="342"/>
      <c r="R23" s="342"/>
      <c r="S23" s="342"/>
      <c r="T23" s="342"/>
      <c r="U23" s="342"/>
      <c r="V23" s="343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0"/>
      <c r="P24" s="341" t="s">
        <v>73</v>
      </c>
      <c r="Q24" s="342"/>
      <c r="R24" s="342"/>
      <c r="S24" s="342"/>
      <c r="T24" s="342"/>
      <c r="U24" s="342"/>
      <c r="V24" s="343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45" t="s">
        <v>75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hidden="1" customHeight="1" x14ac:dyDescent="0.25">
      <c r="A26" s="357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3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0">
        <v>4607111036520</v>
      </c>
      <c r="E28" s="331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31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140</v>
      </c>
      <c r="Y28" s="325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0">
        <v>4607111036537</v>
      </c>
      <c r="E29" s="331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19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140</v>
      </c>
      <c r="Y29" s="325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0">
        <v>4607111036599</v>
      </c>
      <c r="E30" s="331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53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140</v>
      </c>
      <c r="Y30" s="325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30">
        <v>4607111036605</v>
      </c>
      <c r="E31" s="331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525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140</v>
      </c>
      <c r="Y31" s="325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x14ac:dyDescent="0.2">
      <c r="A32" s="339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0"/>
      <c r="P32" s="341" t="s">
        <v>73</v>
      </c>
      <c r="Q32" s="342"/>
      <c r="R32" s="342"/>
      <c r="S32" s="342"/>
      <c r="T32" s="342"/>
      <c r="U32" s="342"/>
      <c r="V32" s="343"/>
      <c r="W32" s="37" t="s">
        <v>70</v>
      </c>
      <c r="X32" s="326">
        <f>IFERROR(SUM(X28:X31),"0")</f>
        <v>560</v>
      </c>
      <c r="Y32" s="326">
        <f>IFERROR(SUM(Y28:Y31),"0")</f>
        <v>560</v>
      </c>
      <c r="Z32" s="326">
        <f>IFERROR(IF(Z28="",0,Z28),"0")+IFERROR(IF(Z29="",0,Z29),"0")+IFERROR(IF(Z30="",0,Z30),"0")+IFERROR(IF(Z31="",0,Z31),"0")</f>
        <v>5.2695999999999996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0"/>
      <c r="P33" s="341" t="s">
        <v>73</v>
      </c>
      <c r="Q33" s="342"/>
      <c r="R33" s="342"/>
      <c r="S33" s="342"/>
      <c r="T33" s="342"/>
      <c r="U33" s="342"/>
      <c r="V33" s="343"/>
      <c r="W33" s="37" t="s">
        <v>74</v>
      </c>
      <c r="X33" s="326">
        <f>IFERROR(SUMPRODUCT(X28:X31*H28:H31),"0")</f>
        <v>840</v>
      </c>
      <c r="Y33" s="326">
        <f>IFERROR(SUMPRODUCT(Y28:Y31*H28:H31),"0")</f>
        <v>840</v>
      </c>
      <c r="Z33" s="37"/>
      <c r="AA33" s="327"/>
      <c r="AB33" s="327"/>
      <c r="AC33" s="327"/>
    </row>
    <row r="34" spans="1:68" ht="16.5" hidden="1" customHeight="1" x14ac:dyDescent="0.25">
      <c r="A34" s="357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3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30">
        <v>4620207490075</v>
      </c>
      <c r="E36" s="331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30">
        <v>4620207490174</v>
      </c>
      <c r="E37" s="331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30">
        <v>4620207490044</v>
      </c>
      <c r="E38" s="331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8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39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0"/>
      <c r="P39" s="341" t="s">
        <v>73</v>
      </c>
      <c r="Q39" s="342"/>
      <c r="R39" s="342"/>
      <c r="S39" s="342"/>
      <c r="T39" s="342"/>
      <c r="U39" s="342"/>
      <c r="V39" s="343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hidden="1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40"/>
      <c r="P40" s="341" t="s">
        <v>73</v>
      </c>
      <c r="Q40" s="342"/>
      <c r="R40" s="342"/>
      <c r="S40" s="342"/>
      <c r="T40" s="342"/>
      <c r="U40" s="342"/>
      <c r="V40" s="343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hidden="1" customHeight="1" x14ac:dyDescent="0.25">
      <c r="A41" s="357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hidden="1" customHeight="1" x14ac:dyDescent="0.25">
      <c r="A42" s="336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30">
        <v>4607111038999</v>
      </c>
      <c r="E43" s="331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6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30">
        <v>4607111037183</v>
      </c>
      <c r="E44" s="331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5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84</v>
      </c>
      <c r="Y44" s="325">
        <f t="shared" si="0"/>
        <v>84</v>
      </c>
      <c r="Z44" s="36">
        <f t="shared" si="1"/>
        <v>1.302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628.82399999999996</v>
      </c>
      <c r="BN44" s="67">
        <f t="shared" si="3"/>
        <v>628.82399999999996</v>
      </c>
      <c r="BO44" s="67">
        <f t="shared" si="4"/>
        <v>1</v>
      </c>
      <c r="BP44" s="67">
        <f t="shared" si="5"/>
        <v>1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30">
        <v>4607111039385</v>
      </c>
      <c r="E45" s="331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30">
        <v>4607111039392</v>
      </c>
      <c r="E46" s="331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2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30">
        <v>4607111038982</v>
      </c>
      <c r="E47" s="331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30">
        <v>4607111036902</v>
      </c>
      <c r="E48" s="331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168</v>
      </c>
      <c r="Y48" s="325">
        <f t="shared" si="0"/>
        <v>168</v>
      </c>
      <c r="Z48" s="36">
        <f t="shared" si="1"/>
        <v>2.6040000000000001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1248.24</v>
      </c>
      <c r="BN48" s="67">
        <f t="shared" si="3"/>
        <v>1248.24</v>
      </c>
      <c r="BO48" s="67">
        <f t="shared" si="4"/>
        <v>2</v>
      </c>
      <c r="BP48" s="67">
        <f t="shared" si="5"/>
        <v>2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30">
        <v>4607111039354</v>
      </c>
      <c r="E49" s="331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30">
        <v>4607111036889</v>
      </c>
      <c r="E50" s="331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50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84</v>
      </c>
      <c r="Y50" s="325">
        <f t="shared" si="0"/>
        <v>84</v>
      </c>
      <c r="Z50" s="36">
        <f t="shared" si="1"/>
        <v>1.302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628.82399999999996</v>
      </c>
      <c r="BN50" s="67">
        <f t="shared" si="3"/>
        <v>628.82399999999996</v>
      </c>
      <c r="BO50" s="67">
        <f t="shared" si="4"/>
        <v>1</v>
      </c>
      <c r="BP50" s="67">
        <f t="shared" si="5"/>
        <v>1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30">
        <v>4607111039330</v>
      </c>
      <c r="E51" s="331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5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39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0"/>
      <c r="P52" s="341" t="s">
        <v>73</v>
      </c>
      <c r="Q52" s="342"/>
      <c r="R52" s="342"/>
      <c r="S52" s="342"/>
      <c r="T52" s="342"/>
      <c r="U52" s="342"/>
      <c r="V52" s="343"/>
      <c r="W52" s="37" t="s">
        <v>70</v>
      </c>
      <c r="X52" s="326">
        <f>IFERROR(SUM(X43:X51),"0")</f>
        <v>336</v>
      </c>
      <c r="Y52" s="326">
        <f>IFERROR(SUM(Y43:Y51),"0")</f>
        <v>336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5.2080000000000002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0"/>
      <c r="P53" s="341" t="s">
        <v>73</v>
      </c>
      <c r="Q53" s="342"/>
      <c r="R53" s="342"/>
      <c r="S53" s="342"/>
      <c r="T53" s="342"/>
      <c r="U53" s="342"/>
      <c r="V53" s="343"/>
      <c r="W53" s="37" t="s">
        <v>74</v>
      </c>
      <c r="X53" s="326">
        <f>IFERROR(SUMPRODUCT(X43:X51*H43:H51),"0")</f>
        <v>2419.2000000000003</v>
      </c>
      <c r="Y53" s="326">
        <f>IFERROR(SUMPRODUCT(Y43:Y51*H43:H51),"0")</f>
        <v>2419.2000000000003</v>
      </c>
      <c r="Z53" s="37"/>
      <c r="AA53" s="327"/>
      <c r="AB53" s="327"/>
      <c r="AC53" s="327"/>
    </row>
    <row r="54" spans="1:68" ht="16.5" hidden="1" customHeight="1" x14ac:dyDescent="0.25">
      <c r="A54" s="357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hidden="1" customHeight="1" x14ac:dyDescent="0.25">
      <c r="A55" s="336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30">
        <v>4607111039743</v>
      </c>
      <c r="E56" s="331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53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9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0"/>
      <c r="P57" s="341" t="s">
        <v>73</v>
      </c>
      <c r="Q57" s="342"/>
      <c r="R57" s="342"/>
      <c r="S57" s="342"/>
      <c r="T57" s="342"/>
      <c r="U57" s="342"/>
      <c r="V57" s="343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40"/>
      <c r="P58" s="341" t="s">
        <v>73</v>
      </c>
      <c r="Q58" s="342"/>
      <c r="R58" s="342"/>
      <c r="S58" s="342"/>
      <c r="T58" s="342"/>
      <c r="U58" s="342"/>
      <c r="V58" s="343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6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30">
        <v>4607111039712</v>
      </c>
      <c r="E60" s="331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394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9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0"/>
      <c r="P61" s="341" t="s">
        <v>73</v>
      </c>
      <c r="Q61" s="342"/>
      <c r="R61" s="342"/>
      <c r="S61" s="342"/>
      <c r="T61" s="342"/>
      <c r="U61" s="342"/>
      <c r="V61" s="343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40"/>
      <c r="P62" s="341" t="s">
        <v>73</v>
      </c>
      <c r="Q62" s="342"/>
      <c r="R62" s="342"/>
      <c r="S62" s="342"/>
      <c r="T62" s="342"/>
      <c r="U62" s="342"/>
      <c r="V62" s="343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6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30">
        <v>4607111039705</v>
      </c>
      <c r="E64" s="331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04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30">
        <v>4607111039729</v>
      </c>
      <c r="E65" s="331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379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30">
        <v>4620207490228</v>
      </c>
      <c r="E66" s="331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86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39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40"/>
      <c r="P67" s="341" t="s">
        <v>73</v>
      </c>
      <c r="Q67" s="342"/>
      <c r="R67" s="342"/>
      <c r="S67" s="342"/>
      <c r="T67" s="342"/>
      <c r="U67" s="342"/>
      <c r="V67" s="343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40"/>
      <c r="P68" s="341" t="s">
        <v>73</v>
      </c>
      <c r="Q68" s="342"/>
      <c r="R68" s="342"/>
      <c r="S68" s="342"/>
      <c r="T68" s="342"/>
      <c r="U68" s="342"/>
      <c r="V68" s="343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57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hidden="1" customHeight="1" x14ac:dyDescent="0.25">
      <c r="A70" s="336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30">
        <v>4607111037411</v>
      </c>
      <c r="E71" s="331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3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153</v>
      </c>
      <c r="B72" s="54" t="s">
        <v>154</v>
      </c>
      <c r="C72" s="31">
        <v>4301070981</v>
      </c>
      <c r="D72" s="330">
        <v>4607111036728</v>
      </c>
      <c r="E72" s="331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0</v>
      </c>
      <c r="Y72" s="325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39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40"/>
      <c r="P73" s="341" t="s">
        <v>73</v>
      </c>
      <c r="Q73" s="342"/>
      <c r="R73" s="342"/>
      <c r="S73" s="342"/>
      <c r="T73" s="342"/>
      <c r="U73" s="342"/>
      <c r="V73" s="343"/>
      <c r="W73" s="37" t="s">
        <v>70</v>
      </c>
      <c r="X73" s="326">
        <f>IFERROR(SUM(X71:X72),"0")</f>
        <v>0</v>
      </c>
      <c r="Y73" s="326">
        <f>IFERROR(SUM(Y71:Y72),"0")</f>
        <v>0</v>
      </c>
      <c r="Z73" s="326">
        <f>IFERROR(IF(Z71="",0,Z71),"0")+IFERROR(IF(Z72="",0,Z72),"0")</f>
        <v>0</v>
      </c>
      <c r="AA73" s="327"/>
      <c r="AB73" s="327"/>
      <c r="AC73" s="327"/>
    </row>
    <row r="74" spans="1:68" hidden="1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40"/>
      <c r="P74" s="341" t="s">
        <v>73</v>
      </c>
      <c r="Q74" s="342"/>
      <c r="R74" s="342"/>
      <c r="S74" s="342"/>
      <c r="T74" s="342"/>
      <c r="U74" s="342"/>
      <c r="V74" s="343"/>
      <c r="W74" s="37" t="s">
        <v>74</v>
      </c>
      <c r="X74" s="326">
        <f>IFERROR(SUMPRODUCT(X71:X72*H71:H72),"0")</f>
        <v>0</v>
      </c>
      <c r="Y74" s="326">
        <f>IFERROR(SUMPRODUCT(Y71:Y72*H71:H72),"0")</f>
        <v>0</v>
      </c>
      <c r="Z74" s="37"/>
      <c r="AA74" s="327"/>
      <c r="AB74" s="327"/>
      <c r="AC74" s="327"/>
    </row>
    <row r="75" spans="1:68" ht="16.5" hidden="1" customHeight="1" x14ac:dyDescent="0.25">
      <c r="A75" s="357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hidden="1" customHeight="1" x14ac:dyDescent="0.25">
      <c r="A76" s="336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hidden="1" customHeight="1" x14ac:dyDescent="0.25">
      <c r="A77" s="54" t="s">
        <v>156</v>
      </c>
      <c r="B77" s="54" t="s">
        <v>157</v>
      </c>
      <c r="C77" s="31">
        <v>4301135584</v>
      </c>
      <c r="D77" s="330">
        <v>4607111033659</v>
      </c>
      <c r="E77" s="331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377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39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0"/>
      <c r="P78" s="341" t="s">
        <v>73</v>
      </c>
      <c r="Q78" s="342"/>
      <c r="R78" s="342"/>
      <c r="S78" s="342"/>
      <c r="T78" s="342"/>
      <c r="U78" s="342"/>
      <c r="V78" s="343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hidden="1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40"/>
      <c r="P79" s="341" t="s">
        <v>73</v>
      </c>
      <c r="Q79" s="342"/>
      <c r="R79" s="342"/>
      <c r="S79" s="342"/>
      <c r="T79" s="342"/>
      <c r="U79" s="342"/>
      <c r="V79" s="343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hidden="1" customHeight="1" x14ac:dyDescent="0.25">
      <c r="A80" s="357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hidden="1" customHeight="1" x14ac:dyDescent="0.25">
      <c r="A81" s="336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30">
        <v>4607111034120</v>
      </c>
      <c r="E82" s="331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3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140</v>
      </c>
      <c r="Y82" s="325">
        <f>IFERROR(IF(X82="","",X82),"")</f>
        <v>140</v>
      </c>
      <c r="Z82" s="36">
        <f>IFERROR(IF(X82="","",X82*0.01788),"")</f>
        <v>2.5032000000000001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602.50400000000002</v>
      </c>
      <c r="BN82" s="67">
        <f>IFERROR(Y82*I82,"0")</f>
        <v>602.50400000000002</v>
      </c>
      <c r="BO82" s="67">
        <f>IFERROR(X82/J82,"0")</f>
        <v>2</v>
      </c>
      <c r="BP82" s="67">
        <f>IFERROR(Y82/J82,"0")</f>
        <v>2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30">
        <v>4607111034137</v>
      </c>
      <c r="E83" s="331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37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140</v>
      </c>
      <c r="Y83" s="325">
        <f>IFERROR(IF(X83="","",X83),"")</f>
        <v>140</v>
      </c>
      <c r="Z83" s="36">
        <f>IFERROR(IF(X83="","",X83*0.01788),"")</f>
        <v>2.5032000000000001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602.50400000000002</v>
      </c>
      <c r="BN83" s="67">
        <f>IFERROR(Y83*I83,"0")</f>
        <v>602.50400000000002</v>
      </c>
      <c r="BO83" s="67">
        <f>IFERROR(X83/J83,"0")</f>
        <v>2</v>
      </c>
      <c r="BP83" s="67">
        <f>IFERROR(Y83/J83,"0")</f>
        <v>2</v>
      </c>
    </row>
    <row r="84" spans="1:68" x14ac:dyDescent="0.2">
      <c r="A84" s="339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0"/>
      <c r="P84" s="341" t="s">
        <v>73</v>
      </c>
      <c r="Q84" s="342"/>
      <c r="R84" s="342"/>
      <c r="S84" s="342"/>
      <c r="T84" s="342"/>
      <c r="U84" s="342"/>
      <c r="V84" s="343"/>
      <c r="W84" s="37" t="s">
        <v>70</v>
      </c>
      <c r="X84" s="326">
        <f>IFERROR(SUM(X82:X83),"0")</f>
        <v>280</v>
      </c>
      <c r="Y84" s="326">
        <f>IFERROR(SUM(Y82:Y83),"0")</f>
        <v>280</v>
      </c>
      <c r="Z84" s="326">
        <f>IFERROR(IF(Z82="",0,Z82),"0")+IFERROR(IF(Z83="",0,Z83),"0")</f>
        <v>5.0064000000000002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40"/>
      <c r="P85" s="341" t="s">
        <v>73</v>
      </c>
      <c r="Q85" s="342"/>
      <c r="R85" s="342"/>
      <c r="S85" s="342"/>
      <c r="T85" s="342"/>
      <c r="U85" s="342"/>
      <c r="V85" s="343"/>
      <c r="W85" s="37" t="s">
        <v>74</v>
      </c>
      <c r="X85" s="326">
        <f>IFERROR(SUMPRODUCT(X82:X83*H82:H83),"0")</f>
        <v>1008</v>
      </c>
      <c r="Y85" s="326">
        <f>IFERROR(SUMPRODUCT(Y82:Y83*H82:H83),"0")</f>
        <v>1008</v>
      </c>
      <c r="Z85" s="37"/>
      <c r="AA85" s="327"/>
      <c r="AB85" s="327"/>
      <c r="AC85" s="327"/>
    </row>
    <row r="86" spans="1:68" ht="16.5" hidden="1" customHeight="1" x14ac:dyDescent="0.25">
      <c r="A86" s="357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hidden="1" customHeight="1" x14ac:dyDescent="0.25">
      <c r="A87" s="336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30">
        <v>4607111033628</v>
      </c>
      <c r="E88" s="331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529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70</v>
      </c>
      <c r="Y88" s="325">
        <f t="shared" ref="Y88:Y93" si="6">IFERROR(IF(X88="","",X88),"")</f>
        <v>70</v>
      </c>
      <c r="Z88" s="36">
        <f t="shared" ref="Z88:Z93" si="7">IFERROR(IF(X88="","",X88*0.01788),"")</f>
        <v>1.2516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301.25200000000001</v>
      </c>
      <c r="BN88" s="67">
        <f t="shared" ref="BN88:BN93" si="9">IFERROR(Y88*I88,"0")</f>
        <v>301.25200000000001</v>
      </c>
      <c r="BO88" s="67">
        <f t="shared" ref="BO88:BO93" si="10">IFERROR(X88/J88,"0")</f>
        <v>1</v>
      </c>
      <c r="BP88" s="67">
        <f t="shared" ref="BP88:BP93" si="11">IFERROR(Y88/J88,"0")</f>
        <v>1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30">
        <v>4607111033451</v>
      </c>
      <c r="E89" s="331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140</v>
      </c>
      <c r="Y89" s="325">
        <f t="shared" si="6"/>
        <v>140</v>
      </c>
      <c r="Z89" s="36">
        <f t="shared" si="7"/>
        <v>2.5032000000000001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602.50400000000002</v>
      </c>
      <c r="BN89" s="67">
        <f t="shared" si="9"/>
        <v>602.50400000000002</v>
      </c>
      <c r="BO89" s="67">
        <f t="shared" si="10"/>
        <v>2</v>
      </c>
      <c r="BP89" s="67">
        <f t="shared" si="11"/>
        <v>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30">
        <v>4607111035141</v>
      </c>
      <c r="E90" s="331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83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70</v>
      </c>
      <c r="Y90" s="325">
        <f t="shared" si="6"/>
        <v>70</v>
      </c>
      <c r="Z90" s="36">
        <f t="shared" si="7"/>
        <v>1.2516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301.25200000000001</v>
      </c>
      <c r="BN90" s="67">
        <f t="shared" si="9"/>
        <v>301.25200000000001</v>
      </c>
      <c r="BO90" s="67">
        <f t="shared" si="10"/>
        <v>1</v>
      </c>
      <c r="BP90" s="67">
        <f t="shared" si="11"/>
        <v>1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30">
        <v>4607111033444</v>
      </c>
      <c r="E91" s="331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9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140</v>
      </c>
      <c r="Y91" s="325">
        <f t="shared" si="6"/>
        <v>140</v>
      </c>
      <c r="Z91" s="36">
        <f t="shared" si="7"/>
        <v>2.5032000000000001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602.50400000000002</v>
      </c>
      <c r="BN91" s="67">
        <f t="shared" si="9"/>
        <v>602.50400000000002</v>
      </c>
      <c r="BO91" s="67">
        <f t="shared" si="10"/>
        <v>2</v>
      </c>
      <c r="BP91" s="67">
        <f t="shared" si="11"/>
        <v>2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30">
        <v>4607111035028</v>
      </c>
      <c r="E92" s="331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51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30">
        <v>4607111036407</v>
      </c>
      <c r="E93" s="331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70</v>
      </c>
      <c r="Y93" s="325">
        <f t="shared" si="6"/>
        <v>70</v>
      </c>
      <c r="Z93" s="36">
        <f t="shared" si="7"/>
        <v>1.2516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317.04400000000004</v>
      </c>
      <c r="BN93" s="67">
        <f t="shared" si="9"/>
        <v>317.04400000000004</v>
      </c>
      <c r="BO93" s="67">
        <f t="shared" si="10"/>
        <v>1</v>
      </c>
      <c r="BP93" s="67">
        <f t="shared" si="11"/>
        <v>1</v>
      </c>
    </row>
    <row r="94" spans="1:68" x14ac:dyDescent="0.2">
      <c r="A94" s="339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40"/>
      <c r="P94" s="341" t="s">
        <v>73</v>
      </c>
      <c r="Q94" s="342"/>
      <c r="R94" s="342"/>
      <c r="S94" s="342"/>
      <c r="T94" s="342"/>
      <c r="U94" s="342"/>
      <c r="V94" s="343"/>
      <c r="W94" s="37" t="s">
        <v>70</v>
      </c>
      <c r="X94" s="326">
        <f>IFERROR(SUM(X88:X93),"0")</f>
        <v>490</v>
      </c>
      <c r="Y94" s="326">
        <f>IFERROR(SUM(Y88:Y93),"0")</f>
        <v>490</v>
      </c>
      <c r="Z94" s="326">
        <f>IFERROR(IF(Z88="",0,Z88),"0")+IFERROR(IF(Z89="",0,Z89),"0")+IFERROR(IF(Z90="",0,Z90),"0")+IFERROR(IF(Z91="",0,Z91),"0")+IFERROR(IF(Z92="",0,Z92),"0")+IFERROR(IF(Z93="",0,Z93),"0")</f>
        <v>8.7612000000000005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40"/>
      <c r="P95" s="341" t="s">
        <v>73</v>
      </c>
      <c r="Q95" s="342"/>
      <c r="R95" s="342"/>
      <c r="S95" s="342"/>
      <c r="T95" s="342"/>
      <c r="U95" s="342"/>
      <c r="V95" s="343"/>
      <c r="W95" s="37" t="s">
        <v>74</v>
      </c>
      <c r="X95" s="326">
        <f>IFERROR(SUMPRODUCT(X88:X93*H88:H93),"0")</f>
        <v>1806</v>
      </c>
      <c r="Y95" s="326">
        <f>IFERROR(SUMPRODUCT(Y88:Y93*H88:H93),"0")</f>
        <v>1806</v>
      </c>
      <c r="Z95" s="37"/>
      <c r="AA95" s="327"/>
      <c r="AB95" s="327"/>
      <c r="AC95" s="327"/>
    </row>
    <row r="96" spans="1:68" ht="16.5" hidden="1" customHeight="1" x14ac:dyDescent="0.25">
      <c r="A96" s="357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hidden="1" customHeight="1" x14ac:dyDescent="0.25">
      <c r="A97" s="336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30">
        <v>4607025784319</v>
      </c>
      <c r="E98" s="331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1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30">
        <v>4607025784012</v>
      </c>
      <c r="E99" s="331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hidden="1" customHeight="1" x14ac:dyDescent="0.25">
      <c r="A100" s="54" t="s">
        <v>193</v>
      </c>
      <c r="B100" s="54" t="s">
        <v>194</v>
      </c>
      <c r="C100" s="31">
        <v>4301136039</v>
      </c>
      <c r="D100" s="330">
        <v>4607111035370</v>
      </c>
      <c r="E100" s="331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52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idden="1" x14ac:dyDescent="0.2">
      <c r="A101" s="339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40"/>
      <c r="P101" s="341" t="s">
        <v>73</v>
      </c>
      <c r="Q101" s="342"/>
      <c r="R101" s="342"/>
      <c r="S101" s="342"/>
      <c r="T101" s="342"/>
      <c r="U101" s="342"/>
      <c r="V101" s="343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hidden="1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40"/>
      <c r="P102" s="341" t="s">
        <v>73</v>
      </c>
      <c r="Q102" s="342"/>
      <c r="R102" s="342"/>
      <c r="S102" s="342"/>
      <c r="T102" s="342"/>
      <c r="U102" s="342"/>
      <c r="V102" s="343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hidden="1" customHeight="1" x14ac:dyDescent="0.25">
      <c r="A103" s="357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hidden="1" customHeight="1" x14ac:dyDescent="0.25">
      <c r="A104" s="336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30">
        <v>4607111039262</v>
      </c>
      <c r="E105" s="331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30">
        <v>4607111034144</v>
      </c>
      <c r="E106" s="331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8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168</v>
      </c>
      <c r="Y106" s="325">
        <f>IFERROR(IF(X106="","",X106),"")</f>
        <v>168</v>
      </c>
      <c r="Z106" s="36">
        <f>IFERROR(IF(X106="","",X106*0.0155),"")</f>
        <v>2.6040000000000001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1257.6479999999999</v>
      </c>
      <c r="BN106" s="67">
        <f>IFERROR(Y106*I106,"0")</f>
        <v>1257.6479999999999</v>
      </c>
      <c r="BO106" s="67">
        <f>IFERROR(X106/J106,"0")</f>
        <v>2</v>
      </c>
      <c r="BP106" s="67">
        <f>IFERROR(Y106/J106,"0")</f>
        <v>2</v>
      </c>
    </row>
    <row r="107" spans="1:68" ht="27" hidden="1" customHeight="1" x14ac:dyDescent="0.25">
      <c r="A107" s="54" t="s">
        <v>201</v>
      </c>
      <c r="B107" s="54" t="s">
        <v>202</v>
      </c>
      <c r="C107" s="31">
        <v>4301071038</v>
      </c>
      <c r="D107" s="330">
        <v>4607111039248</v>
      </c>
      <c r="E107" s="331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30">
        <v>4607111039293</v>
      </c>
      <c r="E108" s="331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3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205</v>
      </c>
      <c r="B109" s="54" t="s">
        <v>206</v>
      </c>
      <c r="C109" s="31">
        <v>4301071039</v>
      </c>
      <c r="D109" s="330">
        <v>4607111039279</v>
      </c>
      <c r="E109" s="331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8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0</v>
      </c>
      <c r="Y109" s="325">
        <f>IFERROR(IF(X109="","",X109),"")</f>
        <v>0</v>
      </c>
      <c r="Z109" s="36">
        <f>IFERROR(IF(X109="","",X109*0.0155),"")</f>
        <v>0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39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0"/>
      <c r="P110" s="341" t="s">
        <v>73</v>
      </c>
      <c r="Q110" s="342"/>
      <c r="R110" s="342"/>
      <c r="S110" s="342"/>
      <c r="T110" s="342"/>
      <c r="U110" s="342"/>
      <c r="V110" s="343"/>
      <c r="W110" s="37" t="s">
        <v>70</v>
      </c>
      <c r="X110" s="326">
        <f>IFERROR(SUM(X105:X109),"0")</f>
        <v>168</v>
      </c>
      <c r="Y110" s="326">
        <f>IFERROR(SUM(Y105:Y109),"0")</f>
        <v>168</v>
      </c>
      <c r="Z110" s="326">
        <f>IFERROR(IF(Z105="",0,Z105),"0")+IFERROR(IF(Z106="",0,Z106),"0")+IFERROR(IF(Z107="",0,Z107),"0")+IFERROR(IF(Z108="",0,Z108),"0")+IFERROR(IF(Z109="",0,Z109),"0")</f>
        <v>2.6040000000000001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40"/>
      <c r="P111" s="341" t="s">
        <v>73</v>
      </c>
      <c r="Q111" s="342"/>
      <c r="R111" s="342"/>
      <c r="S111" s="342"/>
      <c r="T111" s="342"/>
      <c r="U111" s="342"/>
      <c r="V111" s="343"/>
      <c r="W111" s="37" t="s">
        <v>74</v>
      </c>
      <c r="X111" s="326">
        <f>IFERROR(SUMPRODUCT(X105:X109*H105:H109),"0")</f>
        <v>1209.6000000000001</v>
      </c>
      <c r="Y111" s="326">
        <f>IFERROR(SUMPRODUCT(Y105:Y109*H105:H109),"0")</f>
        <v>1209.6000000000001</v>
      </c>
      <c r="Z111" s="37"/>
      <c r="AA111" s="327"/>
      <c r="AB111" s="327"/>
      <c r="AC111" s="327"/>
    </row>
    <row r="112" spans="1:68" ht="16.5" hidden="1" customHeight="1" x14ac:dyDescent="0.25">
      <c r="A112" s="357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hidden="1" customHeight="1" x14ac:dyDescent="0.25">
      <c r="A113" s="336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30">
        <v>4607111034014</v>
      </c>
      <c r="E114" s="331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140</v>
      </c>
      <c r="Y114" s="325">
        <f>IFERROR(IF(X114="","",X114),"")</f>
        <v>140</v>
      </c>
      <c r="Z114" s="36">
        <f>IFERROR(IF(X114="","",X114*0.01788),"")</f>
        <v>2.5032000000000001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518.50400000000002</v>
      </c>
      <c r="BN114" s="67">
        <f>IFERROR(Y114*I114,"0")</f>
        <v>518.50400000000002</v>
      </c>
      <c r="BO114" s="67">
        <f>IFERROR(X114/J114,"0")</f>
        <v>2</v>
      </c>
      <c r="BP114" s="67">
        <f>IFERROR(Y114/J114,"0")</f>
        <v>2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30">
        <v>4607111033994</v>
      </c>
      <c r="E115" s="331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140</v>
      </c>
      <c r="Y115" s="325">
        <f>IFERROR(IF(X115="","",X115),"")</f>
        <v>140</v>
      </c>
      <c r="Z115" s="36">
        <f>IFERROR(IF(X115="","",X115*0.01788),"")</f>
        <v>2.5032000000000001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518.50400000000002</v>
      </c>
      <c r="BN115" s="67">
        <f>IFERROR(Y115*I115,"0")</f>
        <v>518.50400000000002</v>
      </c>
      <c r="BO115" s="67">
        <f>IFERROR(X115/J115,"0")</f>
        <v>2</v>
      </c>
      <c r="BP115" s="67">
        <f>IFERROR(Y115/J115,"0")</f>
        <v>2</v>
      </c>
    </row>
    <row r="116" spans="1:68" x14ac:dyDescent="0.2">
      <c r="A116" s="339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0"/>
      <c r="P116" s="341" t="s">
        <v>73</v>
      </c>
      <c r="Q116" s="342"/>
      <c r="R116" s="342"/>
      <c r="S116" s="342"/>
      <c r="T116" s="342"/>
      <c r="U116" s="342"/>
      <c r="V116" s="343"/>
      <c r="W116" s="37" t="s">
        <v>70</v>
      </c>
      <c r="X116" s="326">
        <f>IFERROR(SUM(X114:X115),"0")</f>
        <v>280</v>
      </c>
      <c r="Y116" s="326">
        <f>IFERROR(SUM(Y114:Y115),"0")</f>
        <v>280</v>
      </c>
      <c r="Z116" s="326">
        <f>IFERROR(IF(Z114="",0,Z114),"0")+IFERROR(IF(Z115="",0,Z115),"0")</f>
        <v>5.0064000000000002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40"/>
      <c r="P117" s="341" t="s">
        <v>73</v>
      </c>
      <c r="Q117" s="342"/>
      <c r="R117" s="342"/>
      <c r="S117" s="342"/>
      <c r="T117" s="342"/>
      <c r="U117" s="342"/>
      <c r="V117" s="343"/>
      <c r="W117" s="37" t="s">
        <v>74</v>
      </c>
      <c r="X117" s="326">
        <f>IFERROR(SUMPRODUCT(X114:X115*H114:H115),"0")</f>
        <v>840</v>
      </c>
      <c r="Y117" s="326">
        <f>IFERROR(SUMPRODUCT(Y114:Y115*H114:H115),"0")</f>
        <v>840</v>
      </c>
      <c r="Z117" s="37"/>
      <c r="AA117" s="327"/>
      <c r="AB117" s="327"/>
      <c r="AC117" s="327"/>
    </row>
    <row r="118" spans="1:68" ht="16.5" hidden="1" customHeight="1" x14ac:dyDescent="0.25">
      <c r="A118" s="357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hidden="1" customHeight="1" x14ac:dyDescent="0.25">
      <c r="A119" s="336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30">
        <v>4607111039095</v>
      </c>
      <c r="E120" s="331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51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140</v>
      </c>
      <c r="Y120" s="325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524.72</v>
      </c>
      <c r="BN120" s="67">
        <f>IFERROR(Y120*I120,"0")</f>
        <v>524.72</v>
      </c>
      <c r="BO120" s="67">
        <f>IFERROR(X120/J120,"0")</f>
        <v>2</v>
      </c>
      <c r="BP120" s="67">
        <f>IFERROR(Y120/J120,"0")</f>
        <v>2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30">
        <v>4607111034199</v>
      </c>
      <c r="E121" s="331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3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140</v>
      </c>
      <c r="Y121" s="325">
        <f>IFERROR(IF(X121="","",X121),"")</f>
        <v>140</v>
      </c>
      <c r="Z121" s="36">
        <f>IFERROR(IF(X121="","",X121*0.01788),"")</f>
        <v>2.5032000000000001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518.50400000000002</v>
      </c>
      <c r="BN121" s="67">
        <f>IFERROR(Y121*I121,"0")</f>
        <v>518.50400000000002</v>
      </c>
      <c r="BO121" s="67">
        <f>IFERROR(X121/J121,"0")</f>
        <v>2</v>
      </c>
      <c r="BP121" s="67">
        <f>IFERROR(Y121/J121,"0")</f>
        <v>2</v>
      </c>
    </row>
    <row r="122" spans="1:68" x14ac:dyDescent="0.2">
      <c r="A122" s="339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0"/>
      <c r="P122" s="341" t="s">
        <v>73</v>
      </c>
      <c r="Q122" s="342"/>
      <c r="R122" s="342"/>
      <c r="S122" s="342"/>
      <c r="T122" s="342"/>
      <c r="U122" s="342"/>
      <c r="V122" s="343"/>
      <c r="W122" s="37" t="s">
        <v>70</v>
      </c>
      <c r="X122" s="326">
        <f>IFERROR(SUM(X120:X121),"0")</f>
        <v>280</v>
      </c>
      <c r="Y122" s="326">
        <f>IFERROR(SUM(Y120:Y121),"0")</f>
        <v>280</v>
      </c>
      <c r="Z122" s="326">
        <f>IFERROR(IF(Z120="",0,Z120),"0")+IFERROR(IF(Z121="",0,Z121),"0")</f>
        <v>5.0064000000000002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0"/>
      <c r="P123" s="341" t="s">
        <v>73</v>
      </c>
      <c r="Q123" s="342"/>
      <c r="R123" s="342"/>
      <c r="S123" s="342"/>
      <c r="T123" s="342"/>
      <c r="U123" s="342"/>
      <c r="V123" s="343"/>
      <c r="W123" s="37" t="s">
        <v>74</v>
      </c>
      <c r="X123" s="326">
        <f>IFERROR(SUMPRODUCT(X120:X121*H120:H121),"0")</f>
        <v>840</v>
      </c>
      <c r="Y123" s="326">
        <f>IFERROR(SUMPRODUCT(Y120:Y121*H120:H121),"0")</f>
        <v>840</v>
      </c>
      <c r="Z123" s="37"/>
      <c r="AA123" s="327"/>
      <c r="AB123" s="327"/>
      <c r="AC123" s="327"/>
    </row>
    <row r="124" spans="1:68" ht="16.5" hidden="1" customHeight="1" x14ac:dyDescent="0.25">
      <c r="A124" s="357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36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30">
        <v>4607111034380</v>
      </c>
      <c r="E126" s="331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3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70</v>
      </c>
      <c r="Y126" s="325">
        <f>IFERROR(IF(X126="","",X126),"")</f>
        <v>70</v>
      </c>
      <c r="Z126" s="36">
        <f>IFERROR(IF(X126="","",X126*0.01788),"")</f>
        <v>1.2516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229.6</v>
      </c>
      <c r="BN126" s="67">
        <f>IFERROR(Y126*I126,"0")</f>
        <v>229.6</v>
      </c>
      <c r="BO126" s="67">
        <f>IFERROR(X126/J126,"0")</f>
        <v>1</v>
      </c>
      <c r="BP126" s="67">
        <f>IFERROR(Y126/J126,"0")</f>
        <v>1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30">
        <v>4607111034397</v>
      </c>
      <c r="E127" s="331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70</v>
      </c>
      <c r="Y127" s="325">
        <f>IFERROR(IF(X127="","",X127),"")</f>
        <v>70</v>
      </c>
      <c r="Z127" s="36">
        <f>IFERROR(IF(X127="","",X127*0.01788),"")</f>
        <v>1.2516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229.6</v>
      </c>
      <c r="BN127" s="67">
        <f>IFERROR(Y127*I127,"0")</f>
        <v>229.6</v>
      </c>
      <c r="BO127" s="67">
        <f>IFERROR(X127/J127,"0")</f>
        <v>1</v>
      </c>
      <c r="BP127" s="67">
        <f>IFERROR(Y127/J127,"0")</f>
        <v>1</v>
      </c>
    </row>
    <row r="128" spans="1:68" x14ac:dyDescent="0.2">
      <c r="A128" s="339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0"/>
      <c r="P128" s="341" t="s">
        <v>73</v>
      </c>
      <c r="Q128" s="342"/>
      <c r="R128" s="342"/>
      <c r="S128" s="342"/>
      <c r="T128" s="342"/>
      <c r="U128" s="342"/>
      <c r="V128" s="343"/>
      <c r="W128" s="37" t="s">
        <v>70</v>
      </c>
      <c r="X128" s="326">
        <f>IFERROR(SUM(X126:X127),"0")</f>
        <v>140</v>
      </c>
      <c r="Y128" s="326">
        <f>IFERROR(SUM(Y126:Y127),"0")</f>
        <v>140</v>
      </c>
      <c r="Z128" s="326">
        <f>IFERROR(IF(Z126="",0,Z126),"0")+IFERROR(IF(Z127="",0,Z127),"0")</f>
        <v>2.5032000000000001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0"/>
      <c r="P129" s="341" t="s">
        <v>73</v>
      </c>
      <c r="Q129" s="342"/>
      <c r="R129" s="342"/>
      <c r="S129" s="342"/>
      <c r="T129" s="342"/>
      <c r="U129" s="342"/>
      <c r="V129" s="343"/>
      <c r="W129" s="37" t="s">
        <v>74</v>
      </c>
      <c r="X129" s="326">
        <f>IFERROR(SUMPRODUCT(X126:X127*H126:H127),"0")</f>
        <v>420</v>
      </c>
      <c r="Y129" s="326">
        <f>IFERROR(SUMPRODUCT(Y126:Y127*H126:H127),"0")</f>
        <v>420</v>
      </c>
      <c r="Z129" s="37"/>
      <c r="AA129" s="327"/>
      <c r="AB129" s="327"/>
      <c r="AC129" s="327"/>
    </row>
    <row r="130" spans="1:68" ht="16.5" hidden="1" customHeight="1" x14ac:dyDescent="0.25">
      <c r="A130" s="357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36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30">
        <v>4607111035806</v>
      </c>
      <c r="E132" s="331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77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39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0"/>
      <c r="P133" s="341" t="s">
        <v>73</v>
      </c>
      <c r="Q133" s="342"/>
      <c r="R133" s="342"/>
      <c r="S133" s="342"/>
      <c r="T133" s="342"/>
      <c r="U133" s="342"/>
      <c r="V133" s="343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0"/>
      <c r="P134" s="341" t="s">
        <v>73</v>
      </c>
      <c r="Q134" s="342"/>
      <c r="R134" s="342"/>
      <c r="S134" s="342"/>
      <c r="T134" s="342"/>
      <c r="U134" s="342"/>
      <c r="V134" s="343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57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36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30">
        <v>4607111039613</v>
      </c>
      <c r="E137" s="331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8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39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0"/>
      <c r="P138" s="341" t="s">
        <v>73</v>
      </c>
      <c r="Q138" s="342"/>
      <c r="R138" s="342"/>
      <c r="S138" s="342"/>
      <c r="T138" s="342"/>
      <c r="U138" s="342"/>
      <c r="V138" s="343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0"/>
      <c r="P139" s="341" t="s">
        <v>73</v>
      </c>
      <c r="Q139" s="342"/>
      <c r="R139" s="342"/>
      <c r="S139" s="342"/>
      <c r="T139" s="342"/>
      <c r="U139" s="342"/>
      <c r="V139" s="343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57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36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30">
        <v>4607111035639</v>
      </c>
      <c r="E142" s="331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8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30">
        <v>4607111035646</v>
      </c>
      <c r="E143" s="331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9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0"/>
      <c r="P144" s="341" t="s">
        <v>73</v>
      </c>
      <c r="Q144" s="342"/>
      <c r="R144" s="342"/>
      <c r="S144" s="342"/>
      <c r="T144" s="342"/>
      <c r="U144" s="342"/>
      <c r="V144" s="343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0"/>
      <c r="P145" s="341" t="s">
        <v>73</v>
      </c>
      <c r="Q145" s="342"/>
      <c r="R145" s="342"/>
      <c r="S145" s="342"/>
      <c r="T145" s="342"/>
      <c r="U145" s="342"/>
      <c r="V145" s="343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57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36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30">
        <v>4607111036568</v>
      </c>
      <c r="E148" s="331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51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280</v>
      </c>
      <c r="Y148" s="325">
        <f>IFERROR(IF(X148="","",X148),"")</f>
        <v>280</v>
      </c>
      <c r="Z148" s="36">
        <f>IFERROR(IF(X148="","",X148*0.00941),"")</f>
        <v>2.6347999999999998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588.50400000000002</v>
      </c>
      <c r="BN148" s="67">
        <f>IFERROR(Y148*I148,"0")</f>
        <v>588.50400000000002</v>
      </c>
      <c r="BO148" s="67">
        <f>IFERROR(X148/J148,"0")</f>
        <v>2</v>
      </c>
      <c r="BP148" s="67">
        <f>IFERROR(Y148/J148,"0")</f>
        <v>2</v>
      </c>
    </row>
    <row r="149" spans="1:68" x14ac:dyDescent="0.2">
      <c r="A149" s="339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0"/>
      <c r="P149" s="341" t="s">
        <v>73</v>
      </c>
      <c r="Q149" s="342"/>
      <c r="R149" s="342"/>
      <c r="S149" s="342"/>
      <c r="T149" s="342"/>
      <c r="U149" s="342"/>
      <c r="V149" s="343"/>
      <c r="W149" s="37" t="s">
        <v>70</v>
      </c>
      <c r="X149" s="326">
        <f>IFERROR(SUM(X148:X148),"0")</f>
        <v>280</v>
      </c>
      <c r="Y149" s="326">
        <f>IFERROR(SUM(Y148:Y148),"0")</f>
        <v>280</v>
      </c>
      <c r="Z149" s="326">
        <f>IFERROR(IF(Z148="",0,Z148),"0")</f>
        <v>2.6347999999999998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0"/>
      <c r="P150" s="341" t="s">
        <v>73</v>
      </c>
      <c r="Q150" s="342"/>
      <c r="R150" s="342"/>
      <c r="S150" s="342"/>
      <c r="T150" s="342"/>
      <c r="U150" s="342"/>
      <c r="V150" s="343"/>
      <c r="W150" s="37" t="s">
        <v>74</v>
      </c>
      <c r="X150" s="326">
        <f>IFERROR(SUMPRODUCT(X148:X148*H148:H148),"0")</f>
        <v>470.4</v>
      </c>
      <c r="Y150" s="326">
        <f>IFERROR(SUMPRODUCT(Y148:Y148*H148:H148),"0")</f>
        <v>470.4</v>
      </c>
      <c r="Z150" s="37"/>
      <c r="AA150" s="327"/>
      <c r="AB150" s="327"/>
      <c r="AC150" s="327"/>
    </row>
    <row r="151" spans="1:68" ht="27.75" hidden="1" customHeight="1" x14ac:dyDescent="0.2">
      <c r="A151" s="345" t="s">
        <v>246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48"/>
      <c r="AB151" s="48"/>
      <c r="AC151" s="48"/>
    </row>
    <row r="152" spans="1:68" ht="16.5" hidden="1" customHeight="1" x14ac:dyDescent="0.25">
      <c r="A152" s="357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36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30">
        <v>4607111039057</v>
      </c>
      <c r="E154" s="331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371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39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0"/>
      <c r="P155" s="341" t="s">
        <v>73</v>
      </c>
      <c r="Q155" s="342"/>
      <c r="R155" s="342"/>
      <c r="S155" s="342"/>
      <c r="T155" s="342"/>
      <c r="U155" s="342"/>
      <c r="V155" s="343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0"/>
      <c r="P156" s="341" t="s">
        <v>73</v>
      </c>
      <c r="Q156" s="342"/>
      <c r="R156" s="342"/>
      <c r="S156" s="342"/>
      <c r="T156" s="342"/>
      <c r="U156" s="342"/>
      <c r="V156" s="343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57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3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30">
        <v>4607111036384</v>
      </c>
      <c r="E159" s="331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78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30">
        <v>4640242180250</v>
      </c>
      <c r="E160" s="331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500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4301071050</v>
      </c>
      <c r="D161" s="330">
        <v>4607111036216</v>
      </c>
      <c r="E161" s="331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8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30">
        <v>4607111036278</v>
      </c>
      <c r="E162" s="331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39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0"/>
      <c r="P163" s="341" t="s">
        <v>73</v>
      </c>
      <c r="Q163" s="342"/>
      <c r="R163" s="342"/>
      <c r="S163" s="342"/>
      <c r="T163" s="342"/>
      <c r="U163" s="342"/>
      <c r="V163" s="343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0"/>
      <c r="P164" s="341" t="s">
        <v>73</v>
      </c>
      <c r="Q164" s="342"/>
      <c r="R164" s="342"/>
      <c r="S164" s="342"/>
      <c r="T164" s="342"/>
      <c r="U164" s="342"/>
      <c r="V164" s="343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36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30">
        <v>4607111036827</v>
      </c>
      <c r="E166" s="331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30">
        <v>4607111036834</v>
      </c>
      <c r="E167" s="331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39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0"/>
      <c r="P168" s="341" t="s">
        <v>73</v>
      </c>
      <c r="Q168" s="342"/>
      <c r="R168" s="342"/>
      <c r="S168" s="342"/>
      <c r="T168" s="342"/>
      <c r="U168" s="342"/>
      <c r="V168" s="343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0"/>
      <c r="P169" s="341" t="s">
        <v>73</v>
      </c>
      <c r="Q169" s="342"/>
      <c r="R169" s="342"/>
      <c r="S169" s="342"/>
      <c r="T169" s="342"/>
      <c r="U169" s="342"/>
      <c r="V169" s="343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45" t="s">
        <v>272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48"/>
      <c r="AB170" s="48"/>
      <c r="AC170" s="48"/>
    </row>
    <row r="171" spans="1:68" ht="16.5" hidden="1" customHeight="1" x14ac:dyDescent="0.25">
      <c r="A171" s="357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3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hidden="1" customHeight="1" x14ac:dyDescent="0.25">
      <c r="A173" s="54" t="s">
        <v>274</v>
      </c>
      <c r="B173" s="54" t="s">
        <v>275</v>
      </c>
      <c r="C173" s="31">
        <v>4301132097</v>
      </c>
      <c r="D173" s="330">
        <v>4607111035721</v>
      </c>
      <c r="E173" s="331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51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277</v>
      </c>
      <c r="B174" s="54" t="s">
        <v>278</v>
      </c>
      <c r="C174" s="31">
        <v>4301132100</v>
      </c>
      <c r="D174" s="330">
        <v>4607111035691</v>
      </c>
      <c r="E174" s="331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280</v>
      </c>
      <c r="B175" s="54" t="s">
        <v>281</v>
      </c>
      <c r="C175" s="31">
        <v>4301132079</v>
      </c>
      <c r="D175" s="330">
        <v>4607111038487</v>
      </c>
      <c r="E175" s="331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1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9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0"/>
      <c r="P176" s="341" t="s">
        <v>73</v>
      </c>
      <c r="Q176" s="342"/>
      <c r="R176" s="342"/>
      <c r="S176" s="342"/>
      <c r="T176" s="342"/>
      <c r="U176" s="342"/>
      <c r="V176" s="343"/>
      <c r="W176" s="37" t="s">
        <v>70</v>
      </c>
      <c r="X176" s="326">
        <f>IFERROR(SUM(X173:X175),"0")</f>
        <v>0</v>
      </c>
      <c r="Y176" s="326">
        <f>IFERROR(SUM(Y173:Y175),"0")</f>
        <v>0</v>
      </c>
      <c r="Z176" s="326">
        <f>IFERROR(IF(Z173="",0,Z173),"0")+IFERROR(IF(Z174="",0,Z174),"0")+IFERROR(IF(Z175="",0,Z175),"0")</f>
        <v>0</v>
      </c>
      <c r="AA176" s="327"/>
      <c r="AB176" s="327"/>
      <c r="AC176" s="327"/>
    </row>
    <row r="177" spans="1:68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0"/>
      <c r="P177" s="341" t="s">
        <v>73</v>
      </c>
      <c r="Q177" s="342"/>
      <c r="R177" s="342"/>
      <c r="S177" s="342"/>
      <c r="T177" s="342"/>
      <c r="U177" s="342"/>
      <c r="V177" s="343"/>
      <c r="W177" s="37" t="s">
        <v>74</v>
      </c>
      <c r="X177" s="326">
        <f>IFERROR(SUMPRODUCT(X173:X175*H173:H175),"0")</f>
        <v>0</v>
      </c>
      <c r="Y177" s="326">
        <f>IFERROR(SUMPRODUCT(Y173:Y175*H173:H175),"0")</f>
        <v>0</v>
      </c>
      <c r="Z177" s="37"/>
      <c r="AA177" s="327"/>
      <c r="AB177" s="327"/>
      <c r="AC177" s="327"/>
    </row>
    <row r="178" spans="1:68" ht="14.25" hidden="1" customHeight="1" x14ac:dyDescent="0.25">
      <c r="A178" s="336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30">
        <v>4680115885875</v>
      </c>
      <c r="E179" s="331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26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39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0"/>
      <c r="P180" s="341" t="s">
        <v>73</v>
      </c>
      <c r="Q180" s="342"/>
      <c r="R180" s="342"/>
      <c r="S180" s="342"/>
      <c r="T180" s="342"/>
      <c r="U180" s="342"/>
      <c r="V180" s="343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0"/>
      <c r="P181" s="341" t="s">
        <v>73</v>
      </c>
      <c r="Q181" s="342"/>
      <c r="R181" s="342"/>
      <c r="S181" s="342"/>
      <c r="T181" s="342"/>
      <c r="U181" s="342"/>
      <c r="V181" s="343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57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hidden="1" customHeight="1" x14ac:dyDescent="0.25">
      <c r="A183" s="336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30">
        <v>4607111035783</v>
      </c>
      <c r="E184" s="331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5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39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0"/>
      <c r="P185" s="341" t="s">
        <v>73</v>
      </c>
      <c r="Q185" s="342"/>
      <c r="R185" s="342"/>
      <c r="S185" s="342"/>
      <c r="T185" s="342"/>
      <c r="U185" s="342"/>
      <c r="V185" s="343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40"/>
      <c r="P186" s="341" t="s">
        <v>73</v>
      </c>
      <c r="Q186" s="342"/>
      <c r="R186" s="342"/>
      <c r="S186" s="342"/>
      <c r="T186" s="342"/>
      <c r="U186" s="342"/>
      <c r="V186" s="343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45" t="s">
        <v>295</v>
      </c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48"/>
      <c r="AB187" s="48"/>
      <c r="AC187" s="48"/>
    </row>
    <row r="188" spans="1:68" ht="16.5" hidden="1" customHeight="1" x14ac:dyDescent="0.25">
      <c r="A188" s="357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hidden="1" customHeight="1" x14ac:dyDescent="0.25">
      <c r="A189" s="336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30">
        <v>4620207490198</v>
      </c>
      <c r="E190" s="331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30">
        <v>4620207490235</v>
      </c>
      <c r="E191" s="331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0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30">
        <v>4620207490259</v>
      </c>
      <c r="E192" s="331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5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30">
        <v>4620207490143</v>
      </c>
      <c r="E193" s="331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90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39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0"/>
      <c r="P194" s="341" t="s">
        <v>73</v>
      </c>
      <c r="Q194" s="342"/>
      <c r="R194" s="342"/>
      <c r="S194" s="342"/>
      <c r="T194" s="342"/>
      <c r="U194" s="342"/>
      <c r="V194" s="343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0"/>
      <c r="P195" s="341" t="s">
        <v>73</v>
      </c>
      <c r="Q195" s="342"/>
      <c r="R195" s="342"/>
      <c r="S195" s="342"/>
      <c r="T195" s="342"/>
      <c r="U195" s="342"/>
      <c r="V195" s="343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57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hidden="1" customHeight="1" x14ac:dyDescent="0.25">
      <c r="A197" s="336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hidden="1" customHeight="1" x14ac:dyDescent="0.25">
      <c r="A198" s="54" t="s">
        <v>310</v>
      </c>
      <c r="B198" s="54" t="s">
        <v>311</v>
      </c>
      <c r="C198" s="31">
        <v>4301070948</v>
      </c>
      <c r="D198" s="330">
        <v>4607111037022</v>
      </c>
      <c r="E198" s="331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30">
        <v>4607111038494</v>
      </c>
      <c r="E199" s="331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6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30">
        <v>4607111038135</v>
      </c>
      <c r="E200" s="331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39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0"/>
      <c r="P201" s="341" t="s">
        <v>73</v>
      </c>
      <c r="Q201" s="342"/>
      <c r="R201" s="342"/>
      <c r="S201" s="342"/>
      <c r="T201" s="342"/>
      <c r="U201" s="342"/>
      <c r="V201" s="343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hidden="1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0"/>
      <c r="P202" s="341" t="s">
        <v>73</v>
      </c>
      <c r="Q202" s="342"/>
      <c r="R202" s="342"/>
      <c r="S202" s="342"/>
      <c r="T202" s="342"/>
      <c r="U202" s="342"/>
      <c r="V202" s="343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hidden="1" customHeight="1" x14ac:dyDescent="0.25">
      <c r="A203" s="357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hidden="1" customHeight="1" x14ac:dyDescent="0.25">
      <c r="A204" s="336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30">
        <v>4607111038654</v>
      </c>
      <c r="E205" s="331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hidden="1" customHeight="1" x14ac:dyDescent="0.25">
      <c r="A206" s="54" t="s">
        <v>323</v>
      </c>
      <c r="B206" s="54" t="s">
        <v>324</v>
      </c>
      <c r="C206" s="31">
        <v>4301070997</v>
      </c>
      <c r="D206" s="330">
        <v>4607111038586</v>
      </c>
      <c r="E206" s="331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30">
        <v>4607111038609</v>
      </c>
      <c r="E207" s="331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30">
        <v>4607111038630</v>
      </c>
      <c r="E208" s="331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7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30">
        <v>4607111038616</v>
      </c>
      <c r="E209" s="331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5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30">
        <v>4607111038623</v>
      </c>
      <c r="E210" s="331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hidden="1" x14ac:dyDescent="0.2">
      <c r="A211" s="339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40"/>
      <c r="P211" s="341" t="s">
        <v>73</v>
      </c>
      <c r="Q211" s="342"/>
      <c r="R211" s="342"/>
      <c r="S211" s="342"/>
      <c r="T211" s="342"/>
      <c r="U211" s="342"/>
      <c r="V211" s="343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hidden="1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40"/>
      <c r="P212" s="341" t="s">
        <v>73</v>
      </c>
      <c r="Q212" s="342"/>
      <c r="R212" s="342"/>
      <c r="S212" s="342"/>
      <c r="T212" s="342"/>
      <c r="U212" s="342"/>
      <c r="V212" s="343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hidden="1" customHeight="1" x14ac:dyDescent="0.25">
      <c r="A213" s="357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hidden="1" customHeight="1" x14ac:dyDescent="0.25">
      <c r="A214" s="336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30">
        <v>4607111035882</v>
      </c>
      <c r="E215" s="331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30">
        <v>4607111035905</v>
      </c>
      <c r="E216" s="331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30">
        <v>4607111035912</v>
      </c>
      <c r="E217" s="331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4301070920</v>
      </c>
      <c r="D218" s="330">
        <v>4607111035929</v>
      </c>
      <c r="E218" s="331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9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0"/>
      <c r="P219" s="341" t="s">
        <v>73</v>
      </c>
      <c r="Q219" s="342"/>
      <c r="R219" s="342"/>
      <c r="S219" s="342"/>
      <c r="T219" s="342"/>
      <c r="U219" s="342"/>
      <c r="V219" s="343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0"/>
      <c r="P220" s="341" t="s">
        <v>73</v>
      </c>
      <c r="Q220" s="342"/>
      <c r="R220" s="342"/>
      <c r="S220" s="342"/>
      <c r="T220" s="342"/>
      <c r="U220" s="342"/>
      <c r="V220" s="343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57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36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30">
        <v>4607111037213</v>
      </c>
      <c r="E223" s="331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50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9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0"/>
      <c r="P224" s="341" t="s">
        <v>73</v>
      </c>
      <c r="Q224" s="342"/>
      <c r="R224" s="342"/>
      <c r="S224" s="342"/>
      <c r="T224" s="342"/>
      <c r="U224" s="342"/>
      <c r="V224" s="343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0"/>
      <c r="P225" s="341" t="s">
        <v>73</v>
      </c>
      <c r="Q225" s="342"/>
      <c r="R225" s="342"/>
      <c r="S225" s="342"/>
      <c r="T225" s="342"/>
      <c r="U225" s="342"/>
      <c r="V225" s="343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57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36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30">
        <v>4680115881334</v>
      </c>
      <c r="E228" s="331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3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9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40"/>
      <c r="P229" s="341" t="s">
        <v>73</v>
      </c>
      <c r="Q229" s="342"/>
      <c r="R229" s="342"/>
      <c r="S229" s="342"/>
      <c r="T229" s="342"/>
      <c r="U229" s="342"/>
      <c r="V229" s="343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0"/>
      <c r="P230" s="341" t="s">
        <v>73</v>
      </c>
      <c r="Q230" s="342"/>
      <c r="R230" s="342"/>
      <c r="S230" s="342"/>
      <c r="T230" s="342"/>
      <c r="U230" s="342"/>
      <c r="V230" s="343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57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hidden="1" customHeight="1" x14ac:dyDescent="0.25">
      <c r="A232" s="336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30">
        <v>4607111039019</v>
      </c>
      <c r="E233" s="331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3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30">
        <v>4607111038708</v>
      </c>
      <c r="E234" s="331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9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40"/>
      <c r="P235" s="341" t="s">
        <v>73</v>
      </c>
      <c r="Q235" s="342"/>
      <c r="R235" s="342"/>
      <c r="S235" s="342"/>
      <c r="T235" s="342"/>
      <c r="U235" s="342"/>
      <c r="V235" s="343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0"/>
      <c r="P236" s="341" t="s">
        <v>73</v>
      </c>
      <c r="Q236" s="342"/>
      <c r="R236" s="342"/>
      <c r="S236" s="342"/>
      <c r="T236" s="342"/>
      <c r="U236" s="342"/>
      <c r="V236" s="343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45" t="s">
        <v>359</v>
      </c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48"/>
      <c r="AB237" s="48"/>
      <c r="AC237" s="48"/>
    </row>
    <row r="238" spans="1:68" ht="16.5" hidden="1" customHeight="1" x14ac:dyDescent="0.25">
      <c r="A238" s="357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hidden="1" customHeight="1" x14ac:dyDescent="0.25">
      <c r="A239" s="336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30">
        <v>4607111036162</v>
      </c>
      <c r="E240" s="331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51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9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40"/>
      <c r="P241" s="341" t="s">
        <v>73</v>
      </c>
      <c r="Q241" s="342"/>
      <c r="R241" s="342"/>
      <c r="S241" s="342"/>
      <c r="T241" s="342"/>
      <c r="U241" s="342"/>
      <c r="V241" s="343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0"/>
      <c r="P242" s="341" t="s">
        <v>73</v>
      </c>
      <c r="Q242" s="342"/>
      <c r="R242" s="342"/>
      <c r="S242" s="342"/>
      <c r="T242" s="342"/>
      <c r="U242" s="342"/>
      <c r="V242" s="343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45" t="s">
        <v>364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48"/>
      <c r="AB243" s="48"/>
      <c r="AC243" s="48"/>
    </row>
    <row r="244" spans="1:68" ht="16.5" hidden="1" customHeight="1" x14ac:dyDescent="0.25">
      <c r="A244" s="357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hidden="1" customHeight="1" x14ac:dyDescent="0.25">
      <c r="A245" s="336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30">
        <v>4607111035899</v>
      </c>
      <c r="E246" s="331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30">
        <v>4607111038180</v>
      </c>
      <c r="E247" s="331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39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0"/>
      <c r="P248" s="341" t="s">
        <v>73</v>
      </c>
      <c r="Q248" s="342"/>
      <c r="R248" s="342"/>
      <c r="S248" s="342"/>
      <c r="T248" s="342"/>
      <c r="U248" s="342"/>
      <c r="V248" s="343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0"/>
      <c r="P249" s="341" t="s">
        <v>73</v>
      </c>
      <c r="Q249" s="342"/>
      <c r="R249" s="342"/>
      <c r="S249" s="342"/>
      <c r="T249" s="342"/>
      <c r="U249" s="342"/>
      <c r="V249" s="343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57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hidden="1" customHeight="1" x14ac:dyDescent="0.25">
      <c r="A251" s="336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30">
        <v>4607111036711</v>
      </c>
      <c r="E252" s="331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5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39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40"/>
      <c r="P253" s="341" t="s">
        <v>73</v>
      </c>
      <c r="Q253" s="342"/>
      <c r="R253" s="342"/>
      <c r="S253" s="342"/>
      <c r="T253" s="342"/>
      <c r="U253" s="342"/>
      <c r="V253" s="343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0"/>
      <c r="P254" s="341" t="s">
        <v>73</v>
      </c>
      <c r="Q254" s="342"/>
      <c r="R254" s="342"/>
      <c r="S254" s="342"/>
      <c r="T254" s="342"/>
      <c r="U254" s="342"/>
      <c r="V254" s="343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45" t="s">
        <v>374</v>
      </c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6"/>
      <c r="P255" s="346"/>
      <c r="Q255" s="346"/>
      <c r="R255" s="346"/>
      <c r="S255" s="346"/>
      <c r="T255" s="346"/>
      <c r="U255" s="346"/>
      <c r="V255" s="346"/>
      <c r="W255" s="346"/>
      <c r="X255" s="346"/>
      <c r="Y255" s="346"/>
      <c r="Z255" s="346"/>
      <c r="AA255" s="48"/>
      <c r="AB255" s="48"/>
      <c r="AC255" s="48"/>
    </row>
    <row r="256" spans="1:68" ht="16.5" hidden="1" customHeight="1" x14ac:dyDescent="0.25">
      <c r="A256" s="357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hidden="1" customHeight="1" x14ac:dyDescent="0.25">
      <c r="A257" s="336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30">
        <v>4607111039774</v>
      </c>
      <c r="E258" s="331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508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9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0"/>
      <c r="P259" s="341" t="s">
        <v>73</v>
      </c>
      <c r="Q259" s="342"/>
      <c r="R259" s="342"/>
      <c r="S259" s="342"/>
      <c r="T259" s="342"/>
      <c r="U259" s="342"/>
      <c r="V259" s="343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40"/>
      <c r="P260" s="341" t="s">
        <v>73</v>
      </c>
      <c r="Q260" s="342"/>
      <c r="R260" s="342"/>
      <c r="S260" s="342"/>
      <c r="T260" s="342"/>
      <c r="U260" s="342"/>
      <c r="V260" s="343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6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30">
        <v>4607111039361</v>
      </c>
      <c r="E262" s="331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9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40"/>
      <c r="P263" s="341" t="s">
        <v>73</v>
      </c>
      <c r="Q263" s="342"/>
      <c r="R263" s="342"/>
      <c r="S263" s="342"/>
      <c r="T263" s="342"/>
      <c r="U263" s="342"/>
      <c r="V263" s="343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40"/>
      <c r="P264" s="341" t="s">
        <v>73</v>
      </c>
      <c r="Q264" s="342"/>
      <c r="R264" s="342"/>
      <c r="S264" s="342"/>
      <c r="T264" s="342"/>
      <c r="U264" s="342"/>
      <c r="V264" s="343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45" t="s">
        <v>247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48"/>
      <c r="AB265" s="48"/>
      <c r="AC265" s="48"/>
    </row>
    <row r="266" spans="1:68" ht="16.5" hidden="1" customHeight="1" x14ac:dyDescent="0.25">
      <c r="A266" s="357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hidden="1" customHeight="1" x14ac:dyDescent="0.25">
      <c r="A267" s="336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30">
        <v>4640242181264</v>
      </c>
      <c r="E268" s="331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539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30">
        <v>4640242181325</v>
      </c>
      <c r="E269" s="331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39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30">
        <v>4640242180670</v>
      </c>
      <c r="E270" s="331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21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39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0"/>
      <c r="P271" s="341" t="s">
        <v>73</v>
      </c>
      <c r="Q271" s="342"/>
      <c r="R271" s="342"/>
      <c r="S271" s="342"/>
      <c r="T271" s="342"/>
      <c r="U271" s="342"/>
      <c r="V271" s="343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0"/>
      <c r="P272" s="341" t="s">
        <v>73</v>
      </c>
      <c r="Q272" s="342"/>
      <c r="R272" s="342"/>
      <c r="S272" s="342"/>
      <c r="T272" s="342"/>
      <c r="U272" s="342"/>
      <c r="V272" s="343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6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hidden="1" customHeight="1" x14ac:dyDescent="0.25">
      <c r="A274" s="54" t="s">
        <v>393</v>
      </c>
      <c r="B274" s="54" t="s">
        <v>394</v>
      </c>
      <c r="C274" s="31">
        <v>4301131019</v>
      </c>
      <c r="D274" s="330">
        <v>4640242180427</v>
      </c>
      <c r="E274" s="331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89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39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0"/>
      <c r="P275" s="341" t="s">
        <v>73</v>
      </c>
      <c r="Q275" s="342"/>
      <c r="R275" s="342"/>
      <c r="S275" s="342"/>
      <c r="T275" s="342"/>
      <c r="U275" s="342"/>
      <c r="V275" s="343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hidden="1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0"/>
      <c r="P276" s="341" t="s">
        <v>73</v>
      </c>
      <c r="Q276" s="342"/>
      <c r="R276" s="342"/>
      <c r="S276" s="342"/>
      <c r="T276" s="342"/>
      <c r="U276" s="342"/>
      <c r="V276" s="343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36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hidden="1" customHeight="1" x14ac:dyDescent="0.25">
      <c r="A278" s="54" t="s">
        <v>397</v>
      </c>
      <c r="B278" s="54" t="s">
        <v>398</v>
      </c>
      <c r="C278" s="31">
        <v>4301132080</v>
      </c>
      <c r="D278" s="330">
        <v>4640242180397</v>
      </c>
      <c r="E278" s="331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24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30">
        <v>4640242181219</v>
      </c>
      <c r="E279" s="331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33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39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0"/>
      <c r="P280" s="341" t="s">
        <v>73</v>
      </c>
      <c r="Q280" s="342"/>
      <c r="R280" s="342"/>
      <c r="S280" s="342"/>
      <c r="T280" s="342"/>
      <c r="U280" s="342"/>
      <c r="V280" s="343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hidden="1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0"/>
      <c r="P281" s="341" t="s">
        <v>73</v>
      </c>
      <c r="Q281" s="342"/>
      <c r="R281" s="342"/>
      <c r="S281" s="342"/>
      <c r="T281" s="342"/>
      <c r="U281" s="342"/>
      <c r="V281" s="343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hidden="1" customHeight="1" x14ac:dyDescent="0.25">
      <c r="A282" s="336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30">
        <v>4640242180304</v>
      </c>
      <c r="E283" s="331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6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408</v>
      </c>
      <c r="B284" s="54" t="s">
        <v>409</v>
      </c>
      <c r="C284" s="31">
        <v>4301136026</v>
      </c>
      <c r="D284" s="330">
        <v>4640242180236</v>
      </c>
      <c r="E284" s="331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504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30">
        <v>4640242180410</v>
      </c>
      <c r="E285" s="331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39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40"/>
      <c r="P286" s="341" t="s">
        <v>73</v>
      </c>
      <c r="Q286" s="342"/>
      <c r="R286" s="342"/>
      <c r="S286" s="342"/>
      <c r="T286" s="342"/>
      <c r="U286" s="342"/>
      <c r="V286" s="343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hidden="1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40"/>
      <c r="P287" s="341" t="s">
        <v>73</v>
      </c>
      <c r="Q287" s="342"/>
      <c r="R287" s="342"/>
      <c r="S287" s="342"/>
      <c r="T287" s="342"/>
      <c r="U287" s="342"/>
      <c r="V287" s="343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hidden="1" customHeight="1" x14ac:dyDescent="0.25">
      <c r="A288" s="336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30">
        <v>4640242181554</v>
      </c>
      <c r="E289" s="331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72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hidden="1" customHeight="1" x14ac:dyDescent="0.25">
      <c r="A290" s="54" t="s">
        <v>417</v>
      </c>
      <c r="B290" s="54" t="s">
        <v>418</v>
      </c>
      <c r="C290" s="31">
        <v>4301135394</v>
      </c>
      <c r="D290" s="330">
        <v>4640242181561</v>
      </c>
      <c r="E290" s="331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34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4301135374</v>
      </c>
      <c r="D291" s="330">
        <v>4640242181424</v>
      </c>
      <c r="E291" s="331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374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30">
        <v>4640242181592</v>
      </c>
      <c r="E292" s="331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375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30">
        <v>4640242181431</v>
      </c>
      <c r="E293" s="331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355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432</v>
      </c>
      <c r="B294" s="54" t="s">
        <v>433</v>
      </c>
      <c r="C294" s="31">
        <v>4301135405</v>
      </c>
      <c r="D294" s="330">
        <v>4640242181523</v>
      </c>
      <c r="E294" s="331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376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30">
        <v>4640242181516</v>
      </c>
      <c r="E295" s="331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19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30">
        <v>4640242181486</v>
      </c>
      <c r="E296" s="331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56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30">
        <v>4640242181493</v>
      </c>
      <c r="E297" s="331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373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30">
        <v>4640242181509</v>
      </c>
      <c r="E298" s="331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01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30">
        <v>4640242181240</v>
      </c>
      <c r="E299" s="331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4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30">
        <v>4640242181318</v>
      </c>
      <c r="E300" s="331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84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30">
        <v>4640242181578</v>
      </c>
      <c r="E301" s="331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18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30">
        <v>4640242181394</v>
      </c>
      <c r="E302" s="331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536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30">
        <v>4640242181332</v>
      </c>
      <c r="E303" s="331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76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30">
        <v>4640242181349</v>
      </c>
      <c r="E304" s="331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30">
        <v>4640242181370</v>
      </c>
      <c r="E305" s="331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78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30">
        <v>4607111037480</v>
      </c>
      <c r="E306" s="331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4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30">
        <v>4607111037473</v>
      </c>
      <c r="E307" s="331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338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30">
        <v>4640242180663</v>
      </c>
      <c r="E308" s="331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6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30">
        <v>4640242181783</v>
      </c>
      <c r="E309" s="331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528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idden="1" x14ac:dyDescent="0.2">
      <c r="A310" s="339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40"/>
      <c r="P310" s="341" t="s">
        <v>73</v>
      </c>
      <c r="Q310" s="342"/>
      <c r="R310" s="342"/>
      <c r="S310" s="342"/>
      <c r="T310" s="342"/>
      <c r="U310" s="342"/>
      <c r="V310" s="343"/>
      <c r="W310" s="37" t="s">
        <v>70</v>
      </c>
      <c r="X310" s="326">
        <f>IFERROR(SUM(X289:X309),"0")</f>
        <v>0</v>
      </c>
      <c r="Y310" s="326">
        <f>IFERROR(SUM(Y289:Y309),"0")</f>
        <v>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</v>
      </c>
      <c r="AA310" s="327"/>
      <c r="AB310" s="327"/>
      <c r="AC310" s="327"/>
    </row>
    <row r="311" spans="1:68" hidden="1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40"/>
      <c r="P311" s="341" t="s">
        <v>73</v>
      </c>
      <c r="Q311" s="342"/>
      <c r="R311" s="342"/>
      <c r="S311" s="342"/>
      <c r="T311" s="342"/>
      <c r="U311" s="342"/>
      <c r="V311" s="343"/>
      <c r="W311" s="37" t="s">
        <v>74</v>
      </c>
      <c r="X311" s="326">
        <f>IFERROR(SUMPRODUCT(X289:X309*H289:H309),"0")</f>
        <v>0</v>
      </c>
      <c r="Y311" s="326">
        <f>IFERROR(SUMPRODUCT(Y289:Y309*H289:H309),"0")</f>
        <v>0</v>
      </c>
      <c r="Z311" s="37"/>
      <c r="AA311" s="327"/>
      <c r="AB311" s="327"/>
      <c r="AC311" s="327"/>
    </row>
    <row r="312" spans="1:68" ht="16.5" hidden="1" customHeight="1" x14ac:dyDescent="0.25">
      <c r="A312" s="357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hidden="1" customHeight="1" x14ac:dyDescent="0.25">
      <c r="A313" s="336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30">
        <v>4640242181134</v>
      </c>
      <c r="E314" s="331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36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39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0"/>
      <c r="P315" s="341" t="s">
        <v>73</v>
      </c>
      <c r="Q315" s="342"/>
      <c r="R315" s="342"/>
      <c r="S315" s="342"/>
      <c r="T315" s="342"/>
      <c r="U315" s="342"/>
      <c r="V315" s="343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0"/>
      <c r="P316" s="341" t="s">
        <v>73</v>
      </c>
      <c r="Q316" s="342"/>
      <c r="R316" s="342"/>
      <c r="S316" s="342"/>
      <c r="T316" s="342"/>
      <c r="U316" s="342"/>
      <c r="V316" s="343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516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448"/>
      <c r="P317" s="453" t="s">
        <v>490</v>
      </c>
      <c r="Q317" s="382"/>
      <c r="R317" s="382"/>
      <c r="S317" s="382"/>
      <c r="T317" s="382"/>
      <c r="U317" s="382"/>
      <c r="V317" s="36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9853.2000000000007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9853.2000000000007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448"/>
      <c r="P318" s="453" t="s">
        <v>491</v>
      </c>
      <c r="Q318" s="382"/>
      <c r="R318" s="382"/>
      <c r="S318" s="382"/>
      <c r="T318" s="382"/>
      <c r="U318" s="382"/>
      <c r="V318" s="363"/>
      <c r="W318" s="37" t="s">
        <v>74</v>
      </c>
      <c r="X318" s="326">
        <f>IFERROR(SUM(BM22:BM314),"0")</f>
        <v>11297.244000000004</v>
      </c>
      <c r="Y318" s="326">
        <f>IFERROR(SUM(BN22:BN314),"0")</f>
        <v>11297.244000000004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448"/>
      <c r="P319" s="453" t="s">
        <v>492</v>
      </c>
      <c r="Q319" s="382"/>
      <c r="R319" s="382"/>
      <c r="S319" s="382"/>
      <c r="T319" s="382"/>
      <c r="U319" s="382"/>
      <c r="V319" s="363"/>
      <c r="W319" s="37" t="s">
        <v>493</v>
      </c>
      <c r="X319" s="38">
        <f>ROUNDUP(SUM(BO22:BO314),0)</f>
        <v>33</v>
      </c>
      <c r="Y319" s="38">
        <f>ROUNDUP(SUM(BP22:BP314),0)</f>
        <v>33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448"/>
      <c r="P320" s="453" t="s">
        <v>494</v>
      </c>
      <c r="Q320" s="382"/>
      <c r="R320" s="382"/>
      <c r="S320" s="382"/>
      <c r="T320" s="382"/>
      <c r="U320" s="382"/>
      <c r="V320" s="363"/>
      <c r="W320" s="37" t="s">
        <v>74</v>
      </c>
      <c r="X320" s="326">
        <f>GrossWeightTotal+PalletQtyTotal*25</f>
        <v>12122.244000000004</v>
      </c>
      <c r="Y320" s="326">
        <f>GrossWeightTotalR+PalletQtyTotalR*25</f>
        <v>12122.244000000004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448"/>
      <c r="P321" s="453" t="s">
        <v>495</v>
      </c>
      <c r="Q321" s="382"/>
      <c r="R321" s="382"/>
      <c r="S321" s="382"/>
      <c r="T321" s="382"/>
      <c r="U321" s="382"/>
      <c r="V321" s="36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2814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2814</v>
      </c>
      <c r="Z321" s="37"/>
      <c r="AA321" s="327"/>
      <c r="AB321" s="327"/>
      <c r="AC321" s="327"/>
    </row>
    <row r="322" spans="1:37" ht="14.25" hidden="1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48"/>
      <c r="P322" s="453" t="s">
        <v>496</v>
      </c>
      <c r="Q322" s="382"/>
      <c r="R322" s="382"/>
      <c r="S322" s="382"/>
      <c r="T322" s="382"/>
      <c r="U322" s="382"/>
      <c r="V322" s="36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41.999999999999993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28" t="s">
        <v>75</v>
      </c>
      <c r="D324" s="473"/>
      <c r="E324" s="473"/>
      <c r="F324" s="473"/>
      <c r="G324" s="473"/>
      <c r="H324" s="473"/>
      <c r="I324" s="473"/>
      <c r="J324" s="473"/>
      <c r="K324" s="473"/>
      <c r="L324" s="473"/>
      <c r="M324" s="473"/>
      <c r="N324" s="473"/>
      <c r="O324" s="473"/>
      <c r="P324" s="473"/>
      <c r="Q324" s="473"/>
      <c r="R324" s="473"/>
      <c r="S324" s="473"/>
      <c r="T324" s="332"/>
      <c r="U324" s="328" t="s">
        <v>246</v>
      </c>
      <c r="V324" s="332"/>
      <c r="W324" s="328" t="s">
        <v>272</v>
      </c>
      <c r="X324" s="332"/>
      <c r="Y324" s="328" t="s">
        <v>295</v>
      </c>
      <c r="Z324" s="473"/>
      <c r="AA324" s="473"/>
      <c r="AB324" s="473"/>
      <c r="AC324" s="473"/>
      <c r="AD324" s="473"/>
      <c r="AE324" s="332"/>
      <c r="AF324" s="321" t="s">
        <v>359</v>
      </c>
      <c r="AG324" s="328" t="s">
        <v>364</v>
      </c>
      <c r="AH324" s="332"/>
      <c r="AI324" s="321" t="s">
        <v>374</v>
      </c>
      <c r="AJ324" s="328" t="s">
        <v>247</v>
      </c>
      <c r="AK324" s="332"/>
    </row>
    <row r="325" spans="1:37" ht="14.25" customHeight="1" thickTop="1" x14ac:dyDescent="0.2">
      <c r="A325" s="470" t="s">
        <v>499</v>
      </c>
      <c r="B325" s="328" t="s">
        <v>63</v>
      </c>
      <c r="C325" s="328" t="s">
        <v>76</v>
      </c>
      <c r="D325" s="328" t="s">
        <v>92</v>
      </c>
      <c r="E325" s="328" t="s">
        <v>105</v>
      </c>
      <c r="F325" s="328" t="s">
        <v>126</v>
      </c>
      <c r="G325" s="328" t="s">
        <v>148</v>
      </c>
      <c r="H325" s="328" t="s">
        <v>155</v>
      </c>
      <c r="I325" s="328" t="s">
        <v>160</v>
      </c>
      <c r="J325" s="328" t="s">
        <v>168</v>
      </c>
      <c r="K325" s="328" t="s">
        <v>185</v>
      </c>
      <c r="L325" s="328" t="s">
        <v>196</v>
      </c>
      <c r="M325" s="328" t="s">
        <v>207</v>
      </c>
      <c r="N325" s="322"/>
      <c r="O325" s="328" t="s">
        <v>213</v>
      </c>
      <c r="P325" s="328" t="s">
        <v>220</v>
      </c>
      <c r="Q325" s="328" t="s">
        <v>226</v>
      </c>
      <c r="R325" s="328" t="s">
        <v>231</v>
      </c>
      <c r="S325" s="328" t="s">
        <v>234</v>
      </c>
      <c r="T325" s="328" t="s">
        <v>242</v>
      </c>
      <c r="U325" s="328" t="s">
        <v>247</v>
      </c>
      <c r="V325" s="328" t="s">
        <v>251</v>
      </c>
      <c r="W325" s="328" t="s">
        <v>273</v>
      </c>
      <c r="X325" s="328" t="s">
        <v>291</v>
      </c>
      <c r="Y325" s="328" t="s">
        <v>296</v>
      </c>
      <c r="Z325" s="328" t="s">
        <v>309</v>
      </c>
      <c r="AA325" s="328" t="s">
        <v>319</v>
      </c>
      <c r="AB325" s="328" t="s">
        <v>334</v>
      </c>
      <c r="AC325" s="328" t="s">
        <v>345</v>
      </c>
      <c r="AD325" s="328" t="s">
        <v>349</v>
      </c>
      <c r="AE325" s="328" t="s">
        <v>353</v>
      </c>
      <c r="AF325" s="328" t="s">
        <v>360</v>
      </c>
      <c r="AG325" s="328" t="s">
        <v>365</v>
      </c>
      <c r="AH325" s="328" t="s">
        <v>371</v>
      </c>
      <c r="AI325" s="328" t="s">
        <v>375</v>
      </c>
      <c r="AJ325" s="328" t="s">
        <v>247</v>
      </c>
      <c r="AK325" s="328" t="s">
        <v>485</v>
      </c>
    </row>
    <row r="326" spans="1:37" ht="13.5" customHeight="1" thickBot="1" x14ac:dyDescent="0.25">
      <c r="A326" s="471"/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2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29"/>
      <c r="Z326" s="329"/>
      <c r="AA326" s="329"/>
      <c r="AB326" s="329"/>
      <c r="AC326" s="329"/>
      <c r="AD326" s="329"/>
      <c r="AE326" s="329"/>
      <c r="AF326" s="329"/>
      <c r="AG326" s="329"/>
      <c r="AH326" s="329"/>
      <c r="AI326" s="329"/>
      <c r="AJ326" s="329"/>
      <c r="AK326" s="329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840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2419.2000000000003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0</v>
      </c>
      <c r="H327" s="46">
        <f>IFERROR(X77*H77,"0")</f>
        <v>0</v>
      </c>
      <c r="I327" s="46">
        <f>IFERROR(X82*H82,"0")+IFERROR(X83*H83,"0")</f>
        <v>1008</v>
      </c>
      <c r="J327" s="46">
        <f>IFERROR(X88*H88,"0")+IFERROR(X89*H89,"0")+IFERROR(X90*H90,"0")+IFERROR(X91*H91,"0")+IFERROR(X92*H92,"0")+IFERROR(X93*H93,"0")</f>
        <v>1806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1209.6000000000001</v>
      </c>
      <c r="M327" s="46">
        <f>IFERROR(X114*H114,"0")+IFERROR(X115*H115,"0")</f>
        <v>840</v>
      </c>
      <c r="N327" s="322"/>
      <c r="O327" s="46">
        <f>IFERROR(X120*H120,"0")+IFERROR(X121*H121,"0")</f>
        <v>840</v>
      </c>
      <c r="P327" s="46">
        <f>IFERROR(X126*H126,"0")+IFERROR(X127*H127,"0")</f>
        <v>420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470.4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0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0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3628.8</v>
      </c>
      <c r="B330" s="60">
        <f>SUMPRODUCT(--(BB:BB="ПГП"),--(W:W="кор"),H:H,Y:Y)+SUMPRODUCT(--(BB:BB="ПГП"),--(W:W="кг"),Y:Y)</f>
        <v>6224.4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209,60"/>
        <filter val="1 806,00"/>
        <filter val="11 297,24"/>
        <filter val="12 122,24"/>
        <filter val="140,00"/>
        <filter val="168,00"/>
        <filter val="2 419,20"/>
        <filter val="2 814,00"/>
        <filter val="280,00"/>
        <filter val="33"/>
        <filter val="336,00"/>
        <filter val="420,00"/>
        <filter val="470,40"/>
        <filter val="490,00"/>
        <filter val="560,00"/>
        <filter val="70,00"/>
        <filter val="84,00"/>
        <filter val="840,00"/>
        <filter val="9 853,20"/>
      </filters>
    </filterColumn>
    <filterColumn colId="29" showButton="0"/>
    <filterColumn colId="30" showButton="0"/>
  </autoFilter>
  <mergeCells count="579"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A147:Z147"/>
    <mergeCell ref="P249:V249"/>
    <mergeCell ref="P207:T207"/>
    <mergeCell ref="P299:T299"/>
    <mergeCell ref="A196:Z196"/>
    <mergeCell ref="P149:V149"/>
    <mergeCell ref="P181:V181"/>
    <mergeCell ref="A201:O202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S325:S326"/>
    <mergeCell ref="P306:T306"/>
    <mergeCell ref="P315:V315"/>
    <mergeCell ref="P320:V320"/>
    <mergeCell ref="C325:C326"/>
    <mergeCell ref="P317:V317"/>
    <mergeCell ref="P305:T305"/>
    <mergeCell ref="P110:V110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P271:V271"/>
    <mergeCell ref="P94:V94"/>
    <mergeCell ref="A41:Z41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M17:M18"/>
    <mergeCell ref="O17:O18"/>
    <mergeCell ref="P179:T179"/>
    <mergeCell ref="P115:T115"/>
    <mergeCell ref="A256:Z256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P275:V275"/>
    <mergeCell ref="P154:T154"/>
    <mergeCell ref="A101:O102"/>
    <mergeCell ref="A257:Z257"/>
    <mergeCell ref="P262:T262"/>
    <mergeCell ref="D105:E105"/>
    <mergeCell ref="P117:V117"/>
    <mergeCell ref="D278:E278"/>
    <mergeCell ref="A267:Z267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D296:E296"/>
    <mergeCell ref="A310:O311"/>
    <mergeCell ref="P297:T297"/>
    <mergeCell ref="P291:T291"/>
    <mergeCell ref="P292:T292"/>
    <mergeCell ref="P294:T2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