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3 машина Бердянск_Мелитополь\"/>
    </mc:Choice>
  </mc:AlternateContent>
  <xr:revisionPtr revIDLastSave="0" documentId="13_ncr:1_{DD9A279F-4114-4010-811D-6D7D82C1D9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Y22" i="1"/>
  <c r="B675" i="1" s="1"/>
  <c r="P22" i="1"/>
  <c r="H10" i="1"/>
  <c r="A9" i="1"/>
  <c r="F10" i="1" s="1"/>
  <c r="D7" i="1"/>
  <c r="Q6" i="1"/>
  <c r="P2" i="1"/>
  <c r="Z64" i="1" l="1"/>
  <c r="Z148" i="1"/>
  <c r="Z331" i="1"/>
  <c r="Z89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Z303" i="1" s="1"/>
  <c r="BP330" i="1"/>
  <c r="BN330" i="1"/>
  <c r="Z330" i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Z71" i="1" s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Z129" i="1"/>
  <c r="Z136" i="1" s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Z281" i="1" s="1"/>
  <c r="BP279" i="1"/>
  <c r="BN279" i="1"/>
  <c r="Z279" i="1"/>
  <c r="Y293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BP359" i="1"/>
  <c r="BN359" i="1"/>
  <c r="Z359" i="1"/>
  <c r="BP368" i="1"/>
  <c r="BN368" i="1"/>
  <c r="Z368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Z425" i="1" s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77" i="1" l="1"/>
  <c r="Z230" i="1"/>
  <c r="Z638" i="1"/>
  <c r="Y669" i="1"/>
  <c r="Y666" i="1"/>
  <c r="Z617" i="1"/>
  <c r="Z464" i="1"/>
  <c r="Z363" i="1"/>
  <c r="Z126" i="1"/>
  <c r="Z120" i="1"/>
  <c r="Z95" i="1"/>
  <c r="Y667" i="1"/>
  <c r="Z435" i="1"/>
  <c r="Z251" i="1"/>
  <c r="Z239" i="1"/>
  <c r="Z670" i="1" s="1"/>
  <c r="Y665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<sst xmlns="http://schemas.openxmlformats.org/spreadsheetml/2006/main" count="3132" uniqueCount="1102">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</sst>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22</v>
      </c>
      <c r="Y61" s="770">
        <f t="shared" si="11"/>
        <v>24</v>
      </c>
      <c r="Z61" s="36">
        <f>IFERROR(IF(Y61=0,"",ROUNDUP(Y61/H61,0)*0.00902),"")</f>
        <v>5.4120000000000001E-2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23.155000000000001</v>
      </c>
      <c r="BN61" s="64">
        <f t="shared" si="13"/>
        <v>25.259999999999998</v>
      </c>
      <c r="BO61" s="64">
        <f t="shared" si="14"/>
        <v>4.1666666666666671E-2</v>
      </c>
      <c r="BP61" s="64">
        <f t="shared" si="15"/>
        <v>4.5454545454545456E-2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5.5</v>
      </c>
      <c r="Y64" s="771">
        <f>IFERROR(Y57/H57,"0")+IFERROR(Y58/H58,"0")+IFERROR(Y59/H59,"0")+IFERROR(Y60/H60,"0")+IFERROR(Y61/H61,"0")+IFERROR(Y62/H62,"0")+IFERROR(Y63/H63,"0")</f>
        <v>6</v>
      </c>
      <c r="Z64" s="771">
        <f>IFERROR(IF(Z57="",0,Z57),"0")+IFERROR(IF(Z58="",0,Z58),"0")+IFERROR(IF(Z59="",0,Z59),"0")+IFERROR(IF(Z60="",0,Z60),"0")+IFERROR(IF(Z61="",0,Z61),"0")+IFERROR(IF(Z62="",0,Z62),"0")+IFERROR(IF(Z63="",0,Z63),"0")</f>
        <v>5.4120000000000001E-2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22</v>
      </c>
      <c r="Y65" s="771">
        <f>IFERROR(SUM(Y57:Y63),"0")</f>
        <v>24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110</v>
      </c>
      <c r="Y67" s="770">
        <f>IFERROR(IF(X67="",0,CEILING((X67/$H67),1)*$H67),"")</f>
        <v>118.80000000000001</v>
      </c>
      <c r="Z67" s="36">
        <f>IFERROR(IF(Y67=0,"",ROUNDUP(Y67/H67,0)*0.01898),"")</f>
        <v>0.20877999999999999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114.43055555555554</v>
      </c>
      <c r="BN67" s="64">
        <f>IFERROR(Y67*I67/H67,"0")</f>
        <v>123.58499999999999</v>
      </c>
      <c r="BO67" s="64">
        <f>IFERROR(1/J67*(X67/H67),"0")</f>
        <v>0.15914351851851852</v>
      </c>
      <c r="BP67" s="64">
        <f>IFERROR(1/J67*(Y67/H67),"0")</f>
        <v>0.171875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10.185185185185185</v>
      </c>
      <c r="Y71" s="771">
        <f>IFERROR(Y67/H67,"0")+IFERROR(Y68/H68,"0")+IFERROR(Y69/H69,"0")+IFERROR(Y70/H70,"0")</f>
        <v>11</v>
      </c>
      <c r="Z71" s="771">
        <f>IFERROR(IF(Z67="",0,Z67),"0")+IFERROR(IF(Z68="",0,Z68),"0")+IFERROR(IF(Z69="",0,Z69),"0")+IFERROR(IF(Z70="",0,Z70),"0")</f>
        <v>0.20877999999999999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110</v>
      </c>
      <c r="Y72" s="771">
        <f>IFERROR(SUM(Y67:Y70),"0")</f>
        <v>118.80000000000001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11</v>
      </c>
      <c r="Y78" s="770">
        <f t="shared" si="16"/>
        <v>12.6</v>
      </c>
      <c r="Z78" s="36">
        <f>IFERROR(IF(Y78=0,"",ROUNDUP(Y78/H78,0)*0.00502),"")</f>
        <v>3.5140000000000005E-2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11.611111111111111</v>
      </c>
      <c r="BN78" s="64">
        <f t="shared" si="18"/>
        <v>13.299999999999999</v>
      </c>
      <c r="BO78" s="64">
        <f t="shared" si="19"/>
        <v>2.6115859449192782E-2</v>
      </c>
      <c r="BP78" s="64">
        <f t="shared" si="20"/>
        <v>2.9914529914529919E-2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6.1111111111111107</v>
      </c>
      <c r="Y80" s="771">
        <f>IFERROR(Y74/H74,"0")+IFERROR(Y75/H75,"0")+IFERROR(Y76/H76,"0")+IFERROR(Y77/H77,"0")+IFERROR(Y78/H78,"0")+IFERROR(Y79/H79,"0")</f>
        <v>7</v>
      </c>
      <c r="Z80" s="771">
        <f>IFERROR(IF(Z74="",0,Z74),"0")+IFERROR(IF(Z75="",0,Z75),"0")+IFERROR(IF(Z76="",0,Z76),"0")+IFERROR(IF(Z77="",0,Z77),"0")+IFERROR(IF(Z78="",0,Z78),"0")+IFERROR(IF(Z79="",0,Z79),"0")</f>
        <v>3.5140000000000005E-2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11</v>
      </c>
      <c r="Y81" s="771">
        <f>IFERROR(SUM(Y74:Y79),"0")</f>
        <v>12.6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77</v>
      </c>
      <c r="Y99" s="770">
        <f>IFERROR(IF(X99="",0,CEILING((X99/$H99),1)*$H99),"")</f>
        <v>86.4</v>
      </c>
      <c r="Z99" s="36">
        <f>IFERROR(IF(Y99=0,"",ROUNDUP(Y99/H99,0)*0.01898),"")</f>
        <v>0.15184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80.101388888888877</v>
      </c>
      <c r="BN99" s="64">
        <f>IFERROR(Y99*I99/H99,"0")</f>
        <v>89.88</v>
      </c>
      <c r="BO99" s="64">
        <f>IFERROR(1/J99*(X99/H99),"0")</f>
        <v>0.11140046296296295</v>
      </c>
      <c r="BP99" s="64">
        <f>IFERROR(1/J99*(Y99/H99),"0")</f>
        <v>0.125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23</v>
      </c>
      <c r="Y101" s="770">
        <f>IFERROR(IF(X101="",0,CEILING((X101/$H101),1)*$H101),"")</f>
        <v>27</v>
      </c>
      <c r="Z101" s="36">
        <f>IFERROR(IF(Y101=0,"",ROUNDUP(Y101/H101,0)*0.00902),"")</f>
        <v>5.4120000000000001E-2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24.073333333333334</v>
      </c>
      <c r="BN101" s="64">
        <f>IFERROR(Y101*I101/H101,"0")</f>
        <v>28.26</v>
      </c>
      <c r="BO101" s="64">
        <f>IFERROR(1/J101*(X101/H101),"0")</f>
        <v>3.8720538720538718E-2</v>
      </c>
      <c r="BP101" s="64">
        <f>IFERROR(1/J101*(Y101/H101),"0")</f>
        <v>4.5454545454545456E-2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12.24074074074074</v>
      </c>
      <c r="Y102" s="771">
        <f>IFERROR(Y99/H99,"0")+IFERROR(Y100/H100,"0")+IFERROR(Y101/H101,"0")</f>
        <v>14</v>
      </c>
      <c r="Z102" s="771">
        <f>IFERROR(IF(Z99="",0,Z99),"0")+IFERROR(IF(Z100="",0,Z100),"0")+IFERROR(IF(Z101="",0,Z101),"0")</f>
        <v>0.20596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100</v>
      </c>
      <c r="Y103" s="771">
        <f>IFERROR(SUM(Y99:Y101),"0")</f>
        <v>113.4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100</v>
      </c>
      <c r="Y106" s="770">
        <f t="shared" si="26"/>
        <v>100.80000000000001</v>
      </c>
      <c r="Z106" s="36">
        <f>IFERROR(IF(Y106=0,"",ROUNDUP(Y106/H106,0)*0.01898),"")</f>
        <v>0.22776000000000002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106.17857142857143</v>
      </c>
      <c r="BN106" s="64">
        <f t="shared" si="28"/>
        <v>107.02800000000001</v>
      </c>
      <c r="BO106" s="64">
        <f t="shared" si="29"/>
        <v>0.18601190476190477</v>
      </c>
      <c r="BP106" s="64">
        <f t="shared" si="30"/>
        <v>0.1875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90</v>
      </c>
      <c r="Y107" s="770">
        <f t="shared" si="26"/>
        <v>91.800000000000011</v>
      </c>
      <c r="Z107" s="36">
        <f>IFERROR(IF(Y107=0,"",ROUNDUP(Y107/H107,0)*0.00651),"")</f>
        <v>0.22134000000000001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98.399999999999991</v>
      </c>
      <c r="BN107" s="64">
        <f t="shared" si="28"/>
        <v>100.36799999999999</v>
      </c>
      <c r="BO107" s="64">
        <f t="shared" si="29"/>
        <v>0.18315018315018314</v>
      </c>
      <c r="BP107" s="64">
        <f t="shared" si="30"/>
        <v>0.18681318681318682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18</v>
      </c>
      <c r="Y109" s="770">
        <f t="shared" si="26"/>
        <v>18.900000000000002</v>
      </c>
      <c r="Z109" s="36">
        <f>IFERROR(IF(Y109=0,"",ROUNDUP(Y109/H109,0)*0.00902),"")</f>
        <v>6.3140000000000002E-2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19.919999999999998</v>
      </c>
      <c r="BN109" s="64">
        <f t="shared" si="28"/>
        <v>20.916</v>
      </c>
      <c r="BO109" s="64">
        <f t="shared" si="29"/>
        <v>5.0505050505050504E-2</v>
      </c>
      <c r="BP109" s="64">
        <f t="shared" si="30"/>
        <v>5.3030303030303032E-2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51.904761904761898</v>
      </c>
      <c r="Y111" s="771">
        <f>IFERROR(Y105/H105,"0")+IFERROR(Y106/H106,"0")+IFERROR(Y107/H107,"0")+IFERROR(Y108/H108,"0")+IFERROR(Y109/H109,"0")+IFERROR(Y110/H110,"0")</f>
        <v>53</v>
      </c>
      <c r="Z111" s="771">
        <f>IFERROR(IF(Z105="",0,Z105),"0")+IFERROR(IF(Z106="",0,Z106),"0")+IFERROR(IF(Z107="",0,Z107),"0")+IFERROR(IF(Z108="",0,Z108),"0")+IFERROR(IF(Z109="",0,Z109),"0")+IFERROR(IF(Z110="",0,Z110),"0")</f>
        <v>0.51224000000000003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208</v>
      </c>
      <c r="Y112" s="771">
        <f>IFERROR(SUM(Y105:Y110),"0")</f>
        <v>211.50000000000003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200</v>
      </c>
      <c r="Y116" s="770">
        <f>IFERROR(IF(X116="",0,CEILING((X116/$H116),1)*$H116),"")</f>
        <v>201.6</v>
      </c>
      <c r="Z116" s="36">
        <f>IFERROR(IF(Y116=0,"",ROUNDUP(Y116/H116,0)*0.01898),"")</f>
        <v>0.34164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207.76785714285717</v>
      </c>
      <c r="BN116" s="64">
        <f>IFERROR(Y116*I116/H116,"0")</f>
        <v>209.43</v>
      </c>
      <c r="BO116" s="64">
        <f>IFERROR(1/J116*(X116/H116),"0")</f>
        <v>0.27901785714285715</v>
      </c>
      <c r="BP116" s="64">
        <f>IFERROR(1/J116*(Y116/H116),"0")</f>
        <v>0.28125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63</v>
      </c>
      <c r="Y118" s="770">
        <f>IFERROR(IF(X118="",0,CEILING((X118/$H118),1)*$H118),"")</f>
        <v>63</v>
      </c>
      <c r="Z118" s="36">
        <f>IFERROR(IF(Y118=0,"",ROUNDUP(Y118/H118,0)*0.00902),"")</f>
        <v>0.12628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65.94</v>
      </c>
      <c r="BN118" s="64">
        <f>IFERROR(Y118*I118/H118,"0")</f>
        <v>65.94</v>
      </c>
      <c r="BO118" s="64">
        <f>IFERROR(1/J118*(X118/H118),"0")</f>
        <v>0.10606060606060606</v>
      </c>
      <c r="BP118" s="64">
        <f>IFERROR(1/J118*(Y118/H118),"0")</f>
        <v>0.10606060606060606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31.857142857142858</v>
      </c>
      <c r="Y120" s="771">
        <f>IFERROR(Y115/H115,"0")+IFERROR(Y116/H116,"0")+IFERROR(Y117/H117,"0")+IFERROR(Y118/H118,"0")+IFERROR(Y119/H119,"0")</f>
        <v>32</v>
      </c>
      <c r="Z120" s="771">
        <f>IFERROR(IF(Z115="",0,Z115),"0")+IFERROR(IF(Z116="",0,Z116),"0")+IFERROR(IF(Z117="",0,Z117),"0")+IFERROR(IF(Z118="",0,Z118),"0")+IFERROR(IF(Z119="",0,Z119),"0")</f>
        <v>0.46792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263</v>
      </c>
      <c r="Y121" s="771">
        <f>IFERROR(SUM(Y115:Y119),"0")</f>
        <v>264.60000000000002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70</v>
      </c>
      <c r="Y123" s="770">
        <f>IFERROR(IF(X123="",0,CEILING((X123/$H123),1)*$H123),"")</f>
        <v>75.600000000000009</v>
      </c>
      <c r="Z123" s="36">
        <f>IFERROR(IF(Y123=0,"",ROUNDUP(Y123/H123,0)*0.01898),"")</f>
        <v>0.13286000000000001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72.819444444444429</v>
      </c>
      <c r="BN123" s="64">
        <f>IFERROR(Y123*I123/H123,"0")</f>
        <v>78.64500000000001</v>
      </c>
      <c r="BO123" s="64">
        <f>IFERROR(1/J123*(X123/H123),"0")</f>
        <v>0.10127314814814814</v>
      </c>
      <c r="BP123" s="64">
        <f>IFERROR(1/J123*(Y123/H123),"0")</f>
        <v>0.109375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13</v>
      </c>
      <c r="Y125" s="770">
        <f>IFERROR(IF(X125="",0,CEILING((X125/$H125),1)*$H125),"")</f>
        <v>14.399999999999999</v>
      </c>
      <c r="Z125" s="36">
        <f>IFERROR(IF(Y125=0,"",ROUNDUP(Y125/H125,0)*0.00651),"")</f>
        <v>3.9059999999999997E-2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13.975</v>
      </c>
      <c r="BN125" s="64">
        <f>IFERROR(Y125*I125/H125,"0")</f>
        <v>15.479999999999999</v>
      </c>
      <c r="BO125" s="64">
        <f>IFERROR(1/J125*(X125/H125),"0")</f>
        <v>2.9761904761904767E-2</v>
      </c>
      <c r="BP125" s="64">
        <f>IFERROR(1/J125*(Y125/H125),"0")</f>
        <v>3.2967032967032968E-2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11.898148148148149</v>
      </c>
      <c r="Y126" s="771">
        <f>IFERROR(Y123/H123,"0")+IFERROR(Y124/H124,"0")+IFERROR(Y125/H125,"0")</f>
        <v>13</v>
      </c>
      <c r="Z126" s="771">
        <f>IFERROR(IF(Z123="",0,Z123),"0")+IFERROR(IF(Z124="",0,Z124),"0")+IFERROR(IF(Z125="",0,Z125),"0")</f>
        <v>0.17192000000000002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83</v>
      </c>
      <c r="Y127" s="771">
        <f>IFERROR(SUM(Y123:Y125),"0")</f>
        <v>90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28</v>
      </c>
      <c r="Y129" s="770">
        <f t="shared" ref="Y129:Y135" si="31">IFERROR(IF(X129="",0,CEILING((X129/$H129),1)*$H129),"")</f>
        <v>33.6</v>
      </c>
      <c r="Z129" s="36">
        <f>IFERROR(IF(Y129=0,"",ROUNDUP(Y129/H129,0)*0.01898),"")</f>
        <v>7.5920000000000001E-2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29.71</v>
      </c>
      <c r="BN129" s="64">
        <f t="shared" ref="BN129:BN135" si="33">IFERROR(Y129*I129/H129,"0")</f>
        <v>35.652000000000001</v>
      </c>
      <c r="BO129" s="64">
        <f t="shared" ref="BO129:BO135" si="34">IFERROR(1/J129*(X129/H129),"0")</f>
        <v>5.2083333333333329E-2</v>
      </c>
      <c r="BP129" s="64">
        <f t="shared" ref="BP129:BP135" si="35">IFERROR(1/J129*(Y129/H129),"0")</f>
        <v>6.25E-2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45</v>
      </c>
      <c r="Y133" s="770">
        <f t="shared" si="31"/>
        <v>45.900000000000006</v>
      </c>
      <c r="Z133" s="36">
        <f>IFERROR(IF(Y133=0,"",ROUNDUP(Y133/H133,0)*0.00651),"")</f>
        <v>0.11067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49.199999999999996</v>
      </c>
      <c r="BN133" s="64">
        <f t="shared" si="33"/>
        <v>50.183999999999997</v>
      </c>
      <c r="BO133" s="64">
        <f t="shared" si="34"/>
        <v>9.1575091575091569E-2</v>
      </c>
      <c r="BP133" s="64">
        <f t="shared" si="35"/>
        <v>9.3406593406593408E-2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19.999999999999996</v>
      </c>
      <c r="Y136" s="771">
        <f>IFERROR(Y129/H129,"0")+IFERROR(Y130/H130,"0")+IFERROR(Y131/H131,"0")+IFERROR(Y132/H132,"0")+IFERROR(Y133/H133,"0")+IFERROR(Y134/H134,"0")+IFERROR(Y135/H135,"0")</f>
        <v>21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0.18659000000000001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73</v>
      </c>
      <c r="Y137" s="771">
        <f>IFERROR(SUM(Y129:Y135),"0")</f>
        <v>79.5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50</v>
      </c>
      <c r="Y186" s="770">
        <f t="shared" ref="Y186:Y193" si="36">IFERROR(IF(X186="",0,CEILING((X186/$H186),1)*$H186),"")</f>
        <v>50.400000000000006</v>
      </c>
      <c r="Z186" s="36">
        <f>IFERROR(IF(Y186=0,"",ROUNDUP(Y186/H186,0)*0.00902),"")</f>
        <v>0.10824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53.214285714285715</v>
      </c>
      <c r="BN186" s="64">
        <f t="shared" ref="BN186:BN193" si="38">IFERROR(Y186*I186/H186,"0")</f>
        <v>53.64</v>
      </c>
      <c r="BO186" s="64">
        <f t="shared" ref="BO186:BO193" si="39">IFERROR(1/J186*(X186/H186),"0")</f>
        <v>9.0187590187590191E-2</v>
      </c>
      <c r="BP186" s="64">
        <f t="shared" ref="BP186:BP193" si="40">IFERROR(1/J186*(Y186/H186),"0")</f>
        <v>9.0909090909090912E-2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32</v>
      </c>
      <c r="Y188" s="770">
        <f t="shared" si="36"/>
        <v>33.6</v>
      </c>
      <c r="Z188" s="36">
        <f>IFERROR(IF(Y188=0,"",ROUNDUP(Y188/H188,0)*0.00902),"")</f>
        <v>7.2160000000000002E-2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33.6</v>
      </c>
      <c r="BN188" s="64">
        <f t="shared" si="38"/>
        <v>35.28</v>
      </c>
      <c r="BO188" s="64">
        <f t="shared" si="39"/>
        <v>5.772005772005772E-2</v>
      </c>
      <c r="BP188" s="64">
        <f t="shared" si="40"/>
        <v>6.0606060606060608E-2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25</v>
      </c>
      <c r="Y189" s="770">
        <f t="shared" si="36"/>
        <v>25.200000000000003</v>
      </c>
      <c r="Z189" s="36">
        <f>IFERROR(IF(Y189=0,"",ROUNDUP(Y189/H189,0)*0.00502),"")</f>
        <v>6.0240000000000002E-2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26.547619047619047</v>
      </c>
      <c r="BN189" s="64">
        <f t="shared" si="38"/>
        <v>26.76</v>
      </c>
      <c r="BO189" s="64">
        <f t="shared" si="39"/>
        <v>5.0875050875050884E-2</v>
      </c>
      <c r="BP189" s="64">
        <f t="shared" si="40"/>
        <v>5.1282051282051287E-2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21</v>
      </c>
      <c r="Y191" s="770">
        <f t="shared" si="36"/>
        <v>21</v>
      </c>
      <c r="Z191" s="36">
        <f>IFERROR(IF(Y191=0,"",ROUNDUP(Y191/H191,0)*0.00502),"")</f>
        <v>5.0200000000000002E-2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22</v>
      </c>
      <c r="BN191" s="64">
        <f t="shared" si="38"/>
        <v>22</v>
      </c>
      <c r="BO191" s="64">
        <f t="shared" si="39"/>
        <v>4.2735042735042736E-2</v>
      </c>
      <c r="BP191" s="64">
        <f t="shared" si="40"/>
        <v>4.2735042735042736E-2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41.428571428571431</v>
      </c>
      <c r="Y194" s="771">
        <f>IFERROR(Y186/H186,"0")+IFERROR(Y187/H187,"0")+IFERROR(Y188/H188,"0")+IFERROR(Y189/H189,"0")+IFERROR(Y190/H190,"0")+IFERROR(Y191/H191,"0")+IFERROR(Y192/H192,"0")+IFERROR(Y193/H193,"0")</f>
        <v>42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0.29084000000000004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128</v>
      </c>
      <c r="Y195" s="771">
        <f>IFERROR(SUM(Y186:Y193),"0")</f>
        <v>130.19999999999999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80</v>
      </c>
      <c r="Y208" s="770">
        <f t="shared" ref="Y208:Y215" si="41">IFERROR(IF(X208="",0,CEILING((X208/$H208),1)*$H208),"")</f>
        <v>81</v>
      </c>
      <c r="Z208" s="36">
        <f>IFERROR(IF(Y208=0,"",ROUNDUP(Y208/H208,0)*0.00902),"")</f>
        <v>0.1353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83.111111111111114</v>
      </c>
      <c r="BN208" s="64">
        <f t="shared" ref="BN208:BN215" si="43">IFERROR(Y208*I208/H208,"0")</f>
        <v>84.15</v>
      </c>
      <c r="BO208" s="64">
        <f t="shared" ref="BO208:BO215" si="44">IFERROR(1/J208*(X208/H208),"0")</f>
        <v>0.11223344556677889</v>
      </c>
      <c r="BP208" s="64">
        <f t="shared" ref="BP208:BP215" si="45">IFERROR(1/J208*(Y208/H208),"0")</f>
        <v>0.11363636363636363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159</v>
      </c>
      <c r="Y209" s="770">
        <f t="shared" si="41"/>
        <v>162</v>
      </c>
      <c r="Z209" s="36">
        <f>IFERROR(IF(Y209=0,"",ROUNDUP(Y209/H209,0)*0.00902),"")</f>
        <v>0.27060000000000001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165.18333333333334</v>
      </c>
      <c r="BN209" s="64">
        <f t="shared" si="43"/>
        <v>168.3</v>
      </c>
      <c r="BO209" s="64">
        <f t="shared" si="44"/>
        <v>0.22306397306397305</v>
      </c>
      <c r="BP209" s="64">
        <f t="shared" si="45"/>
        <v>0.22727272727272727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190</v>
      </c>
      <c r="Y211" s="770">
        <f t="shared" si="41"/>
        <v>194.4</v>
      </c>
      <c r="Z211" s="36">
        <f>IFERROR(IF(Y211=0,"",ROUNDUP(Y211/H211,0)*0.00902),"")</f>
        <v>0.32472000000000001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197.38888888888889</v>
      </c>
      <c r="BN211" s="64">
        <f t="shared" si="43"/>
        <v>201.96</v>
      </c>
      <c r="BO211" s="64">
        <f t="shared" si="44"/>
        <v>0.2665544332210999</v>
      </c>
      <c r="BP211" s="64">
        <f t="shared" si="45"/>
        <v>0.27272727272727271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12</v>
      </c>
      <c r="Y212" s="770">
        <f t="shared" si="41"/>
        <v>12.6</v>
      </c>
      <c r="Z212" s="36">
        <f>IFERROR(IF(Y212=0,"",ROUNDUP(Y212/H212,0)*0.00502),"")</f>
        <v>3.5140000000000005E-2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12.866666666666667</v>
      </c>
      <c r="BN212" s="64">
        <f t="shared" si="43"/>
        <v>13.509999999999998</v>
      </c>
      <c r="BO212" s="64">
        <f t="shared" si="44"/>
        <v>2.8490028490028491E-2</v>
      </c>
      <c r="BP212" s="64">
        <f t="shared" si="45"/>
        <v>2.9914529914529919E-2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15</v>
      </c>
      <c r="Y213" s="770">
        <f t="shared" si="41"/>
        <v>16.2</v>
      </c>
      <c r="Z213" s="36">
        <f>IFERROR(IF(Y213=0,"",ROUNDUP(Y213/H213,0)*0.00502),"")</f>
        <v>4.5179999999999998E-2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15.833333333333332</v>
      </c>
      <c r="BN213" s="64">
        <f t="shared" si="43"/>
        <v>17.099999999999998</v>
      </c>
      <c r="BO213" s="64">
        <f t="shared" si="44"/>
        <v>3.561253561253562E-2</v>
      </c>
      <c r="BP213" s="64">
        <f t="shared" si="45"/>
        <v>3.8461538461538464E-2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17</v>
      </c>
      <c r="Y215" s="770">
        <f t="shared" si="41"/>
        <v>18</v>
      </c>
      <c r="Z215" s="36">
        <f>IFERROR(IF(Y215=0,"",ROUNDUP(Y215/H215,0)*0.00502),"")</f>
        <v>5.0200000000000002E-2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17.944444444444443</v>
      </c>
      <c r="BN215" s="64">
        <f t="shared" si="43"/>
        <v>18.999999999999996</v>
      </c>
      <c r="BO215" s="64">
        <f t="shared" si="44"/>
        <v>4.0360873694207031E-2</v>
      </c>
      <c r="BP215" s="64">
        <f t="shared" si="45"/>
        <v>4.2735042735042736E-2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103.88888888888887</v>
      </c>
      <c r="Y216" s="771">
        <f>IFERROR(Y208/H208,"0")+IFERROR(Y209/H209,"0")+IFERROR(Y210/H210,"0")+IFERROR(Y211/H211,"0")+IFERROR(Y212/H212,"0")+IFERROR(Y213/H213,"0")+IFERROR(Y214/H214,"0")+IFERROR(Y215/H215,"0")</f>
        <v>107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0.86114000000000002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473</v>
      </c>
      <c r="Y217" s="771">
        <f>IFERROR(SUM(Y208:Y215),"0")</f>
        <v>484.2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30</v>
      </c>
      <c r="Y220" s="770">
        <f t="shared" si="46"/>
        <v>31.2</v>
      </c>
      <c r="Z220" s="36">
        <f>IFERROR(IF(Y220=0,"",ROUNDUP(Y220/H220,0)*0.01898),"")</f>
        <v>7.5920000000000001E-2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31.996153846153849</v>
      </c>
      <c r="BN220" s="64">
        <f t="shared" si="48"/>
        <v>33.276000000000003</v>
      </c>
      <c r="BO220" s="64">
        <f t="shared" si="49"/>
        <v>6.0096153846153848E-2</v>
      </c>
      <c r="BP220" s="64">
        <f t="shared" si="50"/>
        <v>6.25E-2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28</v>
      </c>
      <c r="Y222" s="770">
        <f t="shared" si="46"/>
        <v>34.799999999999997</v>
      </c>
      <c r="Z222" s="36">
        <f>IFERROR(IF(Y222=0,"",ROUNDUP(Y222/H222,0)*0.01898),"")</f>
        <v>7.5920000000000001E-2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29.670344827586209</v>
      </c>
      <c r="BN222" s="64">
        <f t="shared" si="48"/>
        <v>36.875999999999998</v>
      </c>
      <c r="BO222" s="64">
        <f t="shared" si="49"/>
        <v>5.0287356321839081E-2</v>
      </c>
      <c r="BP222" s="64">
        <f t="shared" si="50"/>
        <v>6.25E-2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272</v>
      </c>
      <c r="Y223" s="770">
        <f t="shared" si="46"/>
        <v>273.59999999999997</v>
      </c>
      <c r="Z223" s="36">
        <f t="shared" ref="Z223:Z229" si="51">IFERROR(IF(Y223=0,"",ROUNDUP(Y223/H223,0)*0.00651),"")</f>
        <v>0.74214000000000002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302.60000000000002</v>
      </c>
      <c r="BN223" s="64">
        <f t="shared" si="48"/>
        <v>304.38</v>
      </c>
      <c r="BO223" s="64">
        <f t="shared" si="49"/>
        <v>0.62271062271062283</v>
      </c>
      <c r="BP223" s="64">
        <f t="shared" si="50"/>
        <v>0.62637362637362637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240</v>
      </c>
      <c r="Y225" s="770">
        <f t="shared" si="46"/>
        <v>240</v>
      </c>
      <c r="Z225" s="36">
        <f t="shared" si="51"/>
        <v>0.65100000000000002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265.20000000000005</v>
      </c>
      <c r="BN225" s="64">
        <f t="shared" si="48"/>
        <v>265.20000000000005</v>
      </c>
      <c r="BO225" s="64">
        <f t="shared" si="49"/>
        <v>0.5494505494505495</v>
      </c>
      <c r="BP225" s="64">
        <f t="shared" si="50"/>
        <v>0.5494505494505495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220</v>
      </c>
      <c r="Y226" s="770">
        <f t="shared" si="46"/>
        <v>220.79999999999998</v>
      </c>
      <c r="Z226" s="36">
        <f t="shared" si="51"/>
        <v>0.59892000000000001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243.10000000000002</v>
      </c>
      <c r="BN226" s="64">
        <f t="shared" si="48"/>
        <v>243.98400000000001</v>
      </c>
      <c r="BO226" s="64">
        <f t="shared" si="49"/>
        <v>0.50366300366300376</v>
      </c>
      <c r="BP226" s="64">
        <f t="shared" si="50"/>
        <v>0.50549450549450559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100</v>
      </c>
      <c r="Y228" s="770">
        <f t="shared" si="46"/>
        <v>100.8</v>
      </c>
      <c r="Z228" s="36">
        <f t="shared" si="51"/>
        <v>0.27342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110.5</v>
      </c>
      <c r="BN228" s="64">
        <f t="shared" si="48"/>
        <v>111.384</v>
      </c>
      <c r="BO228" s="64">
        <f t="shared" si="49"/>
        <v>0.22893772893772898</v>
      </c>
      <c r="BP228" s="64">
        <f t="shared" si="50"/>
        <v>0.23076923076923078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192</v>
      </c>
      <c r="Y229" s="770">
        <f t="shared" si="46"/>
        <v>192</v>
      </c>
      <c r="Z229" s="36">
        <f t="shared" si="51"/>
        <v>0.52080000000000004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212.64000000000001</v>
      </c>
      <c r="BN229" s="64">
        <f t="shared" si="48"/>
        <v>212.64000000000001</v>
      </c>
      <c r="BO229" s="64">
        <f t="shared" si="49"/>
        <v>0.43956043956043961</v>
      </c>
      <c r="BP229" s="64">
        <f t="shared" si="50"/>
        <v>0.43956043956043961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433.73121131741823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436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2.9381200000000001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1082</v>
      </c>
      <c r="Y231" s="771">
        <f>IFERROR(SUM(Y219:Y229),"0")</f>
        <v>1093.1999999999998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52</v>
      </c>
      <c r="Y237" s="770">
        <f t="shared" si="52"/>
        <v>52.8</v>
      </c>
      <c r="Z237" s="36">
        <f>IFERROR(IF(Y237=0,"",ROUNDUP(Y237/H237,0)*0.00651),"")</f>
        <v>0.14322000000000001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57.46</v>
      </c>
      <c r="BN237" s="64">
        <f t="shared" si="54"/>
        <v>58.344000000000001</v>
      </c>
      <c r="BO237" s="64">
        <f t="shared" si="55"/>
        <v>0.11904761904761907</v>
      </c>
      <c r="BP237" s="64">
        <f t="shared" si="56"/>
        <v>0.12087912087912089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32</v>
      </c>
      <c r="Y238" s="770">
        <f t="shared" si="52"/>
        <v>33.6</v>
      </c>
      <c r="Z238" s="36">
        <f>IFERROR(IF(Y238=0,"",ROUNDUP(Y238/H238,0)*0.00651),"")</f>
        <v>9.1139999999999999E-2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35.360000000000007</v>
      </c>
      <c r="BN238" s="64">
        <f t="shared" si="54"/>
        <v>37.128000000000007</v>
      </c>
      <c r="BO238" s="64">
        <f t="shared" si="55"/>
        <v>7.3260073260073263E-2</v>
      </c>
      <c r="BP238" s="64">
        <f t="shared" si="56"/>
        <v>7.6923076923076941E-2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35</v>
      </c>
      <c r="Y239" s="771">
        <f>IFERROR(Y233/H233,"0")+IFERROR(Y234/H234,"0")+IFERROR(Y235/H235,"0")+IFERROR(Y236/H236,"0")+IFERROR(Y237/H237,"0")+IFERROR(Y238/H238,"0")</f>
        <v>36</v>
      </c>
      <c r="Z239" s="771">
        <f>IFERROR(IF(Z233="",0,Z233),"0")+IFERROR(IF(Z234="",0,Z234),"0")+IFERROR(IF(Z235="",0,Z235),"0")+IFERROR(IF(Z236="",0,Z236),"0")+IFERROR(IF(Z237="",0,Z237),"0")+IFERROR(IF(Z238="",0,Z238),"0")</f>
        <v>0.23436000000000001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84</v>
      </c>
      <c r="Y240" s="771">
        <f>IFERROR(SUM(Y233:Y238),"0")</f>
        <v>86.4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72</v>
      </c>
      <c r="Y300" s="770">
        <f t="shared" si="72"/>
        <v>72</v>
      </c>
      <c r="Z300" s="36">
        <f>IFERROR(IF(Y300=0,"",ROUNDUP(Y300/H300,0)*0.00651),"")</f>
        <v>0.1953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79.560000000000016</v>
      </c>
      <c r="BN300" s="64">
        <f t="shared" si="74"/>
        <v>79.560000000000016</v>
      </c>
      <c r="BO300" s="64">
        <f t="shared" si="75"/>
        <v>0.16483516483516486</v>
      </c>
      <c r="BP300" s="64">
        <f t="shared" si="76"/>
        <v>0.16483516483516486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5</v>
      </c>
      <c r="Y301" s="770">
        <f t="shared" si="72"/>
        <v>7.1999999999999993</v>
      </c>
      <c r="Z301" s="36">
        <f>IFERROR(IF(Y301=0,"",ROUNDUP(Y301/H301,0)*0.00651),"")</f>
        <v>1.9529999999999999E-2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5.375</v>
      </c>
      <c r="BN301" s="64">
        <f t="shared" si="74"/>
        <v>7.7399999999999993</v>
      </c>
      <c r="BO301" s="64">
        <f t="shared" si="75"/>
        <v>1.1446886446886448E-2</v>
      </c>
      <c r="BP301" s="64">
        <f t="shared" si="76"/>
        <v>1.6483516483516484E-2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32.083333333333336</v>
      </c>
      <c r="Y303" s="771">
        <f>IFERROR(Y297/H297,"0")+IFERROR(Y298/H298,"0")+IFERROR(Y299/H299,"0")+IFERROR(Y300/H300,"0")+IFERROR(Y301/H301,"0")+IFERROR(Y302/H302,"0")</f>
        <v>33</v>
      </c>
      <c r="Z303" s="771">
        <f>IFERROR(IF(Z297="",0,Z297),"0")+IFERROR(IF(Z298="",0,Z298),"0")+IFERROR(IF(Z299="",0,Z299),"0")+IFERROR(IF(Z300="",0,Z300),"0")+IFERROR(IF(Z301="",0,Z301),"0")+IFERROR(IF(Z302="",0,Z302),"0")</f>
        <v>0.21482999999999999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77</v>
      </c>
      <c r="Y304" s="771">
        <f>IFERROR(SUM(Y297:Y302),"0")</f>
        <v>79.2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11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11.73192307692308</v>
      </c>
      <c r="BN383" s="64">
        <f>IFERROR(Y383*I383/H383,"0")</f>
        <v>16.638000000000002</v>
      </c>
      <c r="BO383" s="64">
        <f>IFERROR(1/J383*(X383/H383),"0")</f>
        <v>2.2035256410256412E-2</v>
      </c>
      <c r="BP383" s="64">
        <f>IFERROR(1/J383*(Y383/H383),"0")</f>
        <v>3.125E-2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34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36.10071428571429</v>
      </c>
      <c r="BN385" s="64">
        <f>IFERROR(Y385*I385/H385,"0")</f>
        <v>44.594999999999999</v>
      </c>
      <c r="BO385" s="64">
        <f>IFERROR(1/J385*(X385/H385),"0")</f>
        <v>6.3244047619047616E-2</v>
      </c>
      <c r="BP385" s="64">
        <f>IFERROR(1/J385*(Y385/H385),"0")</f>
        <v>7.8125E-2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5.457875457875458</v>
      </c>
      <c r="Y386" s="771">
        <f>IFERROR(Y382/H382,"0")+IFERROR(Y383/H383,"0")+IFERROR(Y384/H384,"0")+IFERROR(Y385/H385,"0")</f>
        <v>7</v>
      </c>
      <c r="Z386" s="771">
        <f>IFERROR(IF(Z382="",0,Z382),"0")+IFERROR(IF(Z383="",0,Z383),"0")+IFERROR(IF(Z384="",0,Z384),"0")+IFERROR(IF(Z385="",0,Z385),"0")</f>
        <v>0.13286000000000001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45</v>
      </c>
      <c r="Y387" s="771">
        <f>IFERROR(SUM(Y382:Y385),"0")</f>
        <v>57.6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11</v>
      </c>
      <c r="Y391" s="770">
        <f>IFERROR(IF(X391="",0,CEILING((X391/$H391),1)*$H391),"")</f>
        <v>12.75</v>
      </c>
      <c r="Z391" s="36">
        <f>IFERROR(IF(Y391=0,"",ROUNDUP(Y391/H391,0)*0.00651),"")</f>
        <v>3.2550000000000003E-2</v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12.747058823529414</v>
      </c>
      <c r="BN391" s="64">
        <f>IFERROR(Y391*I391/H391,"0")</f>
        <v>14.775000000000002</v>
      </c>
      <c r="BO391" s="64">
        <f>IFERROR(1/J391*(X391/H391),"0")</f>
        <v>2.3701788407670767E-2</v>
      </c>
      <c r="BP391" s="64">
        <f>IFERROR(1/J391*(Y391/H391),"0")</f>
        <v>2.7472527472527476E-2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11</v>
      </c>
      <c r="Y392" s="770">
        <f>IFERROR(IF(X392="",0,CEILING((X392/$H392),1)*$H392),"")</f>
        <v>12.75</v>
      </c>
      <c r="Z392" s="36">
        <f>IFERROR(IF(Y392=0,"",ROUNDUP(Y392/H392,0)*0.00651),"")</f>
        <v>3.2550000000000003E-2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12.423529411764706</v>
      </c>
      <c r="BN392" s="64">
        <f>IFERROR(Y392*I392/H392,"0")</f>
        <v>14.4</v>
      </c>
      <c r="BO392" s="64">
        <f>IFERROR(1/J392*(X392/H392),"0")</f>
        <v>2.3701788407670767E-2</v>
      </c>
      <c r="BP392" s="64">
        <f>IFERROR(1/J392*(Y392/H392),"0")</f>
        <v>2.7472527472527476E-2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8.6274509803921582</v>
      </c>
      <c r="Y393" s="771">
        <f>IFERROR(Y389/H389,"0")+IFERROR(Y390/H390,"0")+IFERROR(Y391/H391,"0")+IFERROR(Y392/H392,"0")</f>
        <v>10</v>
      </c>
      <c r="Z393" s="771">
        <f>IFERROR(IF(Z389="",0,Z389),"0")+IFERROR(IF(Z390="",0,Z390),"0")+IFERROR(IF(Z391="",0,Z391),"0")+IFERROR(IF(Z392="",0,Z392),"0")</f>
        <v>6.5100000000000005E-2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22</v>
      </c>
      <c r="Y394" s="771">
        <f>IFERROR(SUM(Y389:Y392),"0")</f>
        <v>25.5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7</v>
      </c>
      <c r="Y403" s="770">
        <f>IFERROR(IF(X403="",0,CEILING((X403/$H403),1)*$H403),"")</f>
        <v>7.2</v>
      </c>
      <c r="Z403" s="36">
        <f>IFERROR(IF(Y403=0,"",ROUNDUP(Y403/H403,0)*0.00651),"")</f>
        <v>2.6040000000000001E-2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7.8866666666666667</v>
      </c>
      <c r="BN403" s="64">
        <f>IFERROR(Y403*I403/H403,"0")</f>
        <v>8.1120000000000001</v>
      </c>
      <c r="BO403" s="64">
        <f>IFERROR(1/J403*(X403/H403),"0")</f>
        <v>2.1367521367521368E-2</v>
      </c>
      <c r="BP403" s="64">
        <f>IFERROR(1/J403*(Y403/H403),"0")</f>
        <v>2.197802197802198E-2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3.8888888888888888</v>
      </c>
      <c r="Y404" s="771">
        <f>IFERROR(Y403/H403,"0")</f>
        <v>4</v>
      </c>
      <c r="Z404" s="771">
        <f>IFERROR(IF(Z403="",0,Z403),"0")</f>
        <v>2.6040000000000001E-2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7</v>
      </c>
      <c r="Y405" s="771">
        <f>IFERROR(SUM(Y403:Y403),"0")</f>
        <v>7.2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1100</v>
      </c>
      <c r="Y416" s="770">
        <f t="shared" si="87"/>
        <v>1110</v>
      </c>
      <c r="Z416" s="36">
        <f>IFERROR(IF(Y416=0,"",ROUNDUP(Y416/H416,0)*0.02175),"")</f>
        <v>1.6094999999999999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1135.2</v>
      </c>
      <c r="BN416" s="64">
        <f t="shared" si="89"/>
        <v>1145.52</v>
      </c>
      <c r="BO416" s="64">
        <f t="shared" si="90"/>
        <v>1.5277777777777777</v>
      </c>
      <c r="BP416" s="64">
        <f t="shared" si="91"/>
        <v>1.5416666666666665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700</v>
      </c>
      <c r="Y418" s="770">
        <f t="shared" si="87"/>
        <v>705</v>
      </c>
      <c r="Z418" s="36">
        <f>IFERROR(IF(Y418=0,"",ROUNDUP(Y418/H418,0)*0.02175),"")</f>
        <v>1.0222499999999999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722.4</v>
      </c>
      <c r="BN418" s="64">
        <f t="shared" si="89"/>
        <v>727.56</v>
      </c>
      <c r="BO418" s="64">
        <f t="shared" si="90"/>
        <v>0.9722222222222221</v>
      </c>
      <c r="BP418" s="64">
        <f t="shared" si="91"/>
        <v>0.97916666666666663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1400</v>
      </c>
      <c r="Y420" s="770">
        <f t="shared" si="87"/>
        <v>1410</v>
      </c>
      <c r="Z420" s="36">
        <f>IFERROR(IF(Y420=0,"",ROUNDUP(Y420/H420,0)*0.02175),"")</f>
        <v>2.0444999999999998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1444.8</v>
      </c>
      <c r="BN420" s="64">
        <f t="shared" si="89"/>
        <v>1455.12</v>
      </c>
      <c r="BO420" s="64">
        <f t="shared" si="90"/>
        <v>1.9444444444444442</v>
      </c>
      <c r="BP420" s="64">
        <f t="shared" si="91"/>
        <v>1.9583333333333333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213.33333333333331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215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4.6762499999999996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3200</v>
      </c>
      <c r="Y426" s="771">
        <f>IFERROR(SUM(Y415:Y424),"0")</f>
        <v>3225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1150</v>
      </c>
      <c r="Y428" s="770">
        <f>IFERROR(IF(X428="",0,CEILING((X428/$H428),1)*$H428),"")</f>
        <v>1155</v>
      </c>
      <c r="Z428" s="36">
        <f>IFERROR(IF(Y428=0,"",ROUNDUP(Y428/H428,0)*0.02175),"")</f>
        <v>1.67475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1186.8</v>
      </c>
      <c r="BN428" s="64">
        <f>IFERROR(Y428*I428/H428,"0")</f>
        <v>1191.96</v>
      </c>
      <c r="BO428" s="64">
        <f>IFERROR(1/J428*(X428/H428),"0")</f>
        <v>1.5972222222222223</v>
      </c>
      <c r="BP428" s="64">
        <f>IFERROR(1/J428*(Y428/H428),"0")</f>
        <v>1.6041666666666665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76.666666666666671</v>
      </c>
      <c r="Y430" s="771">
        <f>IFERROR(Y428/H428,"0")+IFERROR(Y429/H429,"0")</f>
        <v>77</v>
      </c>
      <c r="Z430" s="771">
        <f>IFERROR(IF(Z428="",0,Z428),"0")+IFERROR(IF(Z429="",0,Z429),"0")</f>
        <v>1.67475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1150</v>
      </c>
      <c r="Y431" s="771">
        <f>IFERROR(SUM(Y428:Y429),"0")</f>
        <v>1155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90</v>
      </c>
      <c r="Y434" s="770">
        <f>IFERROR(IF(X434="",0,CEILING((X434/$H434),1)*$H434),"")</f>
        <v>90</v>
      </c>
      <c r="Z434" s="36">
        <f>IFERROR(IF(Y434=0,"",ROUNDUP(Y434/H434,0)*0.01898),"")</f>
        <v>0.1898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95.19</v>
      </c>
      <c r="BN434" s="64">
        <f>IFERROR(Y434*I434/H434,"0")</f>
        <v>95.19</v>
      </c>
      <c r="BO434" s="64">
        <f>IFERROR(1/J434*(X434/H434),"0")</f>
        <v>0.15625</v>
      </c>
      <c r="BP434" s="64">
        <f>IFERROR(1/J434*(Y434/H434),"0")</f>
        <v>0.15625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10</v>
      </c>
      <c r="Y435" s="771">
        <f>IFERROR(Y433/H433,"0")+IFERROR(Y434/H434,"0")</f>
        <v>10</v>
      </c>
      <c r="Z435" s="771">
        <f>IFERROR(IF(Z433="",0,Z433),"0")+IFERROR(IF(Z434="",0,Z434),"0")</f>
        <v>0.1898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90</v>
      </c>
      <c r="Y436" s="771">
        <f>IFERROR(SUM(Y433:Y434),"0")</f>
        <v>90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70</v>
      </c>
      <c r="Y438" s="770">
        <f>IFERROR(IF(X438="",0,CEILING((X438/$H438),1)*$H438),"")</f>
        <v>72</v>
      </c>
      <c r="Z438" s="36">
        <f>IFERROR(IF(Y438=0,"",ROUNDUP(Y438/H438,0)*0.01898),"")</f>
        <v>0.15184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74.036666666666676</v>
      </c>
      <c r="BN438" s="64">
        <f>IFERROR(Y438*I438/H438,"0")</f>
        <v>76.152000000000001</v>
      </c>
      <c r="BO438" s="64">
        <f>IFERROR(1/J438*(X438/H438),"0")</f>
        <v>0.12152777777777778</v>
      </c>
      <c r="BP438" s="64">
        <f>IFERROR(1/J438*(Y438/H438),"0")</f>
        <v>0.125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7.7777777777777777</v>
      </c>
      <c r="Y439" s="771">
        <f>IFERROR(Y438/H438,"0")</f>
        <v>8</v>
      </c>
      <c r="Z439" s="771">
        <f>IFERROR(IF(Z438="",0,Z438),"0")</f>
        <v>0.15184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70</v>
      </c>
      <c r="Y440" s="771">
        <f>IFERROR(SUM(Y438:Y438),"0")</f>
        <v>72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70</v>
      </c>
      <c r="Y512" s="770">
        <f>IFERROR(IF(X512="",0,CEILING((X512/$H512),1)*$H512),"")</f>
        <v>70.2</v>
      </c>
      <c r="Z512" s="36">
        <f>IFERROR(IF(Y512=0,"",ROUNDUP(Y512/H512,0)*0.00902),"")</f>
        <v>0.11726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72.722222222222229</v>
      </c>
      <c r="BN512" s="64">
        <f>IFERROR(Y512*I512/H512,"0")</f>
        <v>72.930000000000007</v>
      </c>
      <c r="BO512" s="64">
        <f>IFERROR(1/J512*(X512/H512),"0")</f>
        <v>9.8204264870931535E-2</v>
      </c>
      <c r="BP512" s="64">
        <f>IFERROR(1/J512*(Y512/H512),"0")</f>
        <v>9.8484848484848481E-2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12.962962962962962</v>
      </c>
      <c r="Y517" s="771">
        <f>IFERROR(Y512/H512,"0")+IFERROR(Y513/H513,"0")+IFERROR(Y514/H514,"0")+IFERROR(Y515/H515,"0")+IFERROR(Y516/H516,"0")</f>
        <v>13</v>
      </c>
      <c r="Z517" s="771">
        <f>IFERROR(IF(Z512="",0,Z512),"0")+IFERROR(IF(Z513="",0,Z513),"0")+IFERROR(IF(Z514="",0,Z514),"0")+IFERROR(IF(Z515="",0,Z515),"0")+IFERROR(IF(Z516="",0,Z516),"0")</f>
        <v>0.11726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70</v>
      </c>
      <c r="Y518" s="771">
        <f>IFERROR(SUM(Y512:Y516),"0")</f>
        <v>70.2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21</v>
      </c>
      <c r="Y539" s="770">
        <f t="shared" ref="Y539:Y553" si="103">IFERROR(IF(X539="",0,CEILING((X539/$H539),1)*$H539),"")</f>
        <v>21.12</v>
      </c>
      <c r="Z539" s="36">
        <f t="shared" ref="Z539:Z544" si="104">IFERROR(IF(Y539=0,"",ROUNDUP(Y539/H539,0)*0.01196),"")</f>
        <v>4.7840000000000001E-2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22.43181818181818</v>
      </c>
      <c r="BN539" s="64">
        <f t="shared" ref="BN539:BN553" si="106">IFERROR(Y539*I539/H539,"0")</f>
        <v>22.56</v>
      </c>
      <c r="BO539" s="64">
        <f t="shared" ref="BO539:BO553" si="107">IFERROR(1/J539*(X539/H539),"0")</f>
        <v>3.8243006993006992E-2</v>
      </c>
      <c r="BP539" s="64">
        <f t="shared" ref="BP539:BP553" si="108">IFERROR(1/J539*(Y539/H539),"0")</f>
        <v>3.8461538461538464E-2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120</v>
      </c>
      <c r="Y542" s="770">
        <f t="shared" si="103"/>
        <v>121.44000000000001</v>
      </c>
      <c r="Z542" s="36">
        <f t="shared" si="104"/>
        <v>0.27507999999999999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128.18181818181816</v>
      </c>
      <c r="BN542" s="64">
        <f t="shared" si="106"/>
        <v>129.72</v>
      </c>
      <c r="BO542" s="64">
        <f t="shared" si="107"/>
        <v>0.21853146853146854</v>
      </c>
      <c r="BP542" s="64">
        <f t="shared" si="108"/>
        <v>0.22115384615384617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70</v>
      </c>
      <c r="Y544" s="770">
        <f t="shared" si="103"/>
        <v>73.92</v>
      </c>
      <c r="Z544" s="36">
        <f t="shared" si="104"/>
        <v>0.16744000000000001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74.772727272727266</v>
      </c>
      <c r="BN544" s="64">
        <f t="shared" si="106"/>
        <v>78.959999999999994</v>
      </c>
      <c r="BO544" s="64">
        <f t="shared" si="107"/>
        <v>0.12747668997668998</v>
      </c>
      <c r="BP544" s="64">
        <f t="shared" si="108"/>
        <v>0.13461538461538464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39.962121212121211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0.49036000000000002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211</v>
      </c>
      <c r="Y555" s="771">
        <f>IFERROR(SUM(Y539:Y553),"0")</f>
        <v>216.48000000000002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110</v>
      </c>
      <c r="Y558" s="770">
        <f>IFERROR(IF(X558="",0,CEILING((X558/$H558),1)*$H558),"")</f>
        <v>110.88000000000001</v>
      </c>
      <c r="Z558" s="36">
        <f>IFERROR(IF(Y558=0,"",ROUNDUP(Y558/H558,0)*0.01196),"")</f>
        <v>0.25115999999999999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117.49999999999999</v>
      </c>
      <c r="BN558" s="64">
        <f>IFERROR(Y558*I558/H558,"0")</f>
        <v>118.44</v>
      </c>
      <c r="BO558" s="64">
        <f>IFERROR(1/J558*(X558/H558),"0")</f>
        <v>0.20032051282051283</v>
      </c>
      <c r="BP558" s="64">
        <f>IFERROR(1/J558*(Y558/H558),"0")</f>
        <v>0.20192307692307693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20.833333333333332</v>
      </c>
      <c r="Y560" s="771">
        <f>IFERROR(Y557/H557,"0")+IFERROR(Y558/H558,"0")+IFERROR(Y559/H559,"0")</f>
        <v>21</v>
      </c>
      <c r="Z560" s="771">
        <f>IFERROR(IF(Z557="",0,Z557),"0")+IFERROR(IF(Z558="",0,Z558),"0")+IFERROR(IF(Z559="",0,Z559),"0")</f>
        <v>0.25115999999999999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110</v>
      </c>
      <c r="Y561" s="771">
        <f>IFERROR(SUM(Y557:Y559),"0")</f>
        <v>110.88000000000001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83</v>
      </c>
      <c r="Y567" s="770">
        <f t="shared" si="109"/>
        <v>84.48</v>
      </c>
      <c r="Z567" s="36">
        <f>IFERROR(IF(Y567=0,"",ROUNDUP(Y567/H567,0)*0.01196),"")</f>
        <v>0.19136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88.659090909090892</v>
      </c>
      <c r="BN567" s="64">
        <f t="shared" si="111"/>
        <v>90.24</v>
      </c>
      <c r="BO567" s="64">
        <f t="shared" si="112"/>
        <v>0.15115093240093241</v>
      </c>
      <c r="BP567" s="64">
        <f t="shared" si="113"/>
        <v>0.15384615384615385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15.719696969696969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0.19136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83</v>
      </c>
      <c r="Y578" s="771">
        <f>IFERROR(SUM(Y563:Y576),"0")</f>
        <v>84.48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7773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7903.2599999999993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8163.4419212413677</v>
      </c>
      <c r="Y666" s="771">
        <f>IFERROR(SUM(BN22:BN662),"0")</f>
        <v>8300.8919999999998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8488.4419212413668</v>
      </c>
      <c r="Y668" s="771">
        <f>GrossWeightTotalR+PalletQtyTotalR*25</f>
        <v>8625.8919999999998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1211.8167782559267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1234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14.35501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155.4</v>
      </c>
      <c r="E675" s="46">
        <f>IFERROR(Y99*1,"0")+IFERROR(Y100*1,"0")+IFERROR(Y101*1,"0")+IFERROR(Y105*1,"0")+IFERROR(Y106*1,"0")+IFERROR(Y107*1,"0")+IFERROR(Y108*1,"0")+IFERROR(Y109*1,"0")+IFERROR(Y110*1,"0")</f>
        <v>324.89999999999998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434.1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130.19999999999999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1663.7999999999997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79.2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83.1</v>
      </c>
      <c r="W675" s="46">
        <f>IFERROR(Y403*1,"0")+IFERROR(Y407*1,"0")+IFERROR(Y408*1,"0")+IFERROR(Y409*1,"0")</f>
        <v>7.2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4542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70.2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411.84000000000003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