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"/>
    </mc:Choice>
  </mc:AlternateContent>
  <xr:revisionPtr revIDLastSave="0" documentId="13_ncr:1_{23A0CF81-9923-415E-9313-96E264BA4CC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заказа'!$X$318:$X$318</definedName>
    <definedName name="GrossWeightTotalR">'Бланк заказа'!$Y$318:$Y$318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заказа'!$X$319:$X$319</definedName>
    <definedName name="PalletQtyTotalR">'Бланк заказа'!$Y$319:$Y$319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заказа'!$B$285:$B$285</definedName>
    <definedName name="ProductId101">'Бланк заказа'!$B$289:$B$289</definedName>
    <definedName name="ProductId102">'Бланк заказа'!$B$290:$B$290</definedName>
    <definedName name="ProductId103">'Бланк заказа'!$B$291:$B$291</definedName>
    <definedName name="ProductId104">'Бланк заказа'!$B$292:$B$292</definedName>
    <definedName name="ProductId105">'Бланк заказа'!$B$293:$B$293</definedName>
    <definedName name="ProductId106">'Бланк заказа'!$B$294:$B$294</definedName>
    <definedName name="ProductId107">'Бланк заказа'!$B$295:$B$295</definedName>
    <definedName name="ProductId108">'Бланк заказа'!$B$296:$B$296</definedName>
    <definedName name="ProductId109">'Бланк заказа'!$B$297:$B$297</definedName>
    <definedName name="ProductId11">'Бланк заказа'!$B$45:$B$45</definedName>
    <definedName name="ProductId110">'Бланк заказа'!$B$298:$B$298</definedName>
    <definedName name="ProductId111">'Бланк заказа'!$B$299:$B$299</definedName>
    <definedName name="ProductId112">'Бланк заказа'!$B$300:$B$300</definedName>
    <definedName name="ProductId113">'Бланк заказа'!$B$301:$B$301</definedName>
    <definedName name="ProductId114">'Бланк заказа'!$B$302:$B$302</definedName>
    <definedName name="ProductId115">'Бланк заказа'!$B$303:$B$303</definedName>
    <definedName name="ProductId116">'Бланк заказа'!$B$304:$B$304</definedName>
    <definedName name="ProductId117">'Бланк заказа'!$B$305:$B$305</definedName>
    <definedName name="ProductId118">'Бланк заказа'!$B$306:$B$306</definedName>
    <definedName name="ProductId119">'Бланк заказа'!$B$307:$B$307</definedName>
    <definedName name="ProductId12">'Бланк заказа'!$B$46:$B$46</definedName>
    <definedName name="ProductId120">'Бланк заказа'!$B$308:$B$308</definedName>
    <definedName name="ProductId121">'Бланк заказа'!$B$309:$B$309</definedName>
    <definedName name="ProductId122">'Бланк заказа'!$B$314:$B$314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заказа'!$B$51:$B$51</definedName>
    <definedName name="ProductId18">'Бланк заказа'!$B$56:$B$56</definedName>
    <definedName name="ProductId19">'Бланк заказа'!$B$60:$B$60</definedName>
    <definedName name="ProductId2">'Бланк заказа'!$B$28:$B$28</definedName>
    <definedName name="ProductId20">'Бланк заказа'!$B$64:$B$64</definedName>
    <definedName name="ProductId21">'Бланк заказа'!$B$65:$B$65</definedName>
    <definedName name="ProductId22">'Бланк заказа'!$B$66:$B$66</definedName>
    <definedName name="ProductId23">'Бланк заказа'!$B$71:$B$71</definedName>
    <definedName name="ProductId24">'Бланк заказа'!$B$72:$B$72</definedName>
    <definedName name="ProductId25">'Бланк заказа'!$B$77:$B$77</definedName>
    <definedName name="ProductId26">'Бланк заказа'!$B$82:$B$82</definedName>
    <definedName name="ProductId27">'Бланк заказа'!$B$83:$B$83</definedName>
    <definedName name="ProductId28">'Бланк заказа'!$B$88:$B$88</definedName>
    <definedName name="ProductId29">'Бланк заказа'!$B$89:$B$89</definedName>
    <definedName name="ProductId3">'Бланк заказа'!$B$29:$B$29</definedName>
    <definedName name="ProductId30">'Бланк заказа'!$B$90:$B$90</definedName>
    <definedName name="ProductId31">'Бланк заказа'!$B$91:$B$91</definedName>
    <definedName name="ProductId32">'Бланк заказа'!$B$92:$B$92</definedName>
    <definedName name="ProductId33">'Бланк заказа'!$B$93:$B$93</definedName>
    <definedName name="ProductId34">'Бланк заказа'!$B$98:$B$98</definedName>
    <definedName name="ProductId35">'Бланк заказа'!$B$99:$B$99</definedName>
    <definedName name="ProductId36">'Бланк заказа'!$B$100:$B$100</definedName>
    <definedName name="ProductId37">'Бланк заказа'!$B$105:$B$105</definedName>
    <definedName name="ProductId38">'Бланк заказа'!$B$106:$B$106</definedName>
    <definedName name="ProductId39">'Бланк заказа'!$B$107:$B$107</definedName>
    <definedName name="ProductId4">'Бланк заказа'!$B$30:$B$30</definedName>
    <definedName name="ProductId40">'Бланк заказа'!$B$108:$B$108</definedName>
    <definedName name="ProductId41">'Бланк заказа'!$B$109:$B$109</definedName>
    <definedName name="ProductId42">'Бланк заказа'!$B$114:$B$114</definedName>
    <definedName name="ProductId43">'Бланк заказа'!$B$115:$B$115</definedName>
    <definedName name="ProductId44">'Бланк заказа'!$B$120:$B$120</definedName>
    <definedName name="ProductId45">'Бланк заказа'!$B$121:$B$121</definedName>
    <definedName name="ProductId46">'Бланк заказа'!$B$126:$B$126</definedName>
    <definedName name="ProductId47">'Бланк заказа'!$B$127:$B$127</definedName>
    <definedName name="ProductId48">'Бланк заказа'!$B$132:$B$132</definedName>
    <definedName name="ProductId49">'Бланк заказа'!$B$137:$B$137</definedName>
    <definedName name="ProductId5">'Бланк заказа'!$B$31:$B$31</definedName>
    <definedName name="ProductId50">'Бланк заказа'!$B$142:$B$142</definedName>
    <definedName name="ProductId51">'Бланк заказа'!$B$143:$B$143</definedName>
    <definedName name="ProductId52">'Бланк заказа'!$B$148:$B$148</definedName>
    <definedName name="ProductId53">'Бланк заказа'!$B$154:$B$154</definedName>
    <definedName name="ProductId54">'Бланк заказа'!$B$159:$B$159</definedName>
    <definedName name="ProductId55">'Бланк заказа'!$B$160:$B$160</definedName>
    <definedName name="ProductId56">'Бланк заказа'!$B$161:$B$161</definedName>
    <definedName name="ProductId57">'Бланк заказа'!$B$162:$B$162</definedName>
    <definedName name="ProductId58">'Бланк заказа'!$B$166:$B$166</definedName>
    <definedName name="ProductId59">'Бланк заказа'!$B$167:$B$167</definedName>
    <definedName name="ProductId6">'Бланк заказа'!$B$36:$B$36</definedName>
    <definedName name="ProductId60">'Бланк заказа'!$B$173:$B$173</definedName>
    <definedName name="ProductId61">'Бланк заказа'!$B$174:$B$174</definedName>
    <definedName name="ProductId62">'Бланк заказа'!$B$175:$B$175</definedName>
    <definedName name="ProductId63">'Бланк заказа'!$B$179:$B$179</definedName>
    <definedName name="ProductId64">'Бланк заказа'!$B$184:$B$184</definedName>
    <definedName name="ProductId65">'Бланк заказа'!$B$190:$B$190</definedName>
    <definedName name="ProductId66">'Бланк заказа'!$B$191:$B$191</definedName>
    <definedName name="ProductId67">'Бланк заказа'!$B$192:$B$192</definedName>
    <definedName name="ProductId68">'Бланк заказа'!$B$193:$B$193</definedName>
    <definedName name="ProductId69">'Бланк заказа'!$B$198:$B$198</definedName>
    <definedName name="ProductId7">'Бланк заказа'!$B$37:$B$37</definedName>
    <definedName name="ProductId70">'Бланк заказа'!$B$199:$B$199</definedName>
    <definedName name="ProductId71">'Бланк заказа'!$B$200:$B$200</definedName>
    <definedName name="ProductId72">'Бланк заказа'!$B$205:$B$205</definedName>
    <definedName name="ProductId73">'Бланк заказа'!$B$206:$B$206</definedName>
    <definedName name="ProductId74">'Бланк заказа'!$B$207:$B$207</definedName>
    <definedName name="ProductId75">'Бланк заказа'!$B$208:$B$208</definedName>
    <definedName name="ProductId76">'Бланк заказа'!$B$209:$B$209</definedName>
    <definedName name="ProductId77">'Бланк заказа'!$B$210:$B$210</definedName>
    <definedName name="ProductId78">'Бланк заказа'!$B$215:$B$215</definedName>
    <definedName name="ProductId79">'Бланк заказа'!$B$216:$B$216</definedName>
    <definedName name="ProductId8">'Бланк заказа'!$B$38:$B$38</definedName>
    <definedName name="ProductId80">'Бланк заказа'!$B$217:$B$217</definedName>
    <definedName name="ProductId81">'Бланк заказа'!$B$218:$B$218</definedName>
    <definedName name="ProductId82">'Бланк заказа'!$B$223:$B$223</definedName>
    <definedName name="ProductId83">'Бланк заказа'!$B$228:$B$228</definedName>
    <definedName name="ProductId84">'Бланк заказа'!$B$233:$B$233</definedName>
    <definedName name="ProductId85">'Бланк заказа'!$B$234:$B$234</definedName>
    <definedName name="ProductId86">'Бланк заказа'!$B$240:$B$240</definedName>
    <definedName name="ProductId87">'Бланк заказа'!$B$246:$B$246</definedName>
    <definedName name="ProductId88">'Бланк заказа'!$B$247:$B$247</definedName>
    <definedName name="ProductId89">'Бланк заказа'!$B$252:$B$252</definedName>
    <definedName name="ProductId9">'Бланк заказа'!$B$43:$B$43</definedName>
    <definedName name="ProductId90">'Бланк заказа'!$B$258:$B$258</definedName>
    <definedName name="ProductId91">'Бланк заказа'!$B$262:$B$262</definedName>
    <definedName name="ProductId92">'Бланк заказа'!$B$268:$B$268</definedName>
    <definedName name="ProductId93">'Бланк заказа'!$B$269:$B$269</definedName>
    <definedName name="ProductId94">'Бланк заказа'!$B$270:$B$270</definedName>
    <definedName name="ProductId95">'Бланк заказа'!$B$274:$B$274</definedName>
    <definedName name="ProductId96">'Бланк заказа'!$B$278:$B$278</definedName>
    <definedName name="ProductId97">'Бланк заказа'!$B$279:$B$279</definedName>
    <definedName name="ProductId98">'Бланк заказа'!$B$283:$B$283</definedName>
    <definedName name="ProductId99">'Бланк заказа'!$B$284:$B$284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заказа'!$X$285:$X$285</definedName>
    <definedName name="SalesQty101">'Бланк заказа'!$X$289:$X$289</definedName>
    <definedName name="SalesQty102">'Бланк заказа'!$X$290:$X$290</definedName>
    <definedName name="SalesQty103">'Бланк заказа'!$X$291:$X$291</definedName>
    <definedName name="SalesQty104">'Бланк заказа'!$X$292:$X$292</definedName>
    <definedName name="SalesQty105">'Бланк заказа'!$X$293:$X$293</definedName>
    <definedName name="SalesQty106">'Бланк заказа'!$X$294:$X$294</definedName>
    <definedName name="SalesQty107">'Бланк заказа'!$X$295:$X$295</definedName>
    <definedName name="SalesQty108">'Бланк заказа'!$X$296:$X$296</definedName>
    <definedName name="SalesQty109">'Бланк заказа'!$X$297:$X$297</definedName>
    <definedName name="SalesQty11">'Бланк заказа'!$X$45:$X$45</definedName>
    <definedName name="SalesQty110">'Бланк заказа'!$X$298:$X$298</definedName>
    <definedName name="SalesQty111">'Бланк заказа'!$X$299:$X$299</definedName>
    <definedName name="SalesQty112">'Бланк заказа'!$X$300:$X$300</definedName>
    <definedName name="SalesQty113">'Бланк заказа'!$X$301:$X$301</definedName>
    <definedName name="SalesQty114">'Бланк заказа'!$X$302:$X$302</definedName>
    <definedName name="SalesQty115">'Бланк заказа'!$X$303:$X$303</definedName>
    <definedName name="SalesQty116">'Бланк заказа'!$X$304:$X$304</definedName>
    <definedName name="SalesQty117">'Бланк заказа'!$X$305:$X$305</definedName>
    <definedName name="SalesQty118">'Бланк заказа'!$X$306:$X$306</definedName>
    <definedName name="SalesQty119">'Бланк заказа'!$X$307:$X$307</definedName>
    <definedName name="SalesQty12">'Бланк заказа'!$X$46:$X$46</definedName>
    <definedName name="SalesQty120">'Бланк заказа'!$X$308:$X$308</definedName>
    <definedName name="SalesQty121">'Бланк заказа'!$X$309:$X$309</definedName>
    <definedName name="SalesQty122">'Бланк заказа'!$X$314:$X$314</definedName>
    <definedName name="SalesQty13">'Бланк заказа'!$X$47:$X$47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заказа'!$X$51:$X$51</definedName>
    <definedName name="SalesQty18">'Бланк заказа'!$X$56:$X$56</definedName>
    <definedName name="SalesQty19">'Бланк заказа'!$X$60:$X$60</definedName>
    <definedName name="SalesQty2">'Бланк заказа'!$X$28:$X$28</definedName>
    <definedName name="SalesQty20">'Бланк заказа'!$X$64:$X$64</definedName>
    <definedName name="SalesQty21">'Бланк заказа'!$X$65:$X$65</definedName>
    <definedName name="SalesQty22">'Бланк заказа'!$X$66:$X$66</definedName>
    <definedName name="SalesQty23">'Бланк заказа'!$X$71:$X$71</definedName>
    <definedName name="SalesQty24">'Бланк заказа'!$X$72:$X$72</definedName>
    <definedName name="SalesQty25">'Бланк заказа'!$X$77:$X$77</definedName>
    <definedName name="SalesQty26">'Бланк заказа'!$X$82:$X$82</definedName>
    <definedName name="SalesQty27">'Бланк заказа'!$X$83:$X$83</definedName>
    <definedName name="SalesQty28">'Бланк заказа'!$X$88:$X$88</definedName>
    <definedName name="SalesQty29">'Бланк заказа'!$X$89:$X$89</definedName>
    <definedName name="SalesQty3">'Бланк заказа'!$X$29:$X$29</definedName>
    <definedName name="SalesQty30">'Бланк заказа'!$X$90:$X$90</definedName>
    <definedName name="SalesQty31">'Бланк заказа'!$X$91:$X$91</definedName>
    <definedName name="SalesQty32">'Бланк заказа'!$X$92:$X$92</definedName>
    <definedName name="SalesQty33">'Бланк заказа'!$X$93:$X$93</definedName>
    <definedName name="SalesQty34">'Бланк заказа'!$X$98:$X$98</definedName>
    <definedName name="SalesQty35">'Бланк заказа'!$X$99:$X$99</definedName>
    <definedName name="SalesQty36">'Бланк заказа'!$X$100:$X$100</definedName>
    <definedName name="SalesQty37">'Бланк заказа'!$X$105:$X$105</definedName>
    <definedName name="SalesQty38">'Бланк заказа'!$X$106:$X$106</definedName>
    <definedName name="SalesQty39">'Бланк заказа'!$X$107:$X$107</definedName>
    <definedName name="SalesQty4">'Бланк заказа'!$X$30:$X$30</definedName>
    <definedName name="SalesQty40">'Бланк заказа'!$X$108:$X$108</definedName>
    <definedName name="SalesQty41">'Бланк заказа'!$X$109:$X$109</definedName>
    <definedName name="SalesQty42">'Бланк заказа'!$X$114:$X$114</definedName>
    <definedName name="SalesQty43">'Бланк заказа'!$X$115:$X$115</definedName>
    <definedName name="SalesQty44">'Бланк заказа'!$X$120:$X$120</definedName>
    <definedName name="SalesQty45">'Бланк заказа'!$X$121:$X$121</definedName>
    <definedName name="SalesQty46">'Бланк заказа'!$X$126:$X$126</definedName>
    <definedName name="SalesQty47">'Бланк заказа'!$X$127:$X$127</definedName>
    <definedName name="SalesQty48">'Бланк заказа'!$X$132:$X$132</definedName>
    <definedName name="SalesQty49">'Бланк заказа'!$X$137:$X$137</definedName>
    <definedName name="SalesQty5">'Бланк заказа'!$X$31:$X$31</definedName>
    <definedName name="SalesQty50">'Бланк заказа'!$X$142:$X$142</definedName>
    <definedName name="SalesQty51">'Бланк заказа'!$X$143:$X$143</definedName>
    <definedName name="SalesQty52">'Бланк заказа'!$X$148:$X$148</definedName>
    <definedName name="SalesQty53">'Бланк заказа'!$X$154:$X$154</definedName>
    <definedName name="SalesQty54">'Бланк заказа'!$X$159:$X$159</definedName>
    <definedName name="SalesQty55">'Бланк заказа'!$X$160:$X$160</definedName>
    <definedName name="SalesQty56">'Бланк заказа'!$X$161:$X$161</definedName>
    <definedName name="SalesQty57">'Бланк заказа'!$X$162:$X$162</definedName>
    <definedName name="SalesQty58">'Бланк заказа'!$X$166:$X$166</definedName>
    <definedName name="SalesQty59">'Бланк заказа'!$X$167:$X$167</definedName>
    <definedName name="SalesQty6">'Бланк заказа'!$X$36:$X$36</definedName>
    <definedName name="SalesQty60">'Бланк заказа'!$X$173:$X$173</definedName>
    <definedName name="SalesQty61">'Бланк заказа'!$X$174:$X$174</definedName>
    <definedName name="SalesQty62">'Бланк заказа'!$X$175:$X$175</definedName>
    <definedName name="SalesQty63">'Бланк заказа'!$X$179:$X$179</definedName>
    <definedName name="SalesQty64">'Бланк заказа'!$X$184:$X$184</definedName>
    <definedName name="SalesQty65">'Бланк заказа'!$X$190:$X$190</definedName>
    <definedName name="SalesQty66">'Бланк заказа'!$X$191:$X$191</definedName>
    <definedName name="SalesQty67">'Бланк заказа'!$X$192:$X$192</definedName>
    <definedName name="SalesQty68">'Бланк заказа'!$X$193:$X$193</definedName>
    <definedName name="SalesQty69">'Бланк заказа'!$X$198:$X$198</definedName>
    <definedName name="SalesQty7">'Бланк заказа'!$X$37:$X$37</definedName>
    <definedName name="SalesQty70">'Бланк заказа'!$X$199:$X$199</definedName>
    <definedName name="SalesQty71">'Бланк заказа'!$X$200:$X$200</definedName>
    <definedName name="SalesQty72">'Бланк заказа'!$X$205:$X$205</definedName>
    <definedName name="SalesQty73">'Бланк заказа'!$X$206:$X$206</definedName>
    <definedName name="SalesQty74">'Бланк заказа'!$X$207:$X$207</definedName>
    <definedName name="SalesQty75">'Бланк заказа'!$X$208:$X$208</definedName>
    <definedName name="SalesQty76">'Бланк заказа'!$X$209:$X$209</definedName>
    <definedName name="SalesQty77">'Бланк заказа'!$X$210:$X$210</definedName>
    <definedName name="SalesQty78">'Бланк заказа'!$X$215:$X$215</definedName>
    <definedName name="SalesQty79">'Бланк заказа'!$X$216:$X$216</definedName>
    <definedName name="SalesQty8">'Бланк заказа'!$X$38:$X$38</definedName>
    <definedName name="SalesQty80">'Бланк заказа'!$X$217:$X$217</definedName>
    <definedName name="SalesQty81">'Бланк заказа'!$X$218:$X$218</definedName>
    <definedName name="SalesQty82">'Бланк заказа'!$X$223:$X$223</definedName>
    <definedName name="SalesQty83">'Бланк заказа'!$X$228:$X$228</definedName>
    <definedName name="SalesQty84">'Бланк заказа'!$X$233:$X$233</definedName>
    <definedName name="SalesQty85">'Бланк заказа'!$X$234:$X$234</definedName>
    <definedName name="SalesQty86">'Бланк заказа'!$X$240:$X$240</definedName>
    <definedName name="SalesQty87">'Бланк заказа'!$X$246:$X$246</definedName>
    <definedName name="SalesQty88">'Бланк заказа'!$X$247:$X$247</definedName>
    <definedName name="SalesQty89">'Бланк заказа'!$X$252:$X$252</definedName>
    <definedName name="SalesQty9">'Бланк заказа'!$X$43:$X$43</definedName>
    <definedName name="SalesQty90">'Бланк заказа'!$X$258:$X$258</definedName>
    <definedName name="SalesQty91">'Бланк заказа'!$X$262:$X$262</definedName>
    <definedName name="SalesQty92">'Бланк заказа'!$X$268:$X$268</definedName>
    <definedName name="SalesQty93">'Бланк заказа'!$X$269:$X$269</definedName>
    <definedName name="SalesQty94">'Бланк заказа'!$X$270:$X$270</definedName>
    <definedName name="SalesQty95">'Бланк заказа'!$X$274:$X$274</definedName>
    <definedName name="SalesQty96">'Бланк заказа'!$X$278:$X$278</definedName>
    <definedName name="SalesQty97">'Бланк заказа'!$X$279:$X$279</definedName>
    <definedName name="SalesQty98">'Бланк заказа'!$X$283:$X$283</definedName>
    <definedName name="SalesQty99">'Бланк заказа'!$X$284:$X$284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заказа'!$Y$285:$Y$285</definedName>
    <definedName name="SalesRoundBox101">'Бланк заказа'!$Y$289:$Y$289</definedName>
    <definedName name="SalesRoundBox102">'Бланк заказа'!$Y$290:$Y$290</definedName>
    <definedName name="SalesRoundBox103">'Бланк заказа'!$Y$291:$Y$291</definedName>
    <definedName name="SalesRoundBox104">'Бланк заказа'!$Y$292:$Y$292</definedName>
    <definedName name="SalesRoundBox105">'Бланк заказа'!$Y$293:$Y$293</definedName>
    <definedName name="SalesRoundBox106">'Бланк заказа'!$Y$294:$Y$294</definedName>
    <definedName name="SalesRoundBox107">'Бланк заказа'!$Y$295:$Y$295</definedName>
    <definedName name="SalesRoundBox108">'Бланк заказа'!$Y$296:$Y$296</definedName>
    <definedName name="SalesRoundBox109">'Бланк заказа'!$Y$297:$Y$297</definedName>
    <definedName name="SalesRoundBox11">'Бланк заказа'!$Y$45:$Y$45</definedName>
    <definedName name="SalesRoundBox110">'Бланк заказа'!$Y$298:$Y$298</definedName>
    <definedName name="SalesRoundBox111">'Бланк заказа'!$Y$299:$Y$299</definedName>
    <definedName name="SalesRoundBox112">'Бланк заказа'!$Y$300:$Y$300</definedName>
    <definedName name="SalesRoundBox113">'Бланк заказа'!$Y$301:$Y$301</definedName>
    <definedName name="SalesRoundBox114">'Бланк заказа'!$Y$302:$Y$302</definedName>
    <definedName name="SalesRoundBox115">'Бланк заказа'!$Y$303:$Y$303</definedName>
    <definedName name="SalesRoundBox116">'Бланк заказа'!$Y$304:$Y$304</definedName>
    <definedName name="SalesRoundBox117">'Бланк заказа'!$Y$305:$Y$305</definedName>
    <definedName name="SalesRoundBox118">'Бланк заказа'!$Y$306:$Y$306</definedName>
    <definedName name="SalesRoundBox119">'Бланк заказа'!$Y$307:$Y$307</definedName>
    <definedName name="SalesRoundBox12">'Бланк заказа'!$Y$46:$Y$46</definedName>
    <definedName name="SalesRoundBox120">'Бланк заказа'!$Y$308:$Y$308</definedName>
    <definedName name="SalesRoundBox121">'Бланк заказа'!$Y$309:$Y$309</definedName>
    <definedName name="SalesRoundBox122">'Бланк заказа'!$Y$314:$Y$314</definedName>
    <definedName name="SalesRoundBox13">'Бланк заказа'!$Y$47:$Y$47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заказа'!$Y$51:$Y$51</definedName>
    <definedName name="SalesRoundBox18">'Бланк заказа'!$Y$56:$Y$56</definedName>
    <definedName name="SalesRoundBox19">'Бланк заказа'!$Y$60:$Y$60</definedName>
    <definedName name="SalesRoundBox2">'Бланк заказа'!$Y$28:$Y$28</definedName>
    <definedName name="SalesRoundBox20">'Бланк заказа'!$Y$64:$Y$64</definedName>
    <definedName name="SalesRoundBox21">'Бланк заказа'!$Y$65:$Y$65</definedName>
    <definedName name="SalesRoundBox22">'Бланк заказа'!$Y$66:$Y$66</definedName>
    <definedName name="SalesRoundBox23">'Бланк заказа'!$Y$71:$Y$71</definedName>
    <definedName name="SalesRoundBox24">'Бланк заказа'!$Y$72:$Y$72</definedName>
    <definedName name="SalesRoundBox25">'Бланк заказа'!$Y$77:$Y$77</definedName>
    <definedName name="SalesRoundBox26">'Бланк заказа'!$Y$82:$Y$82</definedName>
    <definedName name="SalesRoundBox27">'Бланк заказа'!$Y$83:$Y$83</definedName>
    <definedName name="SalesRoundBox28">'Бланк заказа'!$Y$88:$Y$88</definedName>
    <definedName name="SalesRoundBox29">'Бланк заказа'!$Y$89:$Y$89</definedName>
    <definedName name="SalesRoundBox3">'Бланк заказа'!$Y$29:$Y$29</definedName>
    <definedName name="SalesRoundBox30">'Бланк заказа'!$Y$90:$Y$90</definedName>
    <definedName name="SalesRoundBox31">'Бланк заказа'!$Y$91:$Y$91</definedName>
    <definedName name="SalesRoundBox32">'Бланк заказа'!$Y$92:$Y$92</definedName>
    <definedName name="SalesRoundBox33">'Бланк заказа'!$Y$93:$Y$93</definedName>
    <definedName name="SalesRoundBox34">'Бланк заказа'!$Y$98:$Y$98</definedName>
    <definedName name="SalesRoundBox35">'Бланк заказа'!$Y$99:$Y$99</definedName>
    <definedName name="SalesRoundBox36">'Бланк заказа'!$Y$100:$Y$100</definedName>
    <definedName name="SalesRoundBox37">'Бланк заказа'!$Y$105:$Y$105</definedName>
    <definedName name="SalesRoundBox38">'Бланк заказа'!$Y$106:$Y$106</definedName>
    <definedName name="SalesRoundBox39">'Бланк заказа'!$Y$107:$Y$107</definedName>
    <definedName name="SalesRoundBox4">'Бланк заказа'!$Y$30:$Y$30</definedName>
    <definedName name="SalesRoundBox40">'Бланк заказа'!$Y$108:$Y$108</definedName>
    <definedName name="SalesRoundBox41">'Бланк заказа'!$Y$109:$Y$109</definedName>
    <definedName name="SalesRoundBox42">'Бланк заказа'!$Y$114:$Y$114</definedName>
    <definedName name="SalesRoundBox43">'Бланк заказа'!$Y$115:$Y$115</definedName>
    <definedName name="SalesRoundBox44">'Бланк заказа'!$Y$120:$Y$120</definedName>
    <definedName name="SalesRoundBox45">'Бланк заказа'!$Y$121:$Y$121</definedName>
    <definedName name="SalesRoundBox46">'Бланк заказа'!$Y$126:$Y$126</definedName>
    <definedName name="SalesRoundBox47">'Бланк заказа'!$Y$127:$Y$127</definedName>
    <definedName name="SalesRoundBox48">'Бланк заказа'!$Y$132:$Y$132</definedName>
    <definedName name="SalesRoundBox49">'Бланк заказа'!$Y$137:$Y$137</definedName>
    <definedName name="SalesRoundBox5">'Бланк заказа'!$Y$31:$Y$31</definedName>
    <definedName name="SalesRoundBox50">'Бланк заказа'!$Y$142:$Y$142</definedName>
    <definedName name="SalesRoundBox51">'Бланк заказа'!$Y$143:$Y$143</definedName>
    <definedName name="SalesRoundBox52">'Бланк заказа'!$Y$148:$Y$148</definedName>
    <definedName name="SalesRoundBox53">'Бланк заказа'!$Y$154:$Y$154</definedName>
    <definedName name="SalesRoundBox54">'Бланк заказа'!$Y$159:$Y$159</definedName>
    <definedName name="SalesRoundBox55">'Бланк заказа'!$Y$160:$Y$160</definedName>
    <definedName name="SalesRoundBox56">'Бланк заказа'!$Y$161:$Y$161</definedName>
    <definedName name="SalesRoundBox57">'Бланк заказа'!$Y$162:$Y$162</definedName>
    <definedName name="SalesRoundBox58">'Бланк заказа'!$Y$166:$Y$166</definedName>
    <definedName name="SalesRoundBox59">'Бланк заказа'!$Y$167:$Y$167</definedName>
    <definedName name="SalesRoundBox6">'Бланк заказа'!$Y$36:$Y$36</definedName>
    <definedName name="SalesRoundBox60">'Бланк заказа'!$Y$173:$Y$173</definedName>
    <definedName name="SalesRoundBox61">'Бланк заказа'!$Y$174:$Y$174</definedName>
    <definedName name="SalesRoundBox62">'Бланк заказа'!$Y$175:$Y$175</definedName>
    <definedName name="SalesRoundBox63">'Бланк заказа'!$Y$179:$Y$179</definedName>
    <definedName name="SalesRoundBox64">'Бланк заказа'!$Y$184:$Y$184</definedName>
    <definedName name="SalesRoundBox65">'Бланк заказа'!$Y$190:$Y$190</definedName>
    <definedName name="SalesRoundBox66">'Бланк заказа'!$Y$191:$Y$191</definedName>
    <definedName name="SalesRoundBox67">'Бланк заказа'!$Y$192:$Y$192</definedName>
    <definedName name="SalesRoundBox68">'Бланк заказа'!$Y$193:$Y$193</definedName>
    <definedName name="SalesRoundBox69">'Бланк заказа'!$Y$198:$Y$198</definedName>
    <definedName name="SalesRoundBox7">'Бланк заказа'!$Y$37:$Y$37</definedName>
    <definedName name="SalesRoundBox70">'Бланк заказа'!$Y$199:$Y$199</definedName>
    <definedName name="SalesRoundBox71">'Бланк заказа'!$Y$200:$Y$200</definedName>
    <definedName name="SalesRoundBox72">'Бланк заказа'!$Y$205:$Y$205</definedName>
    <definedName name="SalesRoundBox73">'Бланк заказа'!$Y$206:$Y$206</definedName>
    <definedName name="SalesRoundBox74">'Бланк заказа'!$Y$207:$Y$207</definedName>
    <definedName name="SalesRoundBox75">'Бланк заказа'!$Y$208:$Y$208</definedName>
    <definedName name="SalesRoundBox76">'Бланк заказа'!$Y$209:$Y$209</definedName>
    <definedName name="SalesRoundBox77">'Бланк заказа'!$Y$210:$Y$210</definedName>
    <definedName name="SalesRoundBox78">'Бланк заказа'!$Y$215:$Y$215</definedName>
    <definedName name="SalesRoundBox79">'Бланк заказа'!$Y$216:$Y$216</definedName>
    <definedName name="SalesRoundBox8">'Бланк заказа'!$Y$38:$Y$38</definedName>
    <definedName name="SalesRoundBox80">'Бланк заказа'!$Y$217:$Y$217</definedName>
    <definedName name="SalesRoundBox81">'Бланк заказа'!$Y$218:$Y$218</definedName>
    <definedName name="SalesRoundBox82">'Бланк заказа'!$Y$223:$Y$223</definedName>
    <definedName name="SalesRoundBox83">'Бланк заказа'!$Y$228:$Y$228</definedName>
    <definedName name="SalesRoundBox84">'Бланк заказа'!$Y$233:$Y$233</definedName>
    <definedName name="SalesRoundBox85">'Бланк заказа'!$Y$234:$Y$234</definedName>
    <definedName name="SalesRoundBox86">'Бланк заказа'!$Y$240:$Y$240</definedName>
    <definedName name="SalesRoundBox87">'Бланк заказа'!$Y$246:$Y$246</definedName>
    <definedName name="SalesRoundBox88">'Бланк заказа'!$Y$247:$Y$247</definedName>
    <definedName name="SalesRoundBox89">'Бланк заказа'!$Y$252:$Y$252</definedName>
    <definedName name="SalesRoundBox9">'Бланк заказа'!$Y$43:$Y$43</definedName>
    <definedName name="SalesRoundBox90">'Бланк заказа'!$Y$258:$Y$258</definedName>
    <definedName name="SalesRoundBox91">'Бланк заказа'!$Y$262:$Y$262</definedName>
    <definedName name="SalesRoundBox92">'Бланк заказа'!$Y$268:$Y$268</definedName>
    <definedName name="SalesRoundBox93">'Бланк заказа'!$Y$269:$Y$269</definedName>
    <definedName name="SalesRoundBox94">'Бланк заказа'!$Y$270:$Y$270</definedName>
    <definedName name="SalesRoundBox95">'Бланк заказа'!$Y$274:$Y$274</definedName>
    <definedName name="SalesRoundBox96">'Бланк заказа'!$Y$278:$Y$278</definedName>
    <definedName name="SalesRoundBox97">'Бланк заказа'!$Y$279:$Y$279</definedName>
    <definedName name="SalesRoundBox98">'Бланк заказа'!$Y$283:$Y$283</definedName>
    <definedName name="SalesRoundBox99">'Бланк заказа'!$Y$284:$Y$284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заказа'!$W$285:$W$285</definedName>
    <definedName name="UnitOfMeasure101">'Бланк заказа'!$W$289:$W$289</definedName>
    <definedName name="UnitOfMeasure102">'Бланк заказа'!$W$290:$W$290</definedName>
    <definedName name="UnitOfMeasure103">'Бланк заказа'!$W$291:$W$291</definedName>
    <definedName name="UnitOfMeasure104">'Бланк заказа'!$W$292:$W$292</definedName>
    <definedName name="UnitOfMeasure105">'Бланк заказа'!$W$293:$W$293</definedName>
    <definedName name="UnitOfMeasure106">'Бланк заказа'!$W$294:$W$294</definedName>
    <definedName name="UnitOfMeasure107">'Бланк заказа'!$W$295:$W$295</definedName>
    <definedName name="UnitOfMeasure108">'Бланк заказа'!$W$296:$W$296</definedName>
    <definedName name="UnitOfMeasure109">'Бланк заказа'!$W$297:$W$297</definedName>
    <definedName name="UnitOfMeasure11">'Бланк заказа'!$W$45:$W$45</definedName>
    <definedName name="UnitOfMeasure110">'Бланк заказа'!$W$298:$W$298</definedName>
    <definedName name="UnitOfMeasure111">'Бланк заказа'!$W$299:$W$299</definedName>
    <definedName name="UnitOfMeasure112">'Бланк заказа'!$W$300:$W$300</definedName>
    <definedName name="UnitOfMeasure113">'Бланк заказа'!$W$301:$W$301</definedName>
    <definedName name="UnitOfMeasure114">'Бланк заказа'!$W$302:$W$302</definedName>
    <definedName name="UnitOfMeasure115">'Бланк заказа'!$W$303:$W$303</definedName>
    <definedName name="UnitOfMeasure116">'Бланк заказа'!$W$304:$W$304</definedName>
    <definedName name="UnitOfMeasure117">'Бланк заказа'!$W$305:$W$305</definedName>
    <definedName name="UnitOfMeasure118">'Бланк заказа'!$W$306:$W$306</definedName>
    <definedName name="UnitOfMeasure119">'Бланк заказа'!$W$307:$W$307</definedName>
    <definedName name="UnitOfMeasure12">'Бланк заказа'!$W$46:$W$46</definedName>
    <definedName name="UnitOfMeasure120">'Бланк заказа'!$W$308:$W$308</definedName>
    <definedName name="UnitOfMeasure121">'Бланк заказа'!$W$309:$W$309</definedName>
    <definedName name="UnitOfMeasure122">'Бланк заказа'!$W$314:$W$314</definedName>
    <definedName name="UnitOfMeasure13">'Бланк заказа'!$W$47:$W$47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заказа'!$W$51:$W$51</definedName>
    <definedName name="UnitOfMeasure18">'Бланк заказа'!$W$56:$W$56</definedName>
    <definedName name="UnitOfMeasure19">'Бланк заказа'!$W$60:$W$60</definedName>
    <definedName name="UnitOfMeasure2">'Бланк заказа'!$W$28:$W$28</definedName>
    <definedName name="UnitOfMeasure20">'Бланк заказа'!$W$64:$W$64</definedName>
    <definedName name="UnitOfMeasure21">'Бланк заказа'!$W$65:$W$65</definedName>
    <definedName name="UnitOfMeasure22">'Бланк заказа'!$W$66:$W$66</definedName>
    <definedName name="UnitOfMeasure23">'Бланк заказа'!$W$71:$W$71</definedName>
    <definedName name="UnitOfMeasure24">'Бланк заказа'!$W$72:$W$72</definedName>
    <definedName name="UnitOfMeasure25">'Бланк заказа'!$W$77:$W$77</definedName>
    <definedName name="UnitOfMeasure26">'Бланк заказа'!$W$82:$W$82</definedName>
    <definedName name="UnitOfMeasure27">'Бланк заказа'!$W$83:$W$83</definedName>
    <definedName name="UnitOfMeasure28">'Бланк заказа'!$W$88:$W$88</definedName>
    <definedName name="UnitOfMeasure29">'Бланк заказа'!$W$89:$W$89</definedName>
    <definedName name="UnitOfMeasure3">'Бланк заказа'!$W$29:$W$29</definedName>
    <definedName name="UnitOfMeasure30">'Бланк заказа'!$W$90:$W$90</definedName>
    <definedName name="UnitOfMeasure31">'Бланк заказа'!$W$91:$W$91</definedName>
    <definedName name="UnitOfMeasure32">'Бланк заказа'!$W$92:$W$92</definedName>
    <definedName name="UnitOfMeasure33">'Бланк заказа'!$W$93:$W$93</definedName>
    <definedName name="UnitOfMeasure34">'Бланк заказа'!$W$98:$W$98</definedName>
    <definedName name="UnitOfMeasure35">'Бланк заказа'!$W$99:$W$99</definedName>
    <definedName name="UnitOfMeasure36">'Бланк заказа'!$W$100:$W$100</definedName>
    <definedName name="UnitOfMeasure37">'Бланк заказа'!$W$105:$W$105</definedName>
    <definedName name="UnitOfMeasure38">'Бланк заказа'!$W$106:$W$106</definedName>
    <definedName name="UnitOfMeasure39">'Бланк заказа'!$W$107:$W$107</definedName>
    <definedName name="UnitOfMeasure4">'Бланк заказа'!$W$30:$W$30</definedName>
    <definedName name="UnitOfMeasure40">'Бланк заказа'!$W$108:$W$108</definedName>
    <definedName name="UnitOfMeasure41">'Бланк заказа'!$W$109:$W$109</definedName>
    <definedName name="UnitOfMeasure42">'Бланк заказа'!$W$114:$W$114</definedName>
    <definedName name="UnitOfMeasure43">'Бланк заказа'!$W$115:$W$115</definedName>
    <definedName name="UnitOfMeasure44">'Бланк заказа'!$W$120:$W$120</definedName>
    <definedName name="UnitOfMeasure45">'Бланк заказа'!$W$121:$W$121</definedName>
    <definedName name="UnitOfMeasure46">'Бланк заказа'!$W$126:$W$126</definedName>
    <definedName name="UnitOfMeasure47">'Бланк заказа'!$W$127:$W$127</definedName>
    <definedName name="UnitOfMeasure48">'Бланк заказа'!$W$132:$W$132</definedName>
    <definedName name="UnitOfMeasure49">'Бланк заказа'!$W$137:$W$137</definedName>
    <definedName name="UnitOfMeasure5">'Бланк заказа'!$W$31:$W$31</definedName>
    <definedName name="UnitOfMeasure50">'Бланк заказа'!$W$142:$W$142</definedName>
    <definedName name="UnitOfMeasure51">'Бланк заказа'!$W$143:$W$143</definedName>
    <definedName name="UnitOfMeasure52">'Бланк заказа'!$W$148:$W$148</definedName>
    <definedName name="UnitOfMeasure53">'Бланк заказа'!$W$154:$W$154</definedName>
    <definedName name="UnitOfMeasure54">'Бланк заказа'!$W$159:$W$159</definedName>
    <definedName name="UnitOfMeasure55">'Бланк заказа'!$W$160:$W$160</definedName>
    <definedName name="UnitOfMeasure56">'Бланк заказа'!$W$161:$W$161</definedName>
    <definedName name="UnitOfMeasure57">'Бланк заказа'!$W$162:$W$162</definedName>
    <definedName name="UnitOfMeasure58">'Бланк заказа'!$W$166:$W$166</definedName>
    <definedName name="UnitOfMeasure59">'Бланк заказа'!$W$167:$W$167</definedName>
    <definedName name="UnitOfMeasure6">'Бланк заказа'!$W$36:$W$36</definedName>
    <definedName name="UnitOfMeasure60">'Бланк заказа'!$W$173:$W$173</definedName>
    <definedName name="UnitOfMeasure61">'Бланк заказа'!$W$174:$W$174</definedName>
    <definedName name="UnitOfMeasure62">'Бланк заказа'!$W$175:$W$175</definedName>
    <definedName name="UnitOfMeasure63">'Бланк заказа'!$W$179:$W$179</definedName>
    <definedName name="UnitOfMeasure64">'Бланк заказа'!$W$184:$W$184</definedName>
    <definedName name="UnitOfMeasure65">'Бланк заказа'!$W$190:$W$190</definedName>
    <definedName name="UnitOfMeasure66">'Бланк заказа'!$W$191:$W$191</definedName>
    <definedName name="UnitOfMeasure67">'Бланк заказа'!$W$192:$W$192</definedName>
    <definedName name="UnitOfMeasure68">'Бланк заказа'!$W$193:$W$193</definedName>
    <definedName name="UnitOfMeasure69">'Бланк заказа'!$W$198:$W$198</definedName>
    <definedName name="UnitOfMeasure7">'Бланк заказа'!$W$37:$W$37</definedName>
    <definedName name="UnitOfMeasure70">'Бланк заказа'!$W$199:$W$199</definedName>
    <definedName name="UnitOfMeasure71">'Бланк заказа'!$W$200:$W$200</definedName>
    <definedName name="UnitOfMeasure72">'Бланк заказа'!$W$205:$W$205</definedName>
    <definedName name="UnitOfMeasure73">'Бланк заказа'!$W$206:$W$206</definedName>
    <definedName name="UnitOfMeasure74">'Бланк заказа'!$W$207:$W$207</definedName>
    <definedName name="UnitOfMeasure75">'Бланк заказа'!$W$208:$W$208</definedName>
    <definedName name="UnitOfMeasure76">'Бланк заказа'!$W$209:$W$209</definedName>
    <definedName name="UnitOfMeasure77">'Бланк заказа'!$W$210:$W$210</definedName>
    <definedName name="UnitOfMeasure78">'Бланк заказа'!$W$215:$W$215</definedName>
    <definedName name="UnitOfMeasure79">'Бланк заказа'!$W$216:$W$216</definedName>
    <definedName name="UnitOfMeasure8">'Бланк заказа'!$W$38:$W$38</definedName>
    <definedName name="UnitOfMeasure80">'Бланк заказа'!$W$217:$W$217</definedName>
    <definedName name="UnitOfMeasure81">'Бланк заказа'!$W$218:$W$218</definedName>
    <definedName name="UnitOfMeasure82">'Бланк заказа'!$W$223:$W$223</definedName>
    <definedName name="UnitOfMeasure83">'Бланк заказа'!$W$228:$W$228</definedName>
    <definedName name="UnitOfMeasure84">'Бланк заказа'!$W$233:$W$233</definedName>
    <definedName name="UnitOfMeasure85">'Бланк заказа'!$W$234:$W$234</definedName>
    <definedName name="UnitOfMeasure86">'Бланк заказа'!$W$240:$W$240</definedName>
    <definedName name="UnitOfMeasure87">'Бланк заказа'!$W$246:$W$246</definedName>
    <definedName name="UnitOfMeasure88">'Бланк заказа'!$W$247:$W$247</definedName>
    <definedName name="UnitOfMeasure89">'Бланк заказа'!$W$252:$W$252</definedName>
    <definedName name="UnitOfMeasure9">'Бланк заказа'!$W$43:$W$43</definedName>
    <definedName name="UnitOfMeasure90">'Бланк заказа'!$W$258:$W$258</definedName>
    <definedName name="UnitOfMeasure91">'Бланк заказа'!$W$262:$W$262</definedName>
    <definedName name="UnitOfMeasure92">'Бланк заказа'!$W$268:$W$268</definedName>
    <definedName name="UnitOfMeasure93">'Бланк заказа'!$W$269:$W$269</definedName>
    <definedName name="UnitOfMeasure94">'Бланк заказа'!$W$270:$W$270</definedName>
    <definedName name="UnitOfMeasure95">'Бланк заказа'!$W$274:$W$274</definedName>
    <definedName name="UnitOfMeasure96">'Бланк заказа'!$W$278:$W$278</definedName>
    <definedName name="UnitOfMeasure97">'Бланк заказа'!$W$279:$W$279</definedName>
    <definedName name="UnitOfMeasure98">'Бланк заказа'!$W$283:$W$283</definedName>
    <definedName name="UnitOfMeasure99">'Бланк заказа'!$W$284:$W$284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27" i="1" l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X316" i="1"/>
  <c r="Y315" i="1"/>
  <c r="X315" i="1"/>
  <c r="BP314" i="1"/>
  <c r="BO314" i="1"/>
  <c r="BN314" i="1"/>
  <c r="BM314" i="1"/>
  <c r="Z314" i="1"/>
  <c r="Z315" i="1" s="1"/>
  <c r="Y314" i="1"/>
  <c r="Y316" i="1" s="1"/>
  <c r="X311" i="1"/>
  <c r="Z310" i="1"/>
  <c r="X310" i="1"/>
  <c r="BO309" i="1"/>
  <c r="BM309" i="1"/>
  <c r="Z309" i="1"/>
  <c r="Y309" i="1"/>
  <c r="BO308" i="1"/>
  <c r="BM308" i="1"/>
  <c r="Z308" i="1"/>
  <c r="Y308" i="1"/>
  <c r="BO307" i="1"/>
  <c r="BM307" i="1"/>
  <c r="Z307" i="1"/>
  <c r="Y307" i="1"/>
  <c r="BO306" i="1"/>
  <c r="BM306" i="1"/>
  <c r="Z306" i="1"/>
  <c r="Y306" i="1"/>
  <c r="BO305" i="1"/>
  <c r="BM305" i="1"/>
  <c r="Z305" i="1"/>
  <c r="Y305" i="1"/>
  <c r="BO304" i="1"/>
  <c r="BM304" i="1"/>
  <c r="Z304" i="1"/>
  <c r="Y304" i="1"/>
  <c r="BO303" i="1"/>
  <c r="BM303" i="1"/>
  <c r="Z303" i="1"/>
  <c r="Y303" i="1"/>
  <c r="BO302" i="1"/>
  <c r="BM302" i="1"/>
  <c r="Z302" i="1"/>
  <c r="Y302" i="1"/>
  <c r="BO301" i="1"/>
  <c r="BM301" i="1"/>
  <c r="Z301" i="1"/>
  <c r="Y301" i="1"/>
  <c r="BO300" i="1"/>
  <c r="BM300" i="1"/>
  <c r="Z300" i="1"/>
  <c r="Y300" i="1"/>
  <c r="BO299" i="1"/>
  <c r="BM299" i="1"/>
  <c r="Z299" i="1"/>
  <c r="Y299" i="1"/>
  <c r="BO298" i="1"/>
  <c r="BM298" i="1"/>
  <c r="Z298" i="1"/>
  <c r="Y298" i="1"/>
  <c r="BO297" i="1"/>
  <c r="BM297" i="1"/>
  <c r="Z297" i="1"/>
  <c r="Y297" i="1"/>
  <c r="BO296" i="1"/>
  <c r="BM296" i="1"/>
  <c r="Z296" i="1"/>
  <c r="Y296" i="1"/>
  <c r="BO295" i="1"/>
  <c r="BM295" i="1"/>
  <c r="Z295" i="1"/>
  <c r="Y295" i="1"/>
  <c r="BO294" i="1"/>
  <c r="BM294" i="1"/>
  <c r="Z294" i="1"/>
  <c r="Y294" i="1"/>
  <c r="BO293" i="1"/>
  <c r="BM293" i="1"/>
  <c r="Z293" i="1"/>
  <c r="Y293" i="1"/>
  <c r="BO292" i="1"/>
  <c r="BM292" i="1"/>
  <c r="Z292" i="1"/>
  <c r="Y292" i="1"/>
  <c r="BO291" i="1"/>
  <c r="BM291" i="1"/>
  <c r="Z291" i="1"/>
  <c r="Y291" i="1"/>
  <c r="BO290" i="1"/>
  <c r="BM290" i="1"/>
  <c r="Z290" i="1"/>
  <c r="Y290" i="1"/>
  <c r="BO289" i="1"/>
  <c r="BM289" i="1"/>
  <c r="Z289" i="1"/>
  <c r="Y289" i="1"/>
  <c r="X287" i="1"/>
  <c r="X286" i="1"/>
  <c r="BP285" i="1"/>
  <c r="BO285" i="1"/>
  <c r="BN285" i="1"/>
  <c r="BM285" i="1"/>
  <c r="Z285" i="1"/>
  <c r="Y285" i="1"/>
  <c r="P285" i="1"/>
  <c r="BO284" i="1"/>
  <c r="BM284" i="1"/>
  <c r="Z284" i="1"/>
  <c r="Y284" i="1"/>
  <c r="BO283" i="1"/>
  <c r="BM283" i="1"/>
  <c r="Z283" i="1"/>
  <c r="Y283" i="1"/>
  <c r="X281" i="1"/>
  <c r="Y280" i="1"/>
  <c r="X280" i="1"/>
  <c r="BP279" i="1"/>
  <c r="BO279" i="1"/>
  <c r="BN279" i="1"/>
  <c r="BM279" i="1"/>
  <c r="Z279" i="1"/>
  <c r="Y279" i="1"/>
  <c r="BP278" i="1"/>
  <c r="BO278" i="1"/>
  <c r="BN278" i="1"/>
  <c r="BM278" i="1"/>
  <c r="Z278" i="1"/>
  <c r="Z280" i="1" s="1"/>
  <c r="Y278" i="1"/>
  <c r="Y281" i="1" s="1"/>
  <c r="Y276" i="1"/>
  <c r="X276" i="1"/>
  <c r="Z275" i="1"/>
  <c r="X275" i="1"/>
  <c r="BO274" i="1"/>
  <c r="BM274" i="1"/>
  <c r="Z274" i="1"/>
  <c r="Y274" i="1"/>
  <c r="X272" i="1"/>
  <c r="Y271" i="1"/>
  <c r="X271" i="1"/>
  <c r="BP270" i="1"/>
  <c r="BO270" i="1"/>
  <c r="BN270" i="1"/>
  <c r="BM270" i="1"/>
  <c r="Z270" i="1"/>
  <c r="Y270" i="1"/>
  <c r="BP269" i="1"/>
  <c r="BO269" i="1"/>
  <c r="BN269" i="1"/>
  <c r="BM269" i="1"/>
  <c r="Z269" i="1"/>
  <c r="Y269" i="1"/>
  <c r="BP268" i="1"/>
  <c r="BO268" i="1"/>
  <c r="BN268" i="1"/>
  <c r="BM268" i="1"/>
  <c r="Z268" i="1"/>
  <c r="Z271" i="1" s="1"/>
  <c r="Y268" i="1"/>
  <c r="Y272" i="1" s="1"/>
  <c r="X264" i="1"/>
  <c r="Z263" i="1"/>
  <c r="X263" i="1"/>
  <c r="BO262" i="1"/>
  <c r="BM262" i="1"/>
  <c r="Z262" i="1"/>
  <c r="Y262" i="1"/>
  <c r="P262" i="1"/>
  <c r="Y260" i="1"/>
  <c r="X260" i="1"/>
  <c r="Z259" i="1"/>
  <c r="X259" i="1"/>
  <c r="BO258" i="1"/>
  <c r="BM258" i="1"/>
  <c r="Z258" i="1"/>
  <c r="Y258" i="1"/>
  <c r="X254" i="1"/>
  <c r="Y253" i="1"/>
  <c r="X253" i="1"/>
  <c r="BP252" i="1"/>
  <c r="BO252" i="1"/>
  <c r="BN252" i="1"/>
  <c r="BM252" i="1"/>
  <c r="Z252" i="1"/>
  <c r="Z253" i="1" s="1"/>
  <c r="Y252" i="1"/>
  <c r="Y254" i="1" s="1"/>
  <c r="P252" i="1"/>
  <c r="X249" i="1"/>
  <c r="X248" i="1"/>
  <c r="BP247" i="1"/>
  <c r="BO247" i="1"/>
  <c r="BN247" i="1"/>
  <c r="BM247" i="1"/>
  <c r="Z247" i="1"/>
  <c r="Y247" i="1"/>
  <c r="P247" i="1"/>
  <c r="BO246" i="1"/>
  <c r="BM246" i="1"/>
  <c r="Z246" i="1"/>
  <c r="Z248" i="1" s="1"/>
  <c r="Y246" i="1"/>
  <c r="P246" i="1"/>
  <c r="X242" i="1"/>
  <c r="Z241" i="1"/>
  <c r="X241" i="1"/>
  <c r="BO240" i="1"/>
  <c r="BM240" i="1"/>
  <c r="Z240" i="1"/>
  <c r="Y240" i="1"/>
  <c r="P240" i="1"/>
  <c r="Y236" i="1"/>
  <c r="X236" i="1"/>
  <c r="Z235" i="1"/>
  <c r="X235" i="1"/>
  <c r="BO234" i="1"/>
  <c r="BM234" i="1"/>
  <c r="Z234" i="1"/>
  <c r="Y234" i="1"/>
  <c r="P234" i="1"/>
  <c r="BP233" i="1"/>
  <c r="BO233" i="1"/>
  <c r="BN233" i="1"/>
  <c r="BM233" i="1"/>
  <c r="Z233" i="1"/>
  <c r="Y233" i="1"/>
  <c r="Y235" i="1" s="1"/>
  <c r="P233" i="1"/>
  <c r="X230" i="1"/>
  <c r="Y229" i="1"/>
  <c r="X229" i="1"/>
  <c r="BP228" i="1"/>
  <c r="BO228" i="1"/>
  <c r="BN228" i="1"/>
  <c r="BM228" i="1"/>
  <c r="Z228" i="1"/>
  <c r="Z229" i="1" s="1"/>
  <c r="Y228" i="1"/>
  <c r="Y230" i="1" s="1"/>
  <c r="P228" i="1"/>
  <c r="X225" i="1"/>
  <c r="Y224" i="1"/>
  <c r="X224" i="1"/>
  <c r="BP223" i="1"/>
  <c r="BO223" i="1"/>
  <c r="BN223" i="1"/>
  <c r="BM223" i="1"/>
  <c r="Z223" i="1"/>
  <c r="Z224" i="1" s="1"/>
  <c r="Y223" i="1"/>
  <c r="Y225" i="1" s="1"/>
  <c r="P223" i="1"/>
  <c r="X220" i="1"/>
  <c r="X219" i="1"/>
  <c r="BP218" i="1"/>
  <c r="BO218" i="1"/>
  <c r="BN218" i="1"/>
  <c r="BM218" i="1"/>
  <c r="Z218" i="1"/>
  <c r="Y218" i="1"/>
  <c r="P218" i="1"/>
  <c r="BO217" i="1"/>
  <c r="BM217" i="1"/>
  <c r="Z217" i="1"/>
  <c r="Y217" i="1"/>
  <c r="BP217" i="1" s="1"/>
  <c r="P217" i="1"/>
  <c r="BP216" i="1"/>
  <c r="BO216" i="1"/>
  <c r="BN216" i="1"/>
  <c r="BM216" i="1"/>
  <c r="Z216" i="1"/>
  <c r="Y216" i="1"/>
  <c r="P216" i="1"/>
  <c r="BO215" i="1"/>
  <c r="BM215" i="1"/>
  <c r="Z215" i="1"/>
  <c r="Z219" i="1" s="1"/>
  <c r="Y215" i="1"/>
  <c r="Y220" i="1" s="1"/>
  <c r="P215" i="1"/>
  <c r="X212" i="1"/>
  <c r="X211" i="1"/>
  <c r="BO210" i="1"/>
  <c r="BM210" i="1"/>
  <c r="Z210" i="1"/>
  <c r="Y210" i="1"/>
  <c r="BP210" i="1" s="1"/>
  <c r="P210" i="1"/>
  <c r="BP209" i="1"/>
  <c r="BO209" i="1"/>
  <c r="BN209" i="1"/>
  <c r="BM209" i="1"/>
  <c r="Z209" i="1"/>
  <c r="Y209" i="1"/>
  <c r="P209" i="1"/>
  <c r="BO208" i="1"/>
  <c r="BM208" i="1"/>
  <c r="Z208" i="1"/>
  <c r="Y208" i="1"/>
  <c r="BP208" i="1" s="1"/>
  <c r="P208" i="1"/>
  <c r="BP207" i="1"/>
  <c r="BO207" i="1"/>
  <c r="BN207" i="1"/>
  <c r="BM207" i="1"/>
  <c r="Z207" i="1"/>
  <c r="Y207" i="1"/>
  <c r="P207" i="1"/>
  <c r="BO206" i="1"/>
  <c r="BM206" i="1"/>
  <c r="Z206" i="1"/>
  <c r="Y206" i="1"/>
  <c r="BP206" i="1" s="1"/>
  <c r="P206" i="1"/>
  <c r="BP205" i="1"/>
  <c r="BO205" i="1"/>
  <c r="BN205" i="1"/>
  <c r="BM205" i="1"/>
  <c r="Z205" i="1"/>
  <c r="Z211" i="1" s="1"/>
  <c r="Y205" i="1"/>
  <c r="Y211" i="1" s="1"/>
  <c r="P205" i="1"/>
  <c r="X202" i="1"/>
  <c r="X201" i="1"/>
  <c r="BP200" i="1"/>
  <c r="BO200" i="1"/>
  <c r="BN200" i="1"/>
  <c r="BM200" i="1"/>
  <c r="Z200" i="1"/>
  <c r="Y200" i="1"/>
  <c r="P200" i="1"/>
  <c r="BO199" i="1"/>
  <c r="BM199" i="1"/>
  <c r="Z199" i="1"/>
  <c r="Y199" i="1"/>
  <c r="BP199" i="1" s="1"/>
  <c r="P199" i="1"/>
  <c r="BP198" i="1"/>
  <c r="BO198" i="1"/>
  <c r="BN198" i="1"/>
  <c r="BM198" i="1"/>
  <c r="Z198" i="1"/>
  <c r="Z201" i="1" s="1"/>
  <c r="Y198" i="1"/>
  <c r="Y202" i="1" s="1"/>
  <c r="P198" i="1"/>
  <c r="X195" i="1"/>
  <c r="X194" i="1"/>
  <c r="BP193" i="1"/>
  <c r="BO193" i="1"/>
  <c r="BN193" i="1"/>
  <c r="BM193" i="1"/>
  <c r="Z193" i="1"/>
  <c r="Y193" i="1"/>
  <c r="BP192" i="1"/>
  <c r="BO192" i="1"/>
  <c r="BN192" i="1"/>
  <c r="BM192" i="1"/>
  <c r="Z192" i="1"/>
  <c r="Y192" i="1"/>
  <c r="P192" i="1"/>
  <c r="BO191" i="1"/>
  <c r="BM191" i="1"/>
  <c r="Z191" i="1"/>
  <c r="Y191" i="1"/>
  <c r="BP191" i="1" s="1"/>
  <c r="P191" i="1"/>
  <c r="BP190" i="1"/>
  <c r="BO190" i="1"/>
  <c r="BN190" i="1"/>
  <c r="BM190" i="1"/>
  <c r="Z190" i="1"/>
  <c r="Z194" i="1" s="1"/>
  <c r="Y190" i="1"/>
  <c r="Y195" i="1" s="1"/>
  <c r="P190" i="1"/>
  <c r="X186" i="1"/>
  <c r="Y185" i="1"/>
  <c r="X185" i="1"/>
  <c r="BP184" i="1"/>
  <c r="BO184" i="1"/>
  <c r="BN184" i="1"/>
  <c r="BM184" i="1"/>
  <c r="Z184" i="1"/>
  <c r="Z185" i="1" s="1"/>
  <c r="Y184" i="1"/>
  <c r="Y186" i="1" s="1"/>
  <c r="P184" i="1"/>
  <c r="X181" i="1"/>
  <c r="Y180" i="1"/>
  <c r="X180" i="1"/>
  <c r="BP179" i="1"/>
  <c r="BO179" i="1"/>
  <c r="BN179" i="1"/>
  <c r="BM179" i="1"/>
  <c r="Z179" i="1"/>
  <c r="Z180" i="1" s="1"/>
  <c r="Y179" i="1"/>
  <c r="Y181" i="1" s="1"/>
  <c r="X177" i="1"/>
  <c r="X176" i="1"/>
  <c r="BO175" i="1"/>
  <c r="BM175" i="1"/>
  <c r="Z175" i="1"/>
  <c r="Y175" i="1"/>
  <c r="BP175" i="1" s="1"/>
  <c r="P175" i="1"/>
  <c r="BP174" i="1"/>
  <c r="BO174" i="1"/>
  <c r="BN174" i="1"/>
  <c r="BM174" i="1"/>
  <c r="Z174" i="1"/>
  <c r="Z176" i="1" s="1"/>
  <c r="Y174" i="1"/>
  <c r="P174" i="1"/>
  <c r="BO173" i="1"/>
  <c r="BM173" i="1"/>
  <c r="Z173" i="1"/>
  <c r="Y173" i="1"/>
  <c r="Y176" i="1" s="1"/>
  <c r="P173" i="1"/>
  <c r="X169" i="1"/>
  <c r="X168" i="1"/>
  <c r="BO167" i="1"/>
  <c r="BM167" i="1"/>
  <c r="Z167" i="1"/>
  <c r="Y167" i="1"/>
  <c r="BP167" i="1" s="1"/>
  <c r="P167" i="1"/>
  <c r="BP166" i="1"/>
  <c r="BO166" i="1"/>
  <c r="BN166" i="1"/>
  <c r="BM166" i="1"/>
  <c r="Z166" i="1"/>
  <c r="Z168" i="1" s="1"/>
  <c r="Y166" i="1"/>
  <c r="Y168" i="1" s="1"/>
  <c r="P166" i="1"/>
  <c r="X164" i="1"/>
  <c r="X163" i="1"/>
  <c r="BP162" i="1"/>
  <c r="BO162" i="1"/>
  <c r="BN162" i="1"/>
  <c r="BM162" i="1"/>
  <c r="Z162" i="1"/>
  <c r="Y162" i="1"/>
  <c r="P162" i="1"/>
  <c r="BO161" i="1"/>
  <c r="BM161" i="1"/>
  <c r="Z161" i="1"/>
  <c r="Y161" i="1"/>
  <c r="BP161" i="1" s="1"/>
  <c r="P161" i="1"/>
  <c r="BP160" i="1"/>
  <c r="BO160" i="1"/>
  <c r="BN160" i="1"/>
  <c r="BM160" i="1"/>
  <c r="Z160" i="1"/>
  <c r="Y160" i="1"/>
  <c r="BP159" i="1"/>
  <c r="BO159" i="1"/>
  <c r="BN159" i="1"/>
  <c r="BM159" i="1"/>
  <c r="Z159" i="1"/>
  <c r="Z163" i="1" s="1"/>
  <c r="Y159" i="1"/>
  <c r="Y164" i="1" s="1"/>
  <c r="X156" i="1"/>
  <c r="Z155" i="1"/>
  <c r="X155" i="1"/>
  <c r="BO154" i="1"/>
  <c r="BM154" i="1"/>
  <c r="Z154" i="1"/>
  <c r="Y154" i="1"/>
  <c r="Y155" i="1" s="1"/>
  <c r="X150" i="1"/>
  <c r="Y149" i="1"/>
  <c r="X149" i="1"/>
  <c r="BP148" i="1"/>
  <c r="BO148" i="1"/>
  <c r="BN148" i="1"/>
  <c r="BM148" i="1"/>
  <c r="Z148" i="1"/>
  <c r="Z149" i="1" s="1"/>
  <c r="Y148" i="1"/>
  <c r="Y150" i="1" s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Z142" i="1"/>
  <c r="Z144" i="1" s="1"/>
  <c r="Y142" i="1"/>
  <c r="Y145" i="1" s="1"/>
  <c r="P142" i="1"/>
  <c r="X139" i="1"/>
  <c r="Z138" i="1"/>
  <c r="X138" i="1"/>
  <c r="BO137" i="1"/>
  <c r="BM137" i="1"/>
  <c r="Z137" i="1"/>
  <c r="Y137" i="1"/>
  <c r="Y138" i="1" s="1"/>
  <c r="P137" i="1"/>
  <c r="X134" i="1"/>
  <c r="Z133" i="1"/>
  <c r="X133" i="1"/>
  <c r="BO132" i="1"/>
  <c r="BM132" i="1"/>
  <c r="Z132" i="1"/>
  <c r="Y132" i="1"/>
  <c r="Y133" i="1" s="1"/>
  <c r="X129" i="1"/>
  <c r="X128" i="1"/>
  <c r="BP127" i="1"/>
  <c r="BO127" i="1"/>
  <c r="BN127" i="1"/>
  <c r="BM127" i="1"/>
  <c r="Z127" i="1"/>
  <c r="Y127" i="1"/>
  <c r="P127" i="1"/>
  <c r="BO126" i="1"/>
  <c r="BM126" i="1"/>
  <c r="Z126" i="1"/>
  <c r="Z128" i="1" s="1"/>
  <c r="Y126" i="1"/>
  <c r="Y129" i="1" s="1"/>
  <c r="P126" i="1"/>
  <c r="X123" i="1"/>
  <c r="X122" i="1"/>
  <c r="BO121" i="1"/>
  <c r="BM121" i="1"/>
  <c r="Z121" i="1"/>
  <c r="Y121" i="1"/>
  <c r="BP121" i="1" s="1"/>
  <c r="P121" i="1"/>
  <c r="BP120" i="1"/>
  <c r="BO120" i="1"/>
  <c r="BN120" i="1"/>
  <c r="BM120" i="1"/>
  <c r="Z120" i="1"/>
  <c r="Z122" i="1" s="1"/>
  <c r="Y120" i="1"/>
  <c r="Y122" i="1" s="1"/>
  <c r="P120" i="1"/>
  <c r="X117" i="1"/>
  <c r="X116" i="1"/>
  <c r="BP115" i="1"/>
  <c r="BO115" i="1"/>
  <c r="BN115" i="1"/>
  <c r="BM115" i="1"/>
  <c r="Z115" i="1"/>
  <c r="Y115" i="1"/>
  <c r="P115" i="1"/>
  <c r="BO114" i="1"/>
  <c r="BM114" i="1"/>
  <c r="Z114" i="1"/>
  <c r="Z116" i="1" s="1"/>
  <c r="Y114" i="1"/>
  <c r="Y117" i="1" s="1"/>
  <c r="P114" i="1"/>
  <c r="X111" i="1"/>
  <c r="X110" i="1"/>
  <c r="BO109" i="1"/>
  <c r="BM109" i="1"/>
  <c r="Z109" i="1"/>
  <c r="Y109" i="1"/>
  <c r="P109" i="1"/>
  <c r="BP108" i="1"/>
  <c r="BO108" i="1"/>
  <c r="BN108" i="1"/>
  <c r="BM108" i="1"/>
  <c r="Z108" i="1"/>
  <c r="Y108" i="1"/>
  <c r="P108" i="1"/>
  <c r="BO107" i="1"/>
  <c r="BM107" i="1"/>
  <c r="Z107" i="1"/>
  <c r="Y107" i="1"/>
  <c r="P107" i="1"/>
  <c r="BP106" i="1"/>
  <c r="BO106" i="1"/>
  <c r="BN106" i="1"/>
  <c r="BM106" i="1"/>
  <c r="Z106" i="1"/>
  <c r="Z110" i="1" s="1"/>
  <c r="Y106" i="1"/>
  <c r="P106" i="1"/>
  <c r="BO105" i="1"/>
  <c r="BM105" i="1"/>
  <c r="Z105" i="1"/>
  <c r="Y105" i="1"/>
  <c r="P105" i="1"/>
  <c r="Y102" i="1"/>
  <c r="X102" i="1"/>
  <c r="Z101" i="1"/>
  <c r="X101" i="1"/>
  <c r="BO100" i="1"/>
  <c r="BM100" i="1"/>
  <c r="Z100" i="1"/>
  <c r="Y100" i="1"/>
  <c r="P100" i="1"/>
  <c r="BP99" i="1"/>
  <c r="BO99" i="1"/>
  <c r="BN99" i="1"/>
  <c r="BM99" i="1"/>
  <c r="Z99" i="1"/>
  <c r="Y99" i="1"/>
  <c r="P99" i="1"/>
  <c r="BO98" i="1"/>
  <c r="BM98" i="1"/>
  <c r="Z98" i="1"/>
  <c r="Y98" i="1"/>
  <c r="P98" i="1"/>
  <c r="X95" i="1"/>
  <c r="X94" i="1"/>
  <c r="BO93" i="1"/>
  <c r="BM93" i="1"/>
  <c r="Z93" i="1"/>
  <c r="Y93" i="1"/>
  <c r="P93" i="1"/>
  <c r="BP92" i="1"/>
  <c r="BO92" i="1"/>
  <c r="BN92" i="1"/>
  <c r="BM92" i="1"/>
  <c r="Z92" i="1"/>
  <c r="Y92" i="1"/>
  <c r="P92" i="1"/>
  <c r="BO91" i="1"/>
  <c r="BM91" i="1"/>
  <c r="Z91" i="1"/>
  <c r="Y91" i="1"/>
  <c r="P91" i="1"/>
  <c r="BP90" i="1"/>
  <c r="BO90" i="1"/>
  <c r="BN90" i="1"/>
  <c r="BM90" i="1"/>
  <c r="Z90" i="1"/>
  <c r="Y90" i="1"/>
  <c r="BP89" i="1"/>
  <c r="BO89" i="1"/>
  <c r="BN89" i="1"/>
  <c r="BM89" i="1"/>
  <c r="Z89" i="1"/>
  <c r="Z94" i="1" s="1"/>
  <c r="Y89" i="1"/>
  <c r="P89" i="1"/>
  <c r="BO88" i="1"/>
  <c r="BM88" i="1"/>
  <c r="Z88" i="1"/>
  <c r="Y88" i="1"/>
  <c r="Y95" i="1" s="1"/>
  <c r="X85" i="1"/>
  <c r="X84" i="1"/>
  <c r="BP83" i="1"/>
  <c r="BO83" i="1"/>
  <c r="BN83" i="1"/>
  <c r="BM83" i="1"/>
  <c r="Z83" i="1"/>
  <c r="Y83" i="1"/>
  <c r="P83" i="1"/>
  <c r="BO82" i="1"/>
  <c r="BM82" i="1"/>
  <c r="Z82" i="1"/>
  <c r="Y82" i="1"/>
  <c r="P82" i="1"/>
  <c r="Y79" i="1"/>
  <c r="X79" i="1"/>
  <c r="Z78" i="1"/>
  <c r="X78" i="1"/>
  <c r="BO77" i="1"/>
  <c r="BM77" i="1"/>
  <c r="Z77" i="1"/>
  <c r="Y77" i="1"/>
  <c r="X74" i="1"/>
  <c r="X73" i="1"/>
  <c r="BP72" i="1"/>
  <c r="BO72" i="1"/>
  <c r="BN72" i="1"/>
  <c r="BM72" i="1"/>
  <c r="Z72" i="1"/>
  <c r="Y72" i="1"/>
  <c r="P72" i="1"/>
  <c r="BO71" i="1"/>
  <c r="BM71" i="1"/>
  <c r="Z71" i="1"/>
  <c r="Z73" i="1" s="1"/>
  <c r="Y71" i="1"/>
  <c r="P71" i="1"/>
  <c r="X68" i="1"/>
  <c r="Z67" i="1"/>
  <c r="X67" i="1"/>
  <c r="BO66" i="1"/>
  <c r="BM66" i="1"/>
  <c r="Z66" i="1"/>
  <c r="Y66" i="1"/>
  <c r="BO65" i="1"/>
  <c r="BM65" i="1"/>
  <c r="Z65" i="1"/>
  <c r="Y65" i="1"/>
  <c r="BO64" i="1"/>
  <c r="BM64" i="1"/>
  <c r="Z64" i="1"/>
  <c r="Y64" i="1"/>
  <c r="Y68" i="1" s="1"/>
  <c r="X62" i="1"/>
  <c r="Y61" i="1"/>
  <c r="X61" i="1"/>
  <c r="BP60" i="1"/>
  <c r="BO60" i="1"/>
  <c r="BN60" i="1"/>
  <c r="BM60" i="1"/>
  <c r="Z60" i="1"/>
  <c r="Z61" i="1" s="1"/>
  <c r="Y60" i="1"/>
  <c r="Y62" i="1" s="1"/>
  <c r="Y58" i="1"/>
  <c r="X58" i="1"/>
  <c r="Z57" i="1"/>
  <c r="X57" i="1"/>
  <c r="BO56" i="1"/>
  <c r="BM56" i="1"/>
  <c r="Z56" i="1"/>
  <c r="Y56" i="1"/>
  <c r="X53" i="1"/>
  <c r="X52" i="1"/>
  <c r="BP51" i="1"/>
  <c r="BO51" i="1"/>
  <c r="BN51" i="1"/>
  <c r="BM51" i="1"/>
  <c r="Z51" i="1"/>
  <c r="Y51" i="1"/>
  <c r="P51" i="1"/>
  <c r="BO50" i="1"/>
  <c r="BM50" i="1"/>
  <c r="Z50" i="1"/>
  <c r="Y50" i="1"/>
  <c r="P50" i="1"/>
  <c r="BP49" i="1"/>
  <c r="BO49" i="1"/>
  <c r="BN49" i="1"/>
  <c r="BM49" i="1"/>
  <c r="Z49" i="1"/>
  <c r="Y49" i="1"/>
  <c r="P49" i="1"/>
  <c r="BO48" i="1"/>
  <c r="BM48" i="1"/>
  <c r="Z48" i="1"/>
  <c r="Y48" i="1"/>
  <c r="P48" i="1"/>
  <c r="BP47" i="1"/>
  <c r="BO47" i="1"/>
  <c r="BN47" i="1"/>
  <c r="BM47" i="1"/>
  <c r="Z47" i="1"/>
  <c r="Y47" i="1"/>
  <c r="P47" i="1"/>
  <c r="BO46" i="1"/>
  <c r="BM46" i="1"/>
  <c r="Z46" i="1"/>
  <c r="Y46" i="1"/>
  <c r="P46" i="1"/>
  <c r="BP45" i="1"/>
  <c r="BO45" i="1"/>
  <c r="BN45" i="1"/>
  <c r="BM45" i="1"/>
  <c r="Z45" i="1"/>
  <c r="Y45" i="1"/>
  <c r="P45" i="1"/>
  <c r="BO44" i="1"/>
  <c r="BM44" i="1"/>
  <c r="Z44" i="1"/>
  <c r="Y44" i="1"/>
  <c r="P44" i="1"/>
  <c r="BP43" i="1"/>
  <c r="BO43" i="1"/>
  <c r="BN43" i="1"/>
  <c r="BM43" i="1"/>
  <c r="Z43" i="1"/>
  <c r="Z52" i="1" s="1"/>
  <c r="Y43" i="1"/>
  <c r="Y53" i="1" s="1"/>
  <c r="P43" i="1"/>
  <c r="X40" i="1"/>
  <c r="Y39" i="1"/>
  <c r="X39" i="1"/>
  <c r="BP38" i="1"/>
  <c r="BO38" i="1"/>
  <c r="BN38" i="1"/>
  <c r="BM38" i="1"/>
  <c r="Z38" i="1"/>
  <c r="Y38" i="1"/>
  <c r="BP37" i="1"/>
  <c r="BO37" i="1"/>
  <c r="BN37" i="1"/>
  <c r="BM37" i="1"/>
  <c r="Z37" i="1"/>
  <c r="Y37" i="1"/>
  <c r="BP36" i="1"/>
  <c r="BO36" i="1"/>
  <c r="BN36" i="1"/>
  <c r="BM36" i="1"/>
  <c r="Z36" i="1"/>
  <c r="Z39" i="1" s="1"/>
  <c r="Y36" i="1"/>
  <c r="Y40" i="1" s="1"/>
  <c r="Y33" i="1"/>
  <c r="X33" i="1"/>
  <c r="Z32" i="1"/>
  <c r="X32" i="1"/>
  <c r="BO31" i="1"/>
  <c r="BM31" i="1"/>
  <c r="Z31" i="1"/>
  <c r="Y31" i="1"/>
  <c r="BO30" i="1"/>
  <c r="BM30" i="1"/>
  <c r="Z30" i="1"/>
  <c r="Y30" i="1"/>
  <c r="P30" i="1"/>
  <c r="BP29" i="1"/>
  <c r="BO29" i="1"/>
  <c r="BN29" i="1"/>
  <c r="BM29" i="1"/>
  <c r="Z29" i="1"/>
  <c r="Y29" i="1"/>
  <c r="BP28" i="1"/>
  <c r="BO28" i="1"/>
  <c r="BN28" i="1"/>
  <c r="BM28" i="1"/>
  <c r="Z28" i="1"/>
  <c r="Y28" i="1"/>
  <c r="Y32" i="1" s="1"/>
  <c r="X24" i="1"/>
  <c r="X317" i="1" s="1"/>
  <c r="Z23" i="1"/>
  <c r="X23" i="1"/>
  <c r="X321" i="1" s="1"/>
  <c r="BO22" i="1"/>
  <c r="BM22" i="1"/>
  <c r="X318" i="1" s="1"/>
  <c r="Z22" i="1"/>
  <c r="Y22" i="1"/>
  <c r="P22" i="1"/>
  <c r="H10" i="1"/>
  <c r="H9" i="1"/>
  <c r="A9" i="1"/>
  <c r="D7" i="1"/>
  <c r="Q6" i="1"/>
  <c r="P2" i="1"/>
  <c r="Y23" i="1" l="1"/>
  <c r="BP22" i="1"/>
  <c r="BN22" i="1"/>
  <c r="BP44" i="1"/>
  <c r="BN44" i="1"/>
  <c r="BP46" i="1"/>
  <c r="BN46" i="1"/>
  <c r="BP48" i="1"/>
  <c r="BN48" i="1"/>
  <c r="BP50" i="1"/>
  <c r="BN50" i="1"/>
  <c r="Y52" i="1"/>
  <c r="Y57" i="1"/>
  <c r="BP56" i="1"/>
  <c r="BN56" i="1"/>
  <c r="Y74" i="1"/>
  <c r="BP71" i="1"/>
  <c r="BN71" i="1"/>
  <c r="Y73" i="1"/>
  <c r="Y78" i="1"/>
  <c r="BP77" i="1"/>
  <c r="BN77" i="1"/>
  <c r="Z84" i="1"/>
  <c r="Z322" i="1" s="1"/>
  <c r="Y101" i="1"/>
  <c r="BP98" i="1"/>
  <c r="BN98" i="1"/>
  <c r="BP100" i="1"/>
  <c r="BN100" i="1"/>
  <c r="F10" i="1"/>
  <c r="J9" i="1"/>
  <c r="F9" i="1"/>
  <c r="A10" i="1"/>
  <c r="X319" i="1"/>
  <c r="X320" i="1" s="1"/>
  <c r="Y24" i="1"/>
  <c r="BP30" i="1"/>
  <c r="BN30" i="1"/>
  <c r="BP31" i="1"/>
  <c r="BN31" i="1"/>
  <c r="Y67" i="1"/>
  <c r="BP64" i="1"/>
  <c r="BN64" i="1"/>
  <c r="BP65" i="1"/>
  <c r="BN65" i="1"/>
  <c r="BP66" i="1"/>
  <c r="BN66" i="1"/>
  <c r="Y85" i="1"/>
  <c r="BP82" i="1"/>
  <c r="BN82" i="1"/>
  <c r="Y84" i="1"/>
  <c r="Y94" i="1"/>
  <c r="BP88" i="1"/>
  <c r="BN88" i="1"/>
  <c r="BP91" i="1"/>
  <c r="BN91" i="1"/>
  <c r="BP93" i="1"/>
  <c r="BN93" i="1"/>
  <c r="Y110" i="1"/>
  <c r="BP105" i="1"/>
  <c r="BN105" i="1"/>
  <c r="Y111" i="1"/>
  <c r="BP107" i="1"/>
  <c r="BN107" i="1"/>
  <c r="BP109" i="1"/>
  <c r="BN109" i="1"/>
  <c r="Y116" i="1"/>
  <c r="Y123" i="1"/>
  <c r="Y128" i="1"/>
  <c r="Y134" i="1"/>
  <c r="Y139" i="1"/>
  <c r="Y144" i="1"/>
  <c r="Y156" i="1"/>
  <c r="Y163" i="1"/>
  <c r="Y169" i="1"/>
  <c r="Y177" i="1"/>
  <c r="Y194" i="1"/>
  <c r="Y201" i="1"/>
  <c r="Y212" i="1"/>
  <c r="Y219" i="1"/>
  <c r="Y241" i="1"/>
  <c r="BP240" i="1"/>
  <c r="BN240" i="1"/>
  <c r="Y263" i="1"/>
  <c r="BP262" i="1"/>
  <c r="BN262" i="1"/>
  <c r="Y287" i="1"/>
  <c r="BP283" i="1"/>
  <c r="BN283" i="1"/>
  <c r="BP284" i="1"/>
  <c r="BN284" i="1"/>
  <c r="Y286" i="1"/>
  <c r="Y310" i="1"/>
  <c r="BP289" i="1"/>
  <c r="BN289" i="1"/>
  <c r="BP290" i="1"/>
  <c r="BN290" i="1"/>
  <c r="BP291" i="1"/>
  <c r="BN291" i="1"/>
  <c r="BP292" i="1"/>
  <c r="BN292" i="1"/>
  <c r="BP293" i="1"/>
  <c r="BN293" i="1"/>
  <c r="BP294" i="1"/>
  <c r="BN294" i="1"/>
  <c r="BP295" i="1"/>
  <c r="BN295" i="1"/>
  <c r="BP296" i="1"/>
  <c r="BN296" i="1"/>
  <c r="BP297" i="1"/>
  <c r="BN297" i="1"/>
  <c r="BP298" i="1"/>
  <c r="BN298" i="1"/>
  <c r="BP299" i="1"/>
  <c r="BN299" i="1"/>
  <c r="BP300" i="1"/>
  <c r="BN300" i="1"/>
  <c r="BP301" i="1"/>
  <c r="BN301" i="1"/>
  <c r="BP302" i="1"/>
  <c r="BN302" i="1"/>
  <c r="BP303" i="1"/>
  <c r="BN303" i="1"/>
  <c r="BP304" i="1"/>
  <c r="BN304" i="1"/>
  <c r="BP305" i="1"/>
  <c r="BN305" i="1"/>
  <c r="BP306" i="1"/>
  <c r="BN306" i="1"/>
  <c r="BP307" i="1"/>
  <c r="BN307" i="1"/>
  <c r="BP308" i="1"/>
  <c r="BN308" i="1"/>
  <c r="BP309" i="1"/>
  <c r="BN309" i="1"/>
  <c r="BN114" i="1"/>
  <c r="BP114" i="1"/>
  <c r="BN121" i="1"/>
  <c r="BN126" i="1"/>
  <c r="BP126" i="1"/>
  <c r="BN132" i="1"/>
  <c r="BP132" i="1"/>
  <c r="BN137" i="1"/>
  <c r="BP137" i="1"/>
  <c r="BN142" i="1"/>
  <c r="BP142" i="1"/>
  <c r="BN154" i="1"/>
  <c r="BP154" i="1"/>
  <c r="BN161" i="1"/>
  <c r="BN167" i="1"/>
  <c r="BN173" i="1"/>
  <c r="BP173" i="1"/>
  <c r="BN175" i="1"/>
  <c r="BN191" i="1"/>
  <c r="BN199" i="1"/>
  <c r="BN206" i="1"/>
  <c r="BN208" i="1"/>
  <c r="BN210" i="1"/>
  <c r="BN215" i="1"/>
  <c r="BP215" i="1"/>
  <c r="BN217" i="1"/>
  <c r="BP234" i="1"/>
  <c r="BN234" i="1"/>
  <c r="Y242" i="1"/>
  <c r="Y249" i="1"/>
  <c r="BP246" i="1"/>
  <c r="BN246" i="1"/>
  <c r="Y248" i="1"/>
  <c r="Y259" i="1"/>
  <c r="BP258" i="1"/>
  <c r="BN258" i="1"/>
  <c r="Y264" i="1"/>
  <c r="Y275" i="1"/>
  <c r="BP274" i="1"/>
  <c r="BN274" i="1"/>
  <c r="Z286" i="1"/>
  <c r="Y311" i="1"/>
  <c r="Y317" i="1" l="1"/>
  <c r="Y319" i="1"/>
  <c r="B330" i="1"/>
  <c r="Y318" i="1"/>
  <c r="Y320" i="1" s="1"/>
  <c r="Y321" i="1"/>
  <c r="A330" i="1" s="1"/>
  <c r="C330" i="1" l="1"/>
</calcChain>
</file>

<file path=xl/sharedStrings.xml><?xml version="1.0" encoding="utf-8"?>
<sst xmlns="http://schemas.openxmlformats.org/spreadsheetml/2006/main" count="1557" uniqueCount="519">
  <si>
    <t xml:space="preserve">  БЛАНК ЗАКАЗА </t>
  </si>
  <si>
    <t>ЗПФ</t>
  </si>
  <si>
    <t>на отгрузку продукции с ООО Трейд-Сервис с</t>
  </si>
  <si>
    <t>14.02.2025</t>
  </si>
  <si>
    <t>бланк создан</t>
  </si>
  <si>
    <t>13.02.2025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</si>
  <si>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</si>
  <si>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</si>
  <si>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</si>
  <si>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</si>
  <si>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</si>
  <si>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</si>
  <si>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</si>
  <si>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</si>
  <si>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</si>
  <si>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</si>
  <si>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</si>
  <si>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</si>
  <si>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</si>
  <si>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272302Российская Федерация, Запорожская обл, Мелитополь г, Полевая ул, д. 3, стр А,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</si>
  <si>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</si>
  <si>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</si>
  <si>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</si>
  <si>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</si>
  <si>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</si>
  <si>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</si>
  <si>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</si>
  <si>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</si>
  <si>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</si>
  <si>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</si>
  <si>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</si>
  <si>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</si>
  <si>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</si>
  <si>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</si>
  <si>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</si>
  <si>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</si>
  <si>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</si>
  <si>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</si>
  <si>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</si>
  <si>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</si>
  <si>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</si>
  <si>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</si>
  <si>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</si>
  <si>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</si>
  <si>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</si>
  <si>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</si>
  <si>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</si>
  <si>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</si>
  <si>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</si>
  <si>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</si>
  <si>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</si>
  <si>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</si>
  <si>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</si>
  <si>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</si>
  <si>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</si>
  <si>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</si>
  <si>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</si>
  <si>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</si>
  <si>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</si>
  <si>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</si>
  <si>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</si>
  <si>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</si>
  <si>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</si>
  <si>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</si>
  <si>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</si>
  <si>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</si>
  <si>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</si>
  <si>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</si>
  <si>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</si>
  <si>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</si>
  <si>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</si>
  <si>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</si>
  <si>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</si>
  <si>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</si>
  <si>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</si>
  <si>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</si>
  <si>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</si>
  <si>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</si>
  <si>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</si>
  <si>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</si>
  <si>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</si>
  <si>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</si>
  <si>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</si>
  <si>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</si>
  <si>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SU003598</t>
  </si>
  <si>
    <t>P004602</t>
  </si>
  <si>
    <t>Наггетсы «Нагетосы Сочная курочка» Фикс.вес 0,25 ТМ «Горячая штучка»</t>
  </si>
  <si>
    <t>SU002760</t>
  </si>
  <si>
    <t>P004105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</si>
  <si>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</si>
  <si>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</si>
  <si>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</si>
  <si>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</si>
  <si>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</si>
  <si>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</si>
  <si>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</si>
  <si>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</si>
  <si>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</si>
  <si>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</si>
  <si>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</si>
  <si>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</si>
  <si>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</si>
  <si>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</si>
  <si>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</si>
  <si>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</si>
  <si>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</si>
  <si>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</si>
  <si>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</si>
  <si>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</si>
  <si>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</si>
  <si>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</si>
  <si>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</si>
  <si>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</si>
  <si>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SU003531</t>
  </si>
  <si>
    <t>P004441</t>
  </si>
  <si>
    <t>ЕАЭС N RU Д-RU.РА04.В.26948/22</t>
  </si>
  <si>
    <t>SU003385</t>
  </si>
  <si>
    <t>P004203</t>
  </si>
  <si>
    <t>SU002838</t>
  </si>
  <si>
    <t>P003681</t>
  </si>
  <si>
    <t>SU003530</t>
  </si>
  <si>
    <t>P004443</t>
  </si>
  <si>
    <t>SU002624</t>
  </si>
  <si>
    <t>P003678</t>
  </si>
  <si>
    <t>SU003529</t>
  </si>
  <si>
    <t>P004442</t>
  </si>
  <si>
    <t>Foodgital</t>
  </si>
  <si>
    <t>Котлеты</t>
  </si>
  <si>
    <t>SU003679</t>
  </si>
  <si>
    <t>P004730</t>
  </si>
  <si>
    <t>Котлеты «Котлеты» Фикс.вес 0,18 ТМ «Горячая штучка»</t>
  </si>
  <si>
    <t>ЕАЭС N RU Д-RU.РА05.В.89397/22</t>
  </si>
  <si>
    <t>SU003678</t>
  </si>
  <si>
    <t>P004731</t>
  </si>
  <si>
    <t>Наггетсы «Наггетсы» Фикс.вес 0,2 ТМ «Горячая штучка»</t>
  </si>
  <si>
    <t>ЕАЭС N RU Д-RU.РА03.В.95139/22</t>
  </si>
  <si>
    <t>Снеки</t>
  </si>
  <si>
    <t>SU003680</t>
  </si>
  <si>
    <t>P004732</t>
  </si>
  <si>
    <t>Снеки «Чебупели» Фикс.вес 0,2 ТМ «Горячая штучка»</t>
  </si>
  <si>
    <t>ЕАЭС N RU Д-RU.РА03.В.64590/22</t>
  </si>
  <si>
    <t>SU003677</t>
  </si>
  <si>
    <t>P004733</t>
  </si>
  <si>
    <t>Снеки «Чебупицца Маргарита» Фикс.вес 0,2 ТМ «Горячая штучка»</t>
  </si>
  <si>
    <t>ЕАЭС N RU Д-RU.РА04.В.97529/23</t>
  </si>
  <si>
    <t>SU003676</t>
  </si>
  <si>
    <t>P004818</t>
  </si>
  <si>
    <t>Снеки «Чебупицца со вкусом 4 сыра» Фикс.вес 0,2 ТМ «Горячая штучка»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</si>
  <si>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</si>
  <si>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</si>
  <si>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</si>
  <si>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</si>
  <si>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</si>
  <si>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</si>
  <si>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</si>
  <si>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</si>
  <si>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</si>
  <si>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</si>
  <si>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</si>
  <si>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</si>
  <si>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</si>
  <si>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</si>
  <si>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SU002563</t>
  </si>
  <si>
    <t>P004101</t>
  </si>
  <si>
    <t>ЕАЭС N RU Д-RU.РА09.В.51317/22, 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</si>
  <si>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</si>
  <si>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</si>
  <si>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</si>
  <si>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</si>
  <si>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</si>
  <si>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</si>
  <si>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</si>
  <si>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</si>
  <si>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</si>
  <si>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</si>
  <si>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</si>
  <si>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</si>
  <si>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</si>
  <si>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</si>
  <si>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</si>
  <si>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</si>
  <si>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</si>
  <si>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</si>
  <si>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</si>
  <si>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</si>
  <si>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Чебуреки ГШ</t>
  </si>
  <si>
    <t>Чебуреки</t>
  </si>
  <si>
    <t>SU002558</t>
  </si>
  <si>
    <t>P004127</t>
  </si>
  <si>
    <t>ЕАЭС N RU Д-RU.РА02.В.49579/23, ЕАЭС N RU Д-RU.РА05.В.15673/23</t>
  </si>
  <si>
    <t>SU002573</t>
  </si>
  <si>
    <t>P004138</t>
  </si>
  <si>
    <t>ЕАЭС N RU Д-RU.РА01.В.13713/23, ЕАЭС N RU Д-RU.РА05.В.14262/23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</si>
  <si>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</si>
  <si>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</si>
  <si>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</si>
  <si>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</si>
  <si>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</si>
  <si>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</si>
  <si>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</si>
  <si>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</si>
  <si>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</si>
  <si>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</si>
  <si>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</si>
  <si>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</si>
  <si>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</si>
  <si>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</si>
  <si>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</si>
  <si>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</si>
  <si>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</si>
  <si>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</si>
  <si>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</si>
  <si>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</si>
  <si>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</si>
  <si>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</si>
  <si>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</si>
  <si>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</si>
  <si>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</si>
  <si>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</si>
  <si>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</si>
  <si>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</si>
  <si>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</si>
  <si>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</si>
  <si>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</si>
  <si>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</si>
  <si>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</si>
  <si>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</si>
  <si>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</si>
  <si>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</si>
  <si>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</si>
  <si>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</si>
  <si>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</si>
  <si>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</si>
  <si>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</si>
  <si>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</si>
  <si>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</si>
  <si>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</si>
  <si>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</si>
  <si>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</si>
  <si>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</si>
  <si>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</si>
  <si>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</si>
  <si>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</si>
  <si>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</si>
  <si>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</si>
  <si>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</si>
  <si>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</si>
  <si>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</si>
  <si>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</si>
  <si>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</si>
  <si>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</si>
  <si>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</si>
  <si>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</si>
  <si>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</si>
  <si>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</si>
  <si>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</si>
  <si>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</si>
  <si>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</si>
  <si>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</si>
  <si>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</si>
  <si>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</si>
  <si>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</si>
  <si>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</si>
  <si>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</si>
  <si>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</si>
  <si>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</si>
  <si>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</si>
  <si>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</si>
  <si>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</si>
  <si>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</si>
  <si>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</si>
  <si>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</si>
  <si>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</si>
  <si>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</si>
  <si>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</si>
  <si>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</si>
  <si>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</si>
  <si>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</si>
  <si>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</si>
  <si>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</si>
  <si>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SU003001</t>
  </si>
  <si>
    <t>P003470</t>
  </si>
  <si>
    <t>ЕАЭС N RU Д-RU.РА08.В.07474/23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</si>
  <si>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</si>
  <si>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</si>
  <si>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</si>
  <si>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</si>
  <si>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</si>
  <si>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</si>
  <si>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</si>
  <si>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</si>
  <si>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Печеные пельмени</t>
  </si>
  <si>
    <t>SU002225</t>
  </si>
  <si>
    <t>P002411</t>
  </si>
  <si>
    <t>ЕАЭС N RU Д-RU.РА01.В.80850/20, ЕАЭС N RU Д-RU.РА08.В.65668/23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</si>
  <si>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</si>
  <si>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</si>
  <si>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</si>
  <si>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</si>
  <si>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</si>
  <si>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</si>
  <si>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</si>
  <si>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</si>
  <si>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</si>
  <si>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</si>
  <si>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</si>
  <si>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</si>
  <si>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Снеки «Куриные биточки в кляре с сырным соусом» Фикс.вес 0,22 ТМ «Стародворье»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</si>
  <si>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</si>
  <si>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</si>
  <si>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</si>
  <si>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</si>
  <si>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</si>
  <si>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</si>
  <si>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</si>
  <si>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</si>
  <si>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</si>
  <si>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</si>
  <si>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</si>
  <si>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</si>
  <si>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</si>
  <si>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</si>
  <si>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</si>
  <si>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</si>
  <si>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</si>
  <si>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</si>
  <si>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</si>
  <si>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</si>
  <si>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</si>
  <si>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</si>
  <si>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</si>
  <si>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</si>
  <si>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</si>
  <si>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</si>
  <si>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</si>
  <si>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</si>
  <si>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</si>
  <si>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ЕАЭС N RU Д-RU.PA01.B.05295/21</t>
  </si>
  <si>
    <t>SU002068</t>
  </si>
  <si>
    <t>P003005</t>
  </si>
  <si>
    <t>SU002069</t>
  </si>
  <si>
    <t>P003001</t>
  </si>
  <si>
    <t>ЕАЭС N RU Д-RU.PA01.B.06796/21</t>
  </si>
  <si>
    <t>SU002066</t>
  </si>
  <si>
    <t>P003004</t>
  </si>
  <si>
    <t>Царедворская EDLP/EDPP</t>
  </si>
  <si>
    <t>SU002638</t>
  </si>
  <si>
    <t>P002986</t>
  </si>
  <si>
    <t>ЕАЭС N RU Д-RU.РА03.В.46289/22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</si>
  <si>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</si>
  <si>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</si>
  <si>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</si>
  <si>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</si>
  <si>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</si>
  <si>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</si>
  <si>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</si>
  <si>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</si>
  <si>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</si>
  <si>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</si>
  <si>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</si>
  <si>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</si>
  <si>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</si>
  <si>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</si>
  <si>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</si>
  <si>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</si>
  <si>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</si>
  <si>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</si>
  <si>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</si>
  <si>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</si>
  <si>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</si>
  <si>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</si>
  <si>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</si>
  <si>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</si>
  <si>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</si>
  <si>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</si>
  <si>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</si>
  <si>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</si>
  <si>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</si>
  <si>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</si>
  <si>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</si>
  <si>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</si>
  <si>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</si>
  <si>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</si>
  <si>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</si>
  <si>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</si>
  <si>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</si>
  <si>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</si>
  <si>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</si>
  <si>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</si>
  <si>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</si>
  <si>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</si>
  <si>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</si>
  <si>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</si>
  <si>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</si>
  <si>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</si>
  <si>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Крылья «Хрустящие крылышки» Весовой ТМ «Зареченские» 1,8 кг</t>
  </si>
  <si>
    <t>ЕАЭС N RU Д-RU. РА04.В.81210/23</t>
  </si>
  <si>
    <t>SU003020</t>
  </si>
  <si>
    <t>P003486</t>
  </si>
  <si>
    <t>Наггетсы «Хрустящие» Весовые ТМ «Зареченские» 6 кг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</si>
  <si>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</si>
  <si>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</si>
  <si>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</si>
  <si>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</si>
  <si>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</si>
  <si>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</si>
  <si>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</si>
  <si>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</si>
  <si>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</si>
  <si>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</si>
  <si>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</si>
  <si>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</si>
  <si>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</si>
  <si>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</si>
  <si>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</si>
  <si>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</si>
  <si>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</si>
  <si>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</si>
  <si>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</si>
  <si>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</si>
  <si>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</si>
  <si>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</si>
  <si>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</si>
  <si>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</si>
  <si>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</si>
  <si>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</si>
  <si>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</si>
  <si>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</si>
  <si>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</si>
  <si>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</si>
  <si>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</si>
  <si>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</si>
  <si>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</si>
  <si>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</si>
  <si>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</si>
  <si>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</si>
  <si>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</si>
  <si>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</si>
  <si>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</si>
  <si>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</si>
  <si>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«Пирожки с мясом»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</si>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</sst>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4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40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42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25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63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54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90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14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6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74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35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19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4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61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89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8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3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9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2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44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2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88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6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85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1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6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30"/>
  <sheetViews>
    <sheetView showGridLines="0" tabSelected="1" topLeftCell="A307" zoomScaleNormal="100" zoomScaleSheetLayoutView="100" workbookViewId="0">
      <selection activeCell="AA323" sqref="AA323"/>
    </sheetView>
  </sheetViews>
  <sheetFormatPr defaultColWidth="9.140625" defaultRowHeight="12.75" x14ac:dyDescent="0.2"/>
  <cols>
    <col min="1" max="1" width="9.140625" style="322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22" customWidth="1"/>
    <col min="19" max="19" width="6.140625" style="322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22" customWidth="1"/>
    <col min="25" max="25" width="11" style="322" customWidth="1"/>
    <col min="26" max="26" width="10" style="322" customWidth="1"/>
    <col min="27" max="27" width="11.5703125" style="322" customWidth="1"/>
    <col min="28" max="28" width="10.42578125" style="322" customWidth="1"/>
    <col min="29" max="29" width="30" style="322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22" customWidth="1"/>
    <col min="34" max="34" width="9.140625" style="322" customWidth="1"/>
    <col min="35" max="16384" width="9.140625" style="322"/>
  </cols>
  <sheetData>
    <row r="1" spans="1:32" s="318" customFormat="1" ht="45" customHeight="1" x14ac:dyDescent="0.2">
      <c r="A1" s="41"/>
      <c r="B1" s="41"/>
      <c r="C1" s="41"/>
      <c r="D1" s="382" t="s">
        <v>0</v>
      </c>
      <c r="E1" s="349"/>
      <c r="F1" s="349"/>
      <c r="G1" s="12" t="s">
        <v>1</v>
      </c>
      <c r="H1" s="382" t="s">
        <v>2</v>
      </c>
      <c r="I1" s="349"/>
      <c r="J1" s="349"/>
      <c r="K1" s="349"/>
      <c r="L1" s="349"/>
      <c r="M1" s="349"/>
      <c r="N1" s="349"/>
      <c r="O1" s="349"/>
      <c r="P1" s="349"/>
      <c r="Q1" s="349"/>
      <c r="R1" s="348" t="s">
        <v>3</v>
      </c>
      <c r="S1" s="349"/>
      <c r="T1" s="34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1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0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37"/>
      <c r="R2" s="337"/>
      <c r="S2" s="337"/>
      <c r="T2" s="337"/>
      <c r="U2" s="337"/>
      <c r="V2" s="337"/>
      <c r="W2" s="337"/>
      <c r="X2" s="16"/>
      <c r="Y2" s="16"/>
      <c r="Z2" s="16"/>
      <c r="AA2" s="16"/>
      <c r="AB2" s="51"/>
      <c r="AC2" s="51"/>
      <c r="AD2" s="51"/>
      <c r="AE2" s="51"/>
    </row>
    <row r="3" spans="1:32" s="31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37"/>
      <c r="Q3" s="337"/>
      <c r="R3" s="337"/>
      <c r="S3" s="337"/>
      <c r="T3" s="337"/>
      <c r="U3" s="337"/>
      <c r="V3" s="337"/>
      <c r="W3" s="337"/>
      <c r="X3" s="16"/>
      <c r="Y3" s="16"/>
      <c r="Z3" s="16"/>
      <c r="AA3" s="16"/>
      <c r="AB3" s="51"/>
      <c r="AC3" s="51"/>
      <c r="AD3" s="51"/>
      <c r="AE3" s="51"/>
    </row>
    <row r="4" spans="1:32" s="31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18" customFormat="1" ht="23.45" customHeight="1" x14ac:dyDescent="0.2">
      <c r="A5" s="407" t="s">
        <v>8</v>
      </c>
      <c r="B5" s="344"/>
      <c r="C5" s="345"/>
      <c r="D5" s="385"/>
      <c r="E5" s="386"/>
      <c r="F5" s="515" t="s">
        <v>9</v>
      </c>
      <c r="G5" s="345"/>
      <c r="H5" s="385"/>
      <c r="I5" s="481"/>
      <c r="J5" s="481"/>
      <c r="K5" s="481"/>
      <c r="L5" s="481"/>
      <c r="M5" s="386"/>
      <c r="N5" s="61"/>
      <c r="P5" s="24" t="s">
        <v>10</v>
      </c>
      <c r="Q5" s="521">
        <v>45705</v>
      </c>
      <c r="R5" s="405"/>
      <c r="T5" s="433" t="s">
        <v>11</v>
      </c>
      <c r="U5" s="372"/>
      <c r="V5" s="434" t="s">
        <v>12</v>
      </c>
      <c r="W5" s="405"/>
      <c r="AB5" s="51"/>
      <c r="AC5" s="51"/>
      <c r="AD5" s="51"/>
      <c r="AE5" s="51"/>
    </row>
    <row r="6" spans="1:32" s="318" customFormat="1" ht="24" customHeight="1" x14ac:dyDescent="0.2">
      <c r="A6" s="407" t="s">
        <v>13</v>
      </c>
      <c r="B6" s="344"/>
      <c r="C6" s="345"/>
      <c r="D6" s="483" t="s">
        <v>14</v>
      </c>
      <c r="E6" s="484"/>
      <c r="F6" s="484"/>
      <c r="G6" s="484"/>
      <c r="H6" s="484"/>
      <c r="I6" s="484"/>
      <c r="J6" s="484"/>
      <c r="K6" s="484"/>
      <c r="L6" s="484"/>
      <c r="M6" s="405"/>
      <c r="N6" s="62"/>
      <c r="P6" s="24" t="s">
        <v>15</v>
      </c>
      <c r="Q6" s="527" t="str">
        <f>IF(Q5=0," ",CHOOSE(WEEKDAY(Q5,2),"Понедельник","Вторник","Среда","Четверг","Пятница","Суббота","Воскресенье"))</f>
        <v>Понедельник</v>
      </c>
      <c r="R6" s="329"/>
      <c r="T6" s="435" t="s">
        <v>16</v>
      </c>
      <c r="U6" s="372"/>
      <c r="V6" s="468" t="s">
        <v>17</v>
      </c>
      <c r="W6" s="359"/>
      <c r="AB6" s="51"/>
      <c r="AC6" s="51"/>
      <c r="AD6" s="51"/>
      <c r="AE6" s="51"/>
    </row>
    <row r="7" spans="1:32" s="318" customFormat="1" ht="21.75" hidden="1" customHeight="1" x14ac:dyDescent="0.2">
      <c r="A7" s="55"/>
      <c r="B7" s="55"/>
      <c r="C7" s="55"/>
      <c r="D7" s="368" t="str">
        <f>IFERROR(VLOOKUP(DeliveryAddress,Table,3,0),1)</f>
        <v>1</v>
      </c>
      <c r="E7" s="369"/>
      <c r="F7" s="369"/>
      <c r="G7" s="369"/>
      <c r="H7" s="369"/>
      <c r="I7" s="369"/>
      <c r="J7" s="369"/>
      <c r="K7" s="369"/>
      <c r="L7" s="369"/>
      <c r="M7" s="370"/>
      <c r="N7" s="63"/>
      <c r="P7" s="24"/>
      <c r="Q7" s="42"/>
      <c r="R7" s="42"/>
      <c r="T7" s="337"/>
      <c r="U7" s="372"/>
      <c r="V7" s="469"/>
      <c r="W7" s="470"/>
      <c r="AB7" s="51"/>
      <c r="AC7" s="51"/>
      <c r="AD7" s="51"/>
      <c r="AE7" s="51"/>
    </row>
    <row r="8" spans="1:32" s="318" customFormat="1" ht="25.5" customHeight="1" x14ac:dyDescent="0.2">
      <c r="A8" s="537" t="s">
        <v>18</v>
      </c>
      <c r="B8" s="341"/>
      <c r="C8" s="342"/>
      <c r="D8" s="377" t="s">
        <v>19</v>
      </c>
      <c r="E8" s="378"/>
      <c r="F8" s="378"/>
      <c r="G8" s="378"/>
      <c r="H8" s="378"/>
      <c r="I8" s="378"/>
      <c r="J8" s="378"/>
      <c r="K8" s="378"/>
      <c r="L8" s="378"/>
      <c r="M8" s="379"/>
      <c r="N8" s="64"/>
      <c r="P8" s="24" t="s">
        <v>20</v>
      </c>
      <c r="Q8" s="410">
        <v>0.41666666666666669</v>
      </c>
      <c r="R8" s="370"/>
      <c r="T8" s="337"/>
      <c r="U8" s="372"/>
      <c r="V8" s="469"/>
      <c r="W8" s="470"/>
      <c r="AB8" s="51"/>
      <c r="AC8" s="51"/>
      <c r="AD8" s="51"/>
      <c r="AE8" s="51"/>
    </row>
    <row r="9" spans="1:32" s="318" customFormat="1" ht="39.950000000000003" customHeight="1" x14ac:dyDescent="0.2">
      <c r="A9" s="41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37"/>
      <c r="C9" s="337"/>
      <c r="D9" s="416"/>
      <c r="E9" s="339"/>
      <c r="F9" s="41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37"/>
      <c r="H9" s="338" t="str">
        <f>IF(AND($A$9="Тип доверенности/получателя при получении в адресе перегруза:",$D$9="Разовая доверенность"),"Введите ФИО","")</f>
        <v/>
      </c>
      <c r="I9" s="339"/>
      <c r="J9" s="338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9"/>
      <c r="L9" s="339"/>
      <c r="M9" s="339"/>
      <c r="N9" s="316"/>
      <c r="P9" s="26" t="s">
        <v>21</v>
      </c>
      <c r="Q9" s="402"/>
      <c r="R9" s="403"/>
      <c r="T9" s="337"/>
      <c r="U9" s="372"/>
      <c r="V9" s="471"/>
      <c r="W9" s="472"/>
      <c r="X9" s="43"/>
      <c r="Y9" s="43"/>
      <c r="Z9" s="43"/>
      <c r="AA9" s="43"/>
      <c r="AB9" s="51"/>
      <c r="AC9" s="51"/>
      <c r="AD9" s="51"/>
      <c r="AE9" s="51"/>
    </row>
    <row r="10" spans="1:32" s="318" customFormat="1" ht="26.45" customHeight="1" x14ac:dyDescent="0.2">
      <c r="A10" s="41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37"/>
      <c r="C10" s="337"/>
      <c r="D10" s="416"/>
      <c r="E10" s="339"/>
      <c r="F10" s="41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37"/>
      <c r="H10" s="464" t="str">
        <f>IFERROR(VLOOKUP($D$10,Proxy,2,FALSE),"")</f>
        <v/>
      </c>
      <c r="I10" s="337"/>
      <c r="J10" s="337"/>
      <c r="K10" s="337"/>
      <c r="L10" s="337"/>
      <c r="M10" s="337"/>
      <c r="N10" s="317"/>
      <c r="P10" s="26" t="s">
        <v>22</v>
      </c>
      <c r="Q10" s="436"/>
      <c r="R10" s="437"/>
      <c r="U10" s="24" t="s">
        <v>23</v>
      </c>
      <c r="V10" s="358" t="s">
        <v>24</v>
      </c>
      <c r="W10" s="359"/>
      <c r="X10" s="44"/>
      <c r="Y10" s="44"/>
      <c r="Z10" s="44"/>
      <c r="AA10" s="44"/>
      <c r="AB10" s="51"/>
      <c r="AC10" s="51"/>
      <c r="AD10" s="51"/>
      <c r="AE10" s="51"/>
    </row>
    <row r="11" spans="1:32" s="318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404"/>
      <c r="R11" s="405"/>
      <c r="U11" s="24" t="s">
        <v>27</v>
      </c>
      <c r="V11" s="493" t="s">
        <v>28</v>
      </c>
      <c r="W11" s="403"/>
      <c r="X11" s="45"/>
      <c r="Y11" s="45"/>
      <c r="Z11" s="45"/>
      <c r="AA11" s="45"/>
      <c r="AB11" s="51"/>
      <c r="AC11" s="51"/>
      <c r="AD11" s="51"/>
      <c r="AE11" s="51"/>
    </row>
    <row r="12" spans="1:32" s="318" customFormat="1" ht="18.600000000000001" customHeight="1" x14ac:dyDescent="0.2">
      <c r="A12" s="430" t="s">
        <v>29</v>
      </c>
      <c r="B12" s="344"/>
      <c r="C12" s="344"/>
      <c r="D12" s="344"/>
      <c r="E12" s="344"/>
      <c r="F12" s="344"/>
      <c r="G12" s="344"/>
      <c r="H12" s="344"/>
      <c r="I12" s="344"/>
      <c r="J12" s="344"/>
      <c r="K12" s="344"/>
      <c r="L12" s="344"/>
      <c r="M12" s="345"/>
      <c r="N12" s="65"/>
      <c r="P12" s="24" t="s">
        <v>30</v>
      </c>
      <c r="Q12" s="410"/>
      <c r="R12" s="370"/>
      <c r="S12" s="23"/>
      <c r="U12" s="24"/>
      <c r="V12" s="349"/>
      <c r="W12" s="337"/>
      <c r="AB12" s="51"/>
      <c r="AC12" s="51"/>
      <c r="AD12" s="51"/>
      <c r="AE12" s="51"/>
    </row>
    <row r="13" spans="1:32" s="318" customFormat="1" ht="23.25" customHeight="1" x14ac:dyDescent="0.2">
      <c r="A13" s="430" t="s">
        <v>31</v>
      </c>
      <c r="B13" s="344"/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5"/>
      <c r="N13" s="65"/>
      <c r="O13" s="26"/>
      <c r="P13" s="26" t="s">
        <v>32</v>
      </c>
      <c r="Q13" s="493"/>
      <c r="R13" s="403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18" customFormat="1" ht="18.600000000000001" customHeight="1" x14ac:dyDescent="0.2">
      <c r="A14" s="430" t="s">
        <v>33</v>
      </c>
      <c r="B14" s="344"/>
      <c r="C14" s="344"/>
      <c r="D14" s="344"/>
      <c r="E14" s="344"/>
      <c r="F14" s="344"/>
      <c r="G14" s="344"/>
      <c r="H14" s="344"/>
      <c r="I14" s="344"/>
      <c r="J14" s="344"/>
      <c r="K14" s="344"/>
      <c r="L14" s="344"/>
      <c r="M14" s="345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18" customFormat="1" ht="22.5" customHeight="1" x14ac:dyDescent="0.2">
      <c r="A15" s="445" t="s">
        <v>34</v>
      </c>
      <c r="B15" s="344"/>
      <c r="C15" s="344"/>
      <c r="D15" s="344"/>
      <c r="E15" s="344"/>
      <c r="F15" s="344"/>
      <c r="G15" s="344"/>
      <c r="H15" s="344"/>
      <c r="I15" s="344"/>
      <c r="J15" s="344"/>
      <c r="K15" s="344"/>
      <c r="L15" s="344"/>
      <c r="M15" s="345"/>
      <c r="N15" s="66"/>
      <c r="P15" s="423" t="s">
        <v>35</v>
      </c>
      <c r="Q15" s="349"/>
      <c r="R15" s="349"/>
      <c r="S15" s="349"/>
      <c r="T15" s="34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24"/>
      <c r="Q16" s="424"/>
      <c r="R16" s="424"/>
      <c r="S16" s="424"/>
      <c r="T16" s="42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54" t="s">
        <v>36</v>
      </c>
      <c r="B17" s="354" t="s">
        <v>37</v>
      </c>
      <c r="C17" s="413" t="s">
        <v>38</v>
      </c>
      <c r="D17" s="354" t="s">
        <v>39</v>
      </c>
      <c r="E17" s="395"/>
      <c r="F17" s="354" t="s">
        <v>40</v>
      </c>
      <c r="G17" s="354" t="s">
        <v>41</v>
      </c>
      <c r="H17" s="354" t="s">
        <v>42</v>
      </c>
      <c r="I17" s="354" t="s">
        <v>43</v>
      </c>
      <c r="J17" s="354" t="s">
        <v>44</v>
      </c>
      <c r="K17" s="354" t="s">
        <v>45</v>
      </c>
      <c r="L17" s="354" t="s">
        <v>46</v>
      </c>
      <c r="M17" s="354" t="s">
        <v>47</v>
      </c>
      <c r="N17" s="354" t="s">
        <v>48</v>
      </c>
      <c r="O17" s="354" t="s">
        <v>49</v>
      </c>
      <c r="P17" s="354" t="s">
        <v>50</v>
      </c>
      <c r="Q17" s="394"/>
      <c r="R17" s="394"/>
      <c r="S17" s="394"/>
      <c r="T17" s="395"/>
      <c r="U17" s="536" t="s">
        <v>51</v>
      </c>
      <c r="V17" s="345"/>
      <c r="W17" s="354" t="s">
        <v>52</v>
      </c>
      <c r="X17" s="354" t="s">
        <v>53</v>
      </c>
      <c r="Y17" s="534" t="s">
        <v>54</v>
      </c>
      <c r="Z17" s="479" t="s">
        <v>55</v>
      </c>
      <c r="AA17" s="462" t="s">
        <v>56</v>
      </c>
      <c r="AB17" s="462" t="s">
        <v>57</v>
      </c>
      <c r="AC17" s="462" t="s">
        <v>58</v>
      </c>
      <c r="AD17" s="462" t="s">
        <v>59</v>
      </c>
      <c r="AE17" s="510"/>
      <c r="AF17" s="511"/>
      <c r="AG17" s="69"/>
      <c r="BD17" s="68" t="s">
        <v>60</v>
      </c>
    </row>
    <row r="18" spans="1:68" ht="14.25" customHeight="1" x14ac:dyDescent="0.2">
      <c r="A18" s="355"/>
      <c r="B18" s="355"/>
      <c r="C18" s="355"/>
      <c r="D18" s="396"/>
      <c r="E18" s="398"/>
      <c r="F18" s="355"/>
      <c r="G18" s="355"/>
      <c r="H18" s="355"/>
      <c r="I18" s="355"/>
      <c r="J18" s="355"/>
      <c r="K18" s="355"/>
      <c r="L18" s="355"/>
      <c r="M18" s="355"/>
      <c r="N18" s="355"/>
      <c r="O18" s="355"/>
      <c r="P18" s="396"/>
      <c r="Q18" s="397"/>
      <c r="R18" s="397"/>
      <c r="S18" s="397"/>
      <c r="T18" s="398"/>
      <c r="U18" s="70" t="s">
        <v>61</v>
      </c>
      <c r="V18" s="70" t="s">
        <v>62</v>
      </c>
      <c r="W18" s="355"/>
      <c r="X18" s="355"/>
      <c r="Y18" s="535"/>
      <c r="Z18" s="480"/>
      <c r="AA18" s="463"/>
      <c r="AB18" s="463"/>
      <c r="AC18" s="463"/>
      <c r="AD18" s="512"/>
      <c r="AE18" s="513"/>
      <c r="AF18" s="514"/>
      <c r="AG18" s="69"/>
      <c r="BD18" s="68"/>
    </row>
    <row r="19" spans="1:68" ht="27.75" customHeight="1" x14ac:dyDescent="0.2">
      <c r="A19" s="365" t="s">
        <v>63</v>
      </c>
      <c r="B19" s="366"/>
      <c r="C19" s="366"/>
      <c r="D19" s="366"/>
      <c r="E19" s="366"/>
      <c r="F19" s="366"/>
      <c r="G19" s="366"/>
      <c r="H19" s="366"/>
      <c r="I19" s="366"/>
      <c r="J19" s="366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  <c r="AA19" s="48"/>
      <c r="AB19" s="48"/>
      <c r="AC19" s="48"/>
    </row>
    <row r="20" spans="1:68" ht="16.5" customHeight="1" x14ac:dyDescent="0.25">
      <c r="A20" s="336" t="s">
        <v>63</v>
      </c>
      <c r="B20" s="337"/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19"/>
      <c r="AB20" s="319"/>
      <c r="AC20" s="319"/>
    </row>
    <row r="21" spans="1:68" ht="14.25" customHeight="1" x14ac:dyDescent="0.25">
      <c r="A21" s="347" t="s">
        <v>64</v>
      </c>
      <c r="B21" s="337"/>
      <c r="C21" s="337"/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7"/>
      <c r="Q21" s="337"/>
      <c r="R21" s="337"/>
      <c r="S21" s="337"/>
      <c r="T21" s="337"/>
      <c r="U21" s="337"/>
      <c r="V21" s="337"/>
      <c r="W21" s="337"/>
      <c r="X21" s="337"/>
      <c r="Y21" s="337"/>
      <c r="Z21" s="337"/>
      <c r="AA21" s="320"/>
      <c r="AB21" s="320"/>
      <c r="AC21" s="320"/>
    </row>
    <row r="22" spans="1:68" ht="27" customHeight="1" x14ac:dyDescent="0.25">
      <c r="A22" s="54" t="s">
        <v>65</v>
      </c>
      <c r="B22" s="54" t="s">
        <v>66</v>
      </c>
      <c r="C22" s="31">
        <v>4301070899</v>
      </c>
      <c r="D22" s="328">
        <v>4607111035752</v>
      </c>
      <c r="E22" s="329"/>
      <c r="F22" s="323">
        <v>0.43</v>
      </c>
      <c r="G22" s="32">
        <v>16</v>
      </c>
      <c r="H22" s="323">
        <v>6.88</v>
      </c>
      <c r="I22" s="323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47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34"/>
      <c r="R22" s="334"/>
      <c r="S22" s="334"/>
      <c r="T22" s="335"/>
      <c r="U22" s="34"/>
      <c r="V22" s="34"/>
      <c r="W22" s="35" t="s">
        <v>70</v>
      </c>
      <c r="X22" s="324">
        <v>0</v>
      </c>
      <c r="Y22" s="325">
        <f>IFERROR(IF(X22="","",X22),"")</f>
        <v>0</v>
      </c>
      <c r="Z22" s="36">
        <f>IFERROR(IF(X22="","",X22*0.0155),"")</f>
        <v>0</v>
      </c>
      <c r="AA22" s="56"/>
      <c r="AB22" s="57"/>
      <c r="AC22" s="72" t="s">
        <v>71</v>
      </c>
      <c r="AG22" s="67"/>
      <c r="AJ22" s="71" t="s">
        <v>72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x14ac:dyDescent="0.2">
      <c r="A23" s="360"/>
      <c r="B23" s="337"/>
      <c r="C23" s="337"/>
      <c r="D23" s="337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61"/>
      <c r="P23" s="340" t="s">
        <v>73</v>
      </c>
      <c r="Q23" s="341"/>
      <c r="R23" s="341"/>
      <c r="S23" s="341"/>
      <c r="T23" s="341"/>
      <c r="U23" s="341"/>
      <c r="V23" s="342"/>
      <c r="W23" s="37" t="s">
        <v>70</v>
      </c>
      <c r="X23" s="326">
        <f>IFERROR(SUM(X22:X22),"0")</f>
        <v>0</v>
      </c>
      <c r="Y23" s="326">
        <f>IFERROR(SUM(Y22:Y22),"0")</f>
        <v>0</v>
      </c>
      <c r="Z23" s="326">
        <f>IFERROR(IF(Z22="",0,Z22),"0")</f>
        <v>0</v>
      </c>
      <c r="AA23" s="327"/>
      <c r="AB23" s="327"/>
      <c r="AC23" s="327"/>
    </row>
    <row r="24" spans="1:68" x14ac:dyDescent="0.2">
      <c r="A24" s="337"/>
      <c r="B24" s="337"/>
      <c r="C24" s="337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61"/>
      <c r="P24" s="340" t="s">
        <v>73</v>
      </c>
      <c r="Q24" s="341"/>
      <c r="R24" s="341"/>
      <c r="S24" s="341"/>
      <c r="T24" s="341"/>
      <c r="U24" s="341"/>
      <c r="V24" s="342"/>
      <c r="W24" s="37" t="s">
        <v>74</v>
      </c>
      <c r="X24" s="326">
        <f>IFERROR(SUMPRODUCT(X22:X22*H22:H22),"0")</f>
        <v>0</v>
      </c>
      <c r="Y24" s="326">
        <f>IFERROR(SUMPRODUCT(Y22:Y22*H22:H22),"0")</f>
        <v>0</v>
      </c>
      <c r="Z24" s="37"/>
      <c r="AA24" s="327"/>
      <c r="AB24" s="327"/>
      <c r="AC24" s="327"/>
    </row>
    <row r="25" spans="1:68" ht="27.75" customHeight="1" x14ac:dyDescent="0.2">
      <c r="A25" s="365" t="s">
        <v>75</v>
      </c>
      <c r="B25" s="366"/>
      <c r="C25" s="366"/>
      <c r="D25" s="366"/>
      <c r="E25" s="366"/>
      <c r="F25" s="366"/>
      <c r="G25" s="366"/>
      <c r="H25" s="366"/>
      <c r="I25" s="366"/>
      <c r="J25" s="366"/>
      <c r="K25" s="366"/>
      <c r="L25" s="366"/>
      <c r="M25" s="366"/>
      <c r="N25" s="366"/>
      <c r="O25" s="366"/>
      <c r="P25" s="366"/>
      <c r="Q25" s="366"/>
      <c r="R25" s="366"/>
      <c r="S25" s="366"/>
      <c r="T25" s="366"/>
      <c r="U25" s="366"/>
      <c r="V25" s="366"/>
      <c r="W25" s="366"/>
      <c r="X25" s="366"/>
      <c r="Y25" s="366"/>
      <c r="Z25" s="366"/>
      <c r="AA25" s="48"/>
      <c r="AB25" s="48"/>
      <c r="AC25" s="48"/>
    </row>
    <row r="26" spans="1:68" ht="16.5" customHeight="1" x14ac:dyDescent="0.25">
      <c r="A26" s="336" t="s">
        <v>76</v>
      </c>
      <c r="B26" s="337"/>
      <c r="C26" s="337"/>
      <c r="D26" s="337"/>
      <c r="E26" s="337"/>
      <c r="F26" s="337"/>
      <c r="G26" s="337"/>
      <c r="H26" s="337"/>
      <c r="I26" s="337"/>
      <c r="J26" s="337"/>
      <c r="K26" s="337"/>
      <c r="L26" s="337"/>
      <c r="M26" s="337"/>
      <c r="N26" s="337"/>
      <c r="O26" s="337"/>
      <c r="P26" s="337"/>
      <c r="Q26" s="337"/>
      <c r="R26" s="337"/>
      <c r="S26" s="337"/>
      <c r="T26" s="337"/>
      <c r="U26" s="337"/>
      <c r="V26" s="337"/>
      <c r="W26" s="337"/>
      <c r="X26" s="337"/>
      <c r="Y26" s="337"/>
      <c r="Z26" s="337"/>
      <c r="AA26" s="319"/>
      <c r="AB26" s="319"/>
      <c r="AC26" s="319"/>
    </row>
    <row r="27" spans="1:68" ht="14.25" customHeight="1" x14ac:dyDescent="0.25">
      <c r="A27" s="347" t="s">
        <v>77</v>
      </c>
      <c r="B27" s="337"/>
      <c r="C27" s="337"/>
      <c r="D27" s="337"/>
      <c r="E27" s="337"/>
      <c r="F27" s="337"/>
      <c r="G27" s="337"/>
      <c r="H27" s="337"/>
      <c r="I27" s="337"/>
      <c r="J27" s="337"/>
      <c r="K27" s="337"/>
      <c r="L27" s="337"/>
      <c r="M27" s="337"/>
      <c r="N27" s="337"/>
      <c r="O27" s="337"/>
      <c r="P27" s="337"/>
      <c r="Q27" s="337"/>
      <c r="R27" s="337"/>
      <c r="S27" s="337"/>
      <c r="T27" s="337"/>
      <c r="U27" s="337"/>
      <c r="V27" s="337"/>
      <c r="W27" s="337"/>
      <c r="X27" s="337"/>
      <c r="Y27" s="337"/>
      <c r="Z27" s="337"/>
      <c r="AA27" s="320"/>
      <c r="AB27" s="320"/>
      <c r="AC27" s="320"/>
    </row>
    <row r="28" spans="1:68" ht="27" customHeight="1" x14ac:dyDescent="0.25">
      <c r="A28" s="54" t="s">
        <v>78</v>
      </c>
      <c r="B28" s="54" t="s">
        <v>79</v>
      </c>
      <c r="C28" s="31">
        <v>4301132186</v>
      </c>
      <c r="D28" s="328">
        <v>4607111036520</v>
      </c>
      <c r="E28" s="329"/>
      <c r="F28" s="323">
        <v>0.25</v>
      </c>
      <c r="G28" s="32">
        <v>6</v>
      </c>
      <c r="H28" s="323">
        <v>1.5</v>
      </c>
      <c r="I28" s="323">
        <v>1.9218</v>
      </c>
      <c r="J28" s="32">
        <v>140</v>
      </c>
      <c r="K28" s="32" t="s">
        <v>80</v>
      </c>
      <c r="L28" s="32" t="s">
        <v>68</v>
      </c>
      <c r="M28" s="33" t="s">
        <v>69</v>
      </c>
      <c r="N28" s="33"/>
      <c r="O28" s="32">
        <v>365</v>
      </c>
      <c r="P28" s="350" t="s">
        <v>81</v>
      </c>
      <c r="Q28" s="334"/>
      <c r="R28" s="334"/>
      <c r="S28" s="334"/>
      <c r="T28" s="335"/>
      <c r="U28" s="34"/>
      <c r="V28" s="34"/>
      <c r="W28" s="35" t="s">
        <v>70</v>
      </c>
      <c r="X28" s="324">
        <v>14</v>
      </c>
      <c r="Y28" s="325">
        <f>IFERROR(IF(X28="","",X28),"")</f>
        <v>14</v>
      </c>
      <c r="Z28" s="36">
        <f>IFERROR(IF(X28="","",X28*0.00941),"")</f>
        <v>0.13174</v>
      </c>
      <c r="AA28" s="56"/>
      <c r="AB28" s="57"/>
      <c r="AC28" s="74" t="s">
        <v>82</v>
      </c>
      <c r="AG28" s="67"/>
      <c r="AJ28" s="71" t="s">
        <v>72</v>
      </c>
      <c r="AK28" s="71">
        <v>1</v>
      </c>
      <c r="BB28" s="75" t="s">
        <v>83</v>
      </c>
      <c r="BM28" s="67">
        <f>IFERROR(X28*I28,"0")</f>
        <v>26.905200000000001</v>
      </c>
      <c r="BN28" s="67">
        <f>IFERROR(Y28*I28,"0")</f>
        <v>26.905200000000001</v>
      </c>
      <c r="BO28" s="67">
        <f>IFERROR(X28/J28,"0")</f>
        <v>0.1</v>
      </c>
      <c r="BP28" s="67">
        <f>IFERROR(Y28/J28,"0")</f>
        <v>0.1</v>
      </c>
    </row>
    <row r="29" spans="1:68" ht="27" customHeight="1" x14ac:dyDescent="0.25">
      <c r="A29" s="54" t="s">
        <v>84</v>
      </c>
      <c r="B29" s="54" t="s">
        <v>85</v>
      </c>
      <c r="C29" s="31">
        <v>4301132185</v>
      </c>
      <c r="D29" s="328">
        <v>4607111036537</v>
      </c>
      <c r="E29" s="329"/>
      <c r="F29" s="323">
        <v>0.25</v>
      </c>
      <c r="G29" s="32">
        <v>6</v>
      </c>
      <c r="H29" s="323">
        <v>1.5</v>
      </c>
      <c r="I29" s="323">
        <v>1.9218</v>
      </c>
      <c r="J29" s="32">
        <v>140</v>
      </c>
      <c r="K29" s="32" t="s">
        <v>80</v>
      </c>
      <c r="L29" s="32" t="s">
        <v>68</v>
      </c>
      <c r="M29" s="33" t="s">
        <v>69</v>
      </c>
      <c r="N29" s="33"/>
      <c r="O29" s="32">
        <v>365</v>
      </c>
      <c r="P29" s="375" t="s">
        <v>86</v>
      </c>
      <c r="Q29" s="334"/>
      <c r="R29" s="334"/>
      <c r="S29" s="334"/>
      <c r="T29" s="335"/>
      <c r="U29" s="34"/>
      <c r="V29" s="34"/>
      <c r="W29" s="35" t="s">
        <v>70</v>
      </c>
      <c r="X29" s="324">
        <v>28</v>
      </c>
      <c r="Y29" s="325">
        <f>IFERROR(IF(X29="","",X29),"")</f>
        <v>28</v>
      </c>
      <c r="Z29" s="36">
        <f>IFERROR(IF(X29="","",X29*0.00941),"")</f>
        <v>0.26347999999999999</v>
      </c>
      <c r="AA29" s="56"/>
      <c r="AB29" s="57"/>
      <c r="AC29" s="76" t="s">
        <v>82</v>
      </c>
      <c r="AG29" s="67"/>
      <c r="AJ29" s="71" t="s">
        <v>72</v>
      </c>
      <c r="AK29" s="71">
        <v>1</v>
      </c>
      <c r="BB29" s="77" t="s">
        <v>83</v>
      </c>
      <c r="BM29" s="67">
        <f>IFERROR(X29*I29,"0")</f>
        <v>53.810400000000001</v>
      </c>
      <c r="BN29" s="67">
        <f>IFERROR(Y29*I29,"0")</f>
        <v>53.810400000000001</v>
      </c>
      <c r="BO29" s="67">
        <f>IFERROR(X29/J29,"0")</f>
        <v>0.2</v>
      </c>
      <c r="BP29" s="67">
        <f>IFERROR(Y29/J29,"0")</f>
        <v>0.2</v>
      </c>
    </row>
    <row r="30" spans="1:68" ht="27" customHeight="1" x14ac:dyDescent="0.25">
      <c r="A30" s="54" t="s">
        <v>87</v>
      </c>
      <c r="B30" s="54" t="s">
        <v>88</v>
      </c>
      <c r="C30" s="31">
        <v>4301132094</v>
      </c>
      <c r="D30" s="328">
        <v>4607111036599</v>
      </c>
      <c r="E30" s="329"/>
      <c r="F30" s="323">
        <v>0.25</v>
      </c>
      <c r="G30" s="32">
        <v>6</v>
      </c>
      <c r="H30" s="323">
        <v>1.5</v>
      </c>
      <c r="I30" s="323">
        <v>1.9218</v>
      </c>
      <c r="J30" s="32">
        <v>140</v>
      </c>
      <c r="K30" s="32" t="s">
        <v>80</v>
      </c>
      <c r="L30" s="32" t="s">
        <v>68</v>
      </c>
      <c r="M30" s="33" t="s">
        <v>69</v>
      </c>
      <c r="N30" s="33"/>
      <c r="O30" s="32">
        <v>180</v>
      </c>
      <c r="P30" s="352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0" s="334"/>
      <c r="R30" s="334"/>
      <c r="S30" s="334"/>
      <c r="T30" s="335"/>
      <c r="U30" s="34"/>
      <c r="V30" s="34"/>
      <c r="W30" s="35" t="s">
        <v>70</v>
      </c>
      <c r="X30" s="324">
        <v>14</v>
      </c>
      <c r="Y30" s="325">
        <f>IFERROR(IF(X30="","",X30),"")</f>
        <v>14</v>
      </c>
      <c r="Z30" s="36">
        <f>IFERROR(IF(X30="","",X30*0.00941),"")</f>
        <v>0.13174</v>
      </c>
      <c r="AA30" s="56"/>
      <c r="AB30" s="57"/>
      <c r="AC30" s="78" t="s">
        <v>82</v>
      </c>
      <c r="AG30" s="67"/>
      <c r="AJ30" s="71" t="s">
        <v>72</v>
      </c>
      <c r="AK30" s="71">
        <v>1</v>
      </c>
      <c r="BB30" s="79" t="s">
        <v>83</v>
      </c>
      <c r="BM30" s="67">
        <f>IFERROR(X30*I30,"0")</f>
        <v>26.905200000000001</v>
      </c>
      <c r="BN30" s="67">
        <f>IFERROR(Y30*I30,"0")</f>
        <v>26.905200000000001</v>
      </c>
      <c r="BO30" s="67">
        <f>IFERROR(X30/J30,"0")</f>
        <v>0.1</v>
      </c>
      <c r="BP30" s="67">
        <f>IFERROR(Y30/J30,"0")</f>
        <v>0.1</v>
      </c>
    </row>
    <row r="31" spans="1:68" ht="27" customHeight="1" x14ac:dyDescent="0.25">
      <c r="A31" s="54" t="s">
        <v>89</v>
      </c>
      <c r="B31" s="54" t="s">
        <v>90</v>
      </c>
      <c r="C31" s="31">
        <v>4301132183</v>
      </c>
      <c r="D31" s="328">
        <v>4607111036605</v>
      </c>
      <c r="E31" s="329"/>
      <c r="F31" s="323">
        <v>0.25</v>
      </c>
      <c r="G31" s="32">
        <v>6</v>
      </c>
      <c r="H31" s="323">
        <v>1.5</v>
      </c>
      <c r="I31" s="323">
        <v>1.9218</v>
      </c>
      <c r="J31" s="32">
        <v>140</v>
      </c>
      <c r="K31" s="32" t="s">
        <v>80</v>
      </c>
      <c r="L31" s="32" t="s">
        <v>68</v>
      </c>
      <c r="M31" s="33" t="s">
        <v>69</v>
      </c>
      <c r="N31" s="33"/>
      <c r="O31" s="32">
        <v>365</v>
      </c>
      <c r="P31" s="381" t="s">
        <v>91</v>
      </c>
      <c r="Q31" s="334"/>
      <c r="R31" s="334"/>
      <c r="S31" s="334"/>
      <c r="T31" s="335"/>
      <c r="U31" s="34"/>
      <c r="V31" s="34"/>
      <c r="W31" s="35" t="s">
        <v>70</v>
      </c>
      <c r="X31" s="324">
        <v>42</v>
      </c>
      <c r="Y31" s="325">
        <f>IFERROR(IF(X31="","",X31),"")</f>
        <v>42</v>
      </c>
      <c r="Z31" s="36">
        <f>IFERROR(IF(X31="","",X31*0.00941),"")</f>
        <v>0.39522000000000002</v>
      </c>
      <c r="AA31" s="56"/>
      <c r="AB31" s="57"/>
      <c r="AC31" s="80" t="s">
        <v>82</v>
      </c>
      <c r="AG31" s="67"/>
      <c r="AJ31" s="71" t="s">
        <v>72</v>
      </c>
      <c r="AK31" s="71">
        <v>1</v>
      </c>
      <c r="BB31" s="81" t="s">
        <v>83</v>
      </c>
      <c r="BM31" s="67">
        <f>IFERROR(X31*I31,"0")</f>
        <v>80.715599999999995</v>
      </c>
      <c r="BN31" s="67">
        <f>IFERROR(Y31*I31,"0")</f>
        <v>80.715599999999995</v>
      </c>
      <c r="BO31" s="67">
        <f>IFERROR(X31/J31,"0")</f>
        <v>0.3</v>
      </c>
      <c r="BP31" s="67">
        <f>IFERROR(Y31/J31,"0")</f>
        <v>0.3</v>
      </c>
    </row>
    <row r="32" spans="1:68" x14ac:dyDescent="0.2">
      <c r="A32" s="360"/>
      <c r="B32" s="337"/>
      <c r="C32" s="337"/>
      <c r="D32" s="337"/>
      <c r="E32" s="337"/>
      <c r="F32" s="337"/>
      <c r="G32" s="337"/>
      <c r="H32" s="337"/>
      <c r="I32" s="337"/>
      <c r="J32" s="337"/>
      <c r="K32" s="337"/>
      <c r="L32" s="337"/>
      <c r="M32" s="337"/>
      <c r="N32" s="337"/>
      <c r="O32" s="361"/>
      <c r="P32" s="340" t="s">
        <v>73</v>
      </c>
      <c r="Q32" s="341"/>
      <c r="R32" s="341"/>
      <c r="S32" s="341"/>
      <c r="T32" s="341"/>
      <c r="U32" s="341"/>
      <c r="V32" s="342"/>
      <c r="W32" s="37" t="s">
        <v>70</v>
      </c>
      <c r="X32" s="326">
        <f>IFERROR(SUM(X28:X31),"0")</f>
        <v>98</v>
      </c>
      <c r="Y32" s="326">
        <f>IFERROR(SUM(Y28:Y31),"0")</f>
        <v>98</v>
      </c>
      <c r="Z32" s="326">
        <f>IFERROR(IF(Z28="",0,Z28),"0")+IFERROR(IF(Z29="",0,Z29),"0")+IFERROR(IF(Z30="",0,Z30),"0")+IFERROR(IF(Z31="",0,Z31),"0")</f>
        <v>0.92218</v>
      </c>
      <c r="AA32" s="327"/>
      <c r="AB32" s="327"/>
      <c r="AC32" s="327"/>
    </row>
    <row r="33" spans="1:68" x14ac:dyDescent="0.2">
      <c r="A33" s="337"/>
      <c r="B33" s="337"/>
      <c r="C33" s="337"/>
      <c r="D33" s="337"/>
      <c r="E33" s="337"/>
      <c r="F33" s="337"/>
      <c r="G33" s="337"/>
      <c r="H33" s="337"/>
      <c r="I33" s="337"/>
      <c r="J33" s="337"/>
      <c r="K33" s="337"/>
      <c r="L33" s="337"/>
      <c r="M33" s="337"/>
      <c r="N33" s="337"/>
      <c r="O33" s="361"/>
      <c r="P33" s="340" t="s">
        <v>73</v>
      </c>
      <c r="Q33" s="341"/>
      <c r="R33" s="341"/>
      <c r="S33" s="341"/>
      <c r="T33" s="341"/>
      <c r="U33" s="341"/>
      <c r="V33" s="342"/>
      <c r="W33" s="37" t="s">
        <v>74</v>
      </c>
      <c r="X33" s="326">
        <f>IFERROR(SUMPRODUCT(X28:X31*H28:H31),"0")</f>
        <v>147</v>
      </c>
      <c r="Y33" s="326">
        <f>IFERROR(SUMPRODUCT(Y28:Y31*H28:H31),"0")</f>
        <v>147</v>
      </c>
      <c r="Z33" s="37"/>
      <c r="AA33" s="327"/>
      <c r="AB33" s="327"/>
      <c r="AC33" s="327"/>
    </row>
    <row r="34" spans="1:68" ht="16.5" customHeight="1" x14ac:dyDescent="0.25">
      <c r="A34" s="336" t="s">
        <v>92</v>
      </c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19"/>
      <c r="AB34" s="319"/>
      <c r="AC34" s="319"/>
    </row>
    <row r="35" spans="1:68" ht="14.25" customHeight="1" x14ac:dyDescent="0.25">
      <c r="A35" s="347" t="s">
        <v>64</v>
      </c>
      <c r="B35" s="337"/>
      <c r="C35" s="337"/>
      <c r="D35" s="337"/>
      <c r="E35" s="337"/>
      <c r="F35" s="337"/>
      <c r="G35" s="337"/>
      <c r="H35" s="337"/>
      <c r="I35" s="337"/>
      <c r="J35" s="337"/>
      <c r="K35" s="337"/>
      <c r="L35" s="337"/>
      <c r="M35" s="337"/>
      <c r="N35" s="337"/>
      <c r="O35" s="337"/>
      <c r="P35" s="337"/>
      <c r="Q35" s="337"/>
      <c r="R35" s="337"/>
      <c r="S35" s="337"/>
      <c r="T35" s="337"/>
      <c r="U35" s="337"/>
      <c r="V35" s="337"/>
      <c r="W35" s="337"/>
      <c r="X35" s="337"/>
      <c r="Y35" s="337"/>
      <c r="Z35" s="337"/>
      <c r="AA35" s="320"/>
      <c r="AB35" s="320"/>
      <c r="AC35" s="320"/>
    </row>
    <row r="36" spans="1:68" ht="27" customHeight="1" x14ac:dyDescent="0.25">
      <c r="A36" s="54" t="s">
        <v>93</v>
      </c>
      <c r="B36" s="54" t="s">
        <v>94</v>
      </c>
      <c r="C36" s="31">
        <v>4301071090</v>
      </c>
      <c r="D36" s="328">
        <v>4620207490075</v>
      </c>
      <c r="E36" s="329"/>
      <c r="F36" s="323">
        <v>0.7</v>
      </c>
      <c r="G36" s="32">
        <v>8</v>
      </c>
      <c r="H36" s="323">
        <v>5.6</v>
      </c>
      <c r="I36" s="323">
        <v>5.87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501" t="s">
        <v>95</v>
      </c>
      <c r="Q36" s="334"/>
      <c r="R36" s="334"/>
      <c r="S36" s="334"/>
      <c r="T36" s="335"/>
      <c r="U36" s="34"/>
      <c r="V36" s="34"/>
      <c r="W36" s="35" t="s">
        <v>70</v>
      </c>
      <c r="X36" s="324">
        <v>12</v>
      </c>
      <c r="Y36" s="325">
        <f>IFERROR(IF(X36="","",X36),"")</f>
        <v>12</v>
      </c>
      <c r="Z36" s="36">
        <f>IFERROR(IF(X36="","",X36*0.0155),"")</f>
        <v>0.186</v>
      </c>
      <c r="AA36" s="56"/>
      <c r="AB36" s="57"/>
      <c r="AC36" s="82" t="s">
        <v>96</v>
      </c>
      <c r="AG36" s="67"/>
      <c r="AJ36" s="71" t="s">
        <v>72</v>
      </c>
      <c r="AK36" s="71">
        <v>1</v>
      </c>
      <c r="BB36" s="83" t="s">
        <v>1</v>
      </c>
      <c r="BM36" s="67">
        <f>IFERROR(X36*I36,"0")</f>
        <v>70.44</v>
      </c>
      <c r="BN36" s="67">
        <f>IFERROR(Y36*I36,"0")</f>
        <v>70.44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customHeight="1" x14ac:dyDescent="0.25">
      <c r="A37" s="54" t="s">
        <v>97</v>
      </c>
      <c r="B37" s="54" t="s">
        <v>98</v>
      </c>
      <c r="C37" s="31">
        <v>4301071092</v>
      </c>
      <c r="D37" s="328">
        <v>4620207490174</v>
      </c>
      <c r="E37" s="329"/>
      <c r="F37" s="323">
        <v>0.7</v>
      </c>
      <c r="G37" s="32">
        <v>8</v>
      </c>
      <c r="H37" s="323">
        <v>5.6</v>
      </c>
      <c r="I37" s="323">
        <v>5.87</v>
      </c>
      <c r="J37" s="32">
        <v>84</v>
      </c>
      <c r="K37" s="32" t="s">
        <v>67</v>
      </c>
      <c r="L37" s="32" t="s">
        <v>68</v>
      </c>
      <c r="M37" s="33" t="s">
        <v>69</v>
      </c>
      <c r="N37" s="33"/>
      <c r="O37" s="32">
        <v>180</v>
      </c>
      <c r="P37" s="450" t="s">
        <v>99</v>
      </c>
      <c r="Q37" s="334"/>
      <c r="R37" s="334"/>
      <c r="S37" s="334"/>
      <c r="T37" s="335"/>
      <c r="U37" s="34"/>
      <c r="V37" s="34"/>
      <c r="W37" s="35" t="s">
        <v>70</v>
      </c>
      <c r="X37" s="324">
        <v>12</v>
      </c>
      <c r="Y37" s="325">
        <f>IFERROR(IF(X37="","",X37),"")</f>
        <v>12</v>
      </c>
      <c r="Z37" s="36">
        <f>IFERROR(IF(X37="","",X37*0.0155),"")</f>
        <v>0.186</v>
      </c>
      <c r="AA37" s="56"/>
      <c r="AB37" s="57"/>
      <c r="AC37" s="84" t="s">
        <v>100</v>
      </c>
      <c r="AG37" s="67"/>
      <c r="AJ37" s="71" t="s">
        <v>72</v>
      </c>
      <c r="AK37" s="71">
        <v>1</v>
      </c>
      <c r="BB37" s="85" t="s">
        <v>1</v>
      </c>
      <c r="BM37" s="67">
        <f>IFERROR(X37*I37,"0")</f>
        <v>70.44</v>
      </c>
      <c r="BN37" s="67">
        <f>IFERROR(Y37*I37,"0")</f>
        <v>70.44</v>
      </c>
      <c r="BO37" s="67">
        <f>IFERROR(X37/J37,"0")</f>
        <v>0.14285714285714285</v>
      </c>
      <c r="BP37" s="67">
        <f>IFERROR(Y37/J37,"0")</f>
        <v>0.14285714285714285</v>
      </c>
    </row>
    <row r="38" spans="1:68" ht="27" customHeight="1" x14ac:dyDescent="0.25">
      <c r="A38" s="54" t="s">
        <v>101</v>
      </c>
      <c r="B38" s="54" t="s">
        <v>102</v>
      </c>
      <c r="C38" s="31">
        <v>4301071091</v>
      </c>
      <c r="D38" s="328">
        <v>4620207490044</v>
      </c>
      <c r="E38" s="329"/>
      <c r="F38" s="323">
        <v>0.7</v>
      </c>
      <c r="G38" s="32">
        <v>8</v>
      </c>
      <c r="H38" s="323">
        <v>5.6</v>
      </c>
      <c r="I38" s="323">
        <v>5.87</v>
      </c>
      <c r="J38" s="32">
        <v>84</v>
      </c>
      <c r="K38" s="32" t="s">
        <v>67</v>
      </c>
      <c r="L38" s="32" t="s">
        <v>68</v>
      </c>
      <c r="M38" s="33" t="s">
        <v>69</v>
      </c>
      <c r="N38" s="33"/>
      <c r="O38" s="32">
        <v>180</v>
      </c>
      <c r="P38" s="473" t="s">
        <v>103</v>
      </c>
      <c r="Q38" s="334"/>
      <c r="R38" s="334"/>
      <c r="S38" s="334"/>
      <c r="T38" s="335"/>
      <c r="U38" s="34"/>
      <c r="V38" s="34"/>
      <c r="W38" s="35" t="s">
        <v>70</v>
      </c>
      <c r="X38" s="324">
        <v>12</v>
      </c>
      <c r="Y38" s="325">
        <f>IFERROR(IF(X38="","",X38),"")</f>
        <v>12</v>
      </c>
      <c r="Z38" s="36">
        <f>IFERROR(IF(X38="","",X38*0.0155),"")</f>
        <v>0.186</v>
      </c>
      <c r="AA38" s="56"/>
      <c r="AB38" s="57"/>
      <c r="AC38" s="86" t="s">
        <v>104</v>
      </c>
      <c r="AG38" s="67"/>
      <c r="AJ38" s="71" t="s">
        <v>72</v>
      </c>
      <c r="AK38" s="71">
        <v>1</v>
      </c>
      <c r="BB38" s="87" t="s">
        <v>1</v>
      </c>
      <c r="BM38" s="67">
        <f>IFERROR(X38*I38,"0")</f>
        <v>70.44</v>
      </c>
      <c r="BN38" s="67">
        <f>IFERROR(Y38*I38,"0")</f>
        <v>70.44</v>
      </c>
      <c r="BO38" s="67">
        <f>IFERROR(X38/J38,"0")</f>
        <v>0.14285714285714285</v>
      </c>
      <c r="BP38" s="67">
        <f>IFERROR(Y38/J38,"0")</f>
        <v>0.14285714285714285</v>
      </c>
    </row>
    <row r="39" spans="1:68" x14ac:dyDescent="0.2">
      <c r="A39" s="360"/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61"/>
      <c r="P39" s="340" t="s">
        <v>73</v>
      </c>
      <c r="Q39" s="341"/>
      <c r="R39" s="341"/>
      <c r="S39" s="341"/>
      <c r="T39" s="341"/>
      <c r="U39" s="341"/>
      <c r="V39" s="342"/>
      <c r="W39" s="37" t="s">
        <v>70</v>
      </c>
      <c r="X39" s="326">
        <f>IFERROR(SUM(X36:X38),"0")</f>
        <v>36</v>
      </c>
      <c r="Y39" s="326">
        <f>IFERROR(SUM(Y36:Y38),"0")</f>
        <v>36</v>
      </c>
      <c r="Z39" s="326">
        <f>IFERROR(IF(Z36="",0,Z36),"0")+IFERROR(IF(Z37="",0,Z37),"0")+IFERROR(IF(Z38="",0,Z38),"0")</f>
        <v>0.55800000000000005</v>
      </c>
      <c r="AA39" s="327"/>
      <c r="AB39" s="327"/>
      <c r="AC39" s="327"/>
    </row>
    <row r="40" spans="1:68" x14ac:dyDescent="0.2">
      <c r="A40" s="337"/>
      <c r="B40" s="337"/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61"/>
      <c r="P40" s="340" t="s">
        <v>73</v>
      </c>
      <c r="Q40" s="341"/>
      <c r="R40" s="341"/>
      <c r="S40" s="341"/>
      <c r="T40" s="341"/>
      <c r="U40" s="341"/>
      <c r="V40" s="342"/>
      <c r="W40" s="37" t="s">
        <v>74</v>
      </c>
      <c r="X40" s="326">
        <f>IFERROR(SUMPRODUCT(X36:X38*H36:H38),"0")</f>
        <v>201.59999999999997</v>
      </c>
      <c r="Y40" s="326">
        <f>IFERROR(SUMPRODUCT(Y36:Y38*H36:H38),"0")</f>
        <v>201.59999999999997</v>
      </c>
      <c r="Z40" s="37"/>
      <c r="AA40" s="327"/>
      <c r="AB40" s="327"/>
      <c r="AC40" s="327"/>
    </row>
    <row r="41" spans="1:68" ht="16.5" customHeight="1" x14ac:dyDescent="0.25">
      <c r="A41" s="336" t="s">
        <v>105</v>
      </c>
      <c r="B41" s="337"/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337"/>
      <c r="Q41" s="337"/>
      <c r="R41" s="337"/>
      <c r="S41" s="337"/>
      <c r="T41" s="337"/>
      <c r="U41" s="337"/>
      <c r="V41" s="337"/>
      <c r="W41" s="337"/>
      <c r="X41" s="337"/>
      <c r="Y41" s="337"/>
      <c r="Z41" s="337"/>
      <c r="AA41" s="319"/>
      <c r="AB41" s="319"/>
      <c r="AC41" s="319"/>
    </row>
    <row r="42" spans="1:68" ht="14.25" customHeight="1" x14ac:dyDescent="0.25">
      <c r="A42" s="347" t="s">
        <v>64</v>
      </c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20"/>
      <c r="AB42" s="320"/>
      <c r="AC42" s="320"/>
    </row>
    <row r="43" spans="1:68" ht="27" customHeight="1" x14ac:dyDescent="0.25">
      <c r="A43" s="54" t="s">
        <v>106</v>
      </c>
      <c r="B43" s="54" t="s">
        <v>107</v>
      </c>
      <c r="C43" s="31">
        <v>4301071032</v>
      </c>
      <c r="D43" s="328">
        <v>4607111038999</v>
      </c>
      <c r="E43" s="329"/>
      <c r="F43" s="323">
        <v>0.4</v>
      </c>
      <c r="G43" s="32">
        <v>16</v>
      </c>
      <c r="H43" s="323">
        <v>6.4</v>
      </c>
      <c r="I43" s="323">
        <v>6.7195999999999998</v>
      </c>
      <c r="J43" s="32">
        <v>84</v>
      </c>
      <c r="K43" s="32" t="s">
        <v>67</v>
      </c>
      <c r="L43" s="32" t="s">
        <v>68</v>
      </c>
      <c r="M43" s="33" t="s">
        <v>69</v>
      </c>
      <c r="N43" s="33"/>
      <c r="O43" s="32">
        <v>180</v>
      </c>
      <c r="P43" s="428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3" s="334"/>
      <c r="R43" s="334"/>
      <c r="S43" s="334"/>
      <c r="T43" s="335"/>
      <c r="U43" s="34"/>
      <c r="V43" s="34"/>
      <c r="W43" s="35" t="s">
        <v>70</v>
      </c>
      <c r="X43" s="324">
        <v>0</v>
      </c>
      <c r="Y43" s="325">
        <f t="shared" ref="Y43:Y51" si="0">IFERROR(IF(X43="","",X43),"")</f>
        <v>0</v>
      </c>
      <c r="Z43" s="36">
        <f t="shared" ref="Z43:Z51" si="1">IFERROR(IF(X43="","",X43*0.0155),"")</f>
        <v>0</v>
      </c>
      <c r="AA43" s="56"/>
      <c r="AB43" s="57"/>
      <c r="AC43" s="88" t="s">
        <v>108</v>
      </c>
      <c r="AG43" s="67"/>
      <c r="AJ43" s="71" t="s">
        <v>72</v>
      </c>
      <c r="AK43" s="71">
        <v>1</v>
      </c>
      <c r="BB43" s="89" t="s">
        <v>1</v>
      </c>
      <c r="BM43" s="67">
        <f t="shared" ref="BM43:BM51" si="2">IFERROR(X43*I43,"0")</f>
        <v>0</v>
      </c>
      <c r="BN43" s="67">
        <f t="shared" ref="BN43:BN51" si="3">IFERROR(Y43*I43,"0")</f>
        <v>0</v>
      </c>
      <c r="BO43" s="67">
        <f t="shared" ref="BO43:BO51" si="4">IFERROR(X43/J43,"0")</f>
        <v>0</v>
      </c>
      <c r="BP43" s="67">
        <f t="shared" ref="BP43:BP51" si="5">IFERROR(Y43/J43,"0")</f>
        <v>0</v>
      </c>
    </row>
    <row r="44" spans="1:68" ht="27" customHeight="1" x14ac:dyDescent="0.25">
      <c r="A44" s="54" t="s">
        <v>109</v>
      </c>
      <c r="B44" s="54" t="s">
        <v>110</v>
      </c>
      <c r="C44" s="31">
        <v>4301070972</v>
      </c>
      <c r="D44" s="328">
        <v>4607111037183</v>
      </c>
      <c r="E44" s="329"/>
      <c r="F44" s="323">
        <v>0.9</v>
      </c>
      <c r="G44" s="32">
        <v>8</v>
      </c>
      <c r="H44" s="323">
        <v>7.2</v>
      </c>
      <c r="I44" s="323">
        <v>7.4859999999999998</v>
      </c>
      <c r="J44" s="32">
        <v>84</v>
      </c>
      <c r="K44" s="32" t="s">
        <v>67</v>
      </c>
      <c r="L44" s="32" t="s">
        <v>68</v>
      </c>
      <c r="M44" s="33" t="s">
        <v>69</v>
      </c>
      <c r="N44" s="33"/>
      <c r="O44" s="32">
        <v>180</v>
      </c>
      <c r="P44" s="38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4" s="334"/>
      <c r="R44" s="334"/>
      <c r="S44" s="334"/>
      <c r="T44" s="335"/>
      <c r="U44" s="34"/>
      <c r="V44" s="34"/>
      <c r="W44" s="35" t="s">
        <v>70</v>
      </c>
      <c r="X44" s="324">
        <v>0</v>
      </c>
      <c r="Y44" s="325">
        <f t="shared" si="0"/>
        <v>0</v>
      </c>
      <c r="Z44" s="36">
        <f t="shared" si="1"/>
        <v>0</v>
      </c>
      <c r="AA44" s="56"/>
      <c r="AB44" s="57"/>
      <c r="AC44" s="90" t="s">
        <v>108</v>
      </c>
      <c r="AG44" s="67"/>
      <c r="AJ44" s="71" t="s">
        <v>72</v>
      </c>
      <c r="AK44" s="71">
        <v>1</v>
      </c>
      <c r="BB44" s="91" t="s">
        <v>1</v>
      </c>
      <c r="BM44" s="67">
        <f t="shared" si="2"/>
        <v>0</v>
      </c>
      <c r="BN44" s="67">
        <f t="shared" si="3"/>
        <v>0</v>
      </c>
      <c r="BO44" s="67">
        <f t="shared" si="4"/>
        <v>0</v>
      </c>
      <c r="BP44" s="67">
        <f t="shared" si="5"/>
        <v>0</v>
      </c>
    </row>
    <row r="45" spans="1:68" ht="27" customHeight="1" x14ac:dyDescent="0.25">
      <c r="A45" s="54" t="s">
        <v>111</v>
      </c>
      <c r="B45" s="54" t="s">
        <v>112</v>
      </c>
      <c r="C45" s="31">
        <v>4301071044</v>
      </c>
      <c r="D45" s="328">
        <v>4607111039385</v>
      </c>
      <c r="E45" s="329"/>
      <c r="F45" s="323">
        <v>0.7</v>
      </c>
      <c r="G45" s="32">
        <v>10</v>
      </c>
      <c r="H45" s="323">
        <v>7</v>
      </c>
      <c r="I45" s="323">
        <v>7.3</v>
      </c>
      <c r="J45" s="32">
        <v>84</v>
      </c>
      <c r="K45" s="32" t="s">
        <v>67</v>
      </c>
      <c r="L45" s="32" t="s">
        <v>68</v>
      </c>
      <c r="M45" s="33" t="s">
        <v>69</v>
      </c>
      <c r="N45" s="33"/>
      <c r="O45" s="32">
        <v>180</v>
      </c>
      <c r="P45" s="467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5" s="334"/>
      <c r="R45" s="334"/>
      <c r="S45" s="334"/>
      <c r="T45" s="335"/>
      <c r="U45" s="34"/>
      <c r="V45" s="34"/>
      <c r="W45" s="35" t="s">
        <v>70</v>
      </c>
      <c r="X45" s="324">
        <v>24</v>
      </c>
      <c r="Y45" s="325">
        <f t="shared" si="0"/>
        <v>24</v>
      </c>
      <c r="Z45" s="36">
        <f t="shared" si="1"/>
        <v>0.372</v>
      </c>
      <c r="AA45" s="56"/>
      <c r="AB45" s="57"/>
      <c r="AC45" s="92" t="s">
        <v>108</v>
      </c>
      <c r="AG45" s="67"/>
      <c r="AJ45" s="71" t="s">
        <v>72</v>
      </c>
      <c r="AK45" s="71">
        <v>1</v>
      </c>
      <c r="BB45" s="93" t="s">
        <v>1</v>
      </c>
      <c r="BM45" s="67">
        <f t="shared" si="2"/>
        <v>175.2</v>
      </c>
      <c r="BN45" s="67">
        <f t="shared" si="3"/>
        <v>175.2</v>
      </c>
      <c r="BO45" s="67">
        <f t="shared" si="4"/>
        <v>0.2857142857142857</v>
      </c>
      <c r="BP45" s="67">
        <f t="shared" si="5"/>
        <v>0.2857142857142857</v>
      </c>
    </row>
    <row r="46" spans="1:68" ht="27" customHeight="1" x14ac:dyDescent="0.25">
      <c r="A46" s="54" t="s">
        <v>113</v>
      </c>
      <c r="B46" s="54" t="s">
        <v>114</v>
      </c>
      <c r="C46" s="31">
        <v>4301071045</v>
      </c>
      <c r="D46" s="328">
        <v>4607111039392</v>
      </c>
      <c r="E46" s="329"/>
      <c r="F46" s="323">
        <v>0.4</v>
      </c>
      <c r="G46" s="32">
        <v>16</v>
      </c>
      <c r="H46" s="323">
        <v>6.4</v>
      </c>
      <c r="I46" s="323">
        <v>6.7195999999999998</v>
      </c>
      <c r="J46" s="32">
        <v>84</v>
      </c>
      <c r="K46" s="32" t="s">
        <v>67</v>
      </c>
      <c r="L46" s="32" t="s">
        <v>68</v>
      </c>
      <c r="M46" s="33" t="s">
        <v>69</v>
      </c>
      <c r="N46" s="33"/>
      <c r="O46" s="32">
        <v>180</v>
      </c>
      <c r="P46" s="491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6" s="334"/>
      <c r="R46" s="334"/>
      <c r="S46" s="334"/>
      <c r="T46" s="335"/>
      <c r="U46" s="34"/>
      <c r="V46" s="34"/>
      <c r="W46" s="35" t="s">
        <v>70</v>
      </c>
      <c r="X46" s="324">
        <v>12</v>
      </c>
      <c r="Y46" s="325">
        <f t="shared" si="0"/>
        <v>12</v>
      </c>
      <c r="Z46" s="36">
        <f t="shared" si="1"/>
        <v>0.186</v>
      </c>
      <c r="AA46" s="56"/>
      <c r="AB46" s="57"/>
      <c r="AC46" s="94" t="s">
        <v>115</v>
      </c>
      <c r="AG46" s="67"/>
      <c r="AJ46" s="71" t="s">
        <v>72</v>
      </c>
      <c r="AK46" s="71">
        <v>1</v>
      </c>
      <c r="BB46" s="95" t="s">
        <v>1</v>
      </c>
      <c r="BM46" s="67">
        <f t="shared" si="2"/>
        <v>80.635199999999998</v>
      </c>
      <c r="BN46" s="67">
        <f t="shared" si="3"/>
        <v>80.635199999999998</v>
      </c>
      <c r="BO46" s="67">
        <f t="shared" si="4"/>
        <v>0.14285714285714285</v>
      </c>
      <c r="BP46" s="67">
        <f t="shared" si="5"/>
        <v>0.14285714285714285</v>
      </c>
    </row>
    <row r="47" spans="1:68" ht="27" customHeight="1" x14ac:dyDescent="0.25">
      <c r="A47" s="54" t="s">
        <v>116</v>
      </c>
      <c r="B47" s="54" t="s">
        <v>117</v>
      </c>
      <c r="C47" s="31">
        <v>4301071031</v>
      </c>
      <c r="D47" s="328">
        <v>4607111038982</v>
      </c>
      <c r="E47" s="329"/>
      <c r="F47" s="323">
        <v>0.7</v>
      </c>
      <c r="G47" s="32">
        <v>10</v>
      </c>
      <c r="H47" s="323">
        <v>7</v>
      </c>
      <c r="I47" s="323">
        <v>7.2859999999999996</v>
      </c>
      <c r="J47" s="32">
        <v>84</v>
      </c>
      <c r="K47" s="32" t="s">
        <v>67</v>
      </c>
      <c r="L47" s="32" t="s">
        <v>68</v>
      </c>
      <c r="M47" s="33" t="s">
        <v>69</v>
      </c>
      <c r="N47" s="33"/>
      <c r="O47" s="32">
        <v>180</v>
      </c>
      <c r="P47" s="391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7" s="334"/>
      <c r="R47" s="334"/>
      <c r="S47" s="334"/>
      <c r="T47" s="335"/>
      <c r="U47" s="34"/>
      <c r="V47" s="34"/>
      <c r="W47" s="35" t="s">
        <v>70</v>
      </c>
      <c r="X47" s="324">
        <v>0</v>
      </c>
      <c r="Y47" s="325">
        <f t="shared" si="0"/>
        <v>0</v>
      </c>
      <c r="Z47" s="36">
        <f t="shared" si="1"/>
        <v>0</v>
      </c>
      <c r="AA47" s="56"/>
      <c r="AB47" s="57"/>
      <c r="AC47" s="96" t="s">
        <v>115</v>
      </c>
      <c r="AG47" s="67"/>
      <c r="AJ47" s="71" t="s">
        <v>72</v>
      </c>
      <c r="AK47" s="71">
        <v>1</v>
      </c>
      <c r="BB47" s="97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t="27" customHeight="1" x14ac:dyDescent="0.25">
      <c r="A48" s="54" t="s">
        <v>118</v>
      </c>
      <c r="B48" s="54" t="s">
        <v>119</v>
      </c>
      <c r="C48" s="31">
        <v>4301070971</v>
      </c>
      <c r="D48" s="328">
        <v>4607111036902</v>
      </c>
      <c r="E48" s="329"/>
      <c r="F48" s="323">
        <v>0.9</v>
      </c>
      <c r="G48" s="32">
        <v>8</v>
      </c>
      <c r="H48" s="323">
        <v>7.2</v>
      </c>
      <c r="I48" s="323">
        <v>7.43</v>
      </c>
      <c r="J48" s="32">
        <v>84</v>
      </c>
      <c r="K48" s="32" t="s">
        <v>67</v>
      </c>
      <c r="L48" s="32" t="s">
        <v>68</v>
      </c>
      <c r="M48" s="33" t="s">
        <v>69</v>
      </c>
      <c r="N48" s="33"/>
      <c r="O48" s="32">
        <v>180</v>
      </c>
      <c r="P48" s="492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48" s="334"/>
      <c r="R48" s="334"/>
      <c r="S48" s="334"/>
      <c r="T48" s="335"/>
      <c r="U48" s="34"/>
      <c r="V48" s="34"/>
      <c r="W48" s="35" t="s">
        <v>70</v>
      </c>
      <c r="X48" s="324">
        <v>0</v>
      </c>
      <c r="Y48" s="325">
        <f t="shared" si="0"/>
        <v>0</v>
      </c>
      <c r="Z48" s="36">
        <f t="shared" si="1"/>
        <v>0</v>
      </c>
      <c r="AA48" s="56"/>
      <c r="AB48" s="57"/>
      <c r="AC48" s="98" t="s">
        <v>115</v>
      </c>
      <c r="AG48" s="67"/>
      <c r="AJ48" s="71" t="s">
        <v>72</v>
      </c>
      <c r="AK48" s="71">
        <v>1</v>
      </c>
      <c r="BB48" s="99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customHeight="1" x14ac:dyDescent="0.25">
      <c r="A49" s="54" t="s">
        <v>120</v>
      </c>
      <c r="B49" s="54" t="s">
        <v>121</v>
      </c>
      <c r="C49" s="31">
        <v>4301071046</v>
      </c>
      <c r="D49" s="328">
        <v>4607111039354</v>
      </c>
      <c r="E49" s="329"/>
      <c r="F49" s="323">
        <v>0.4</v>
      </c>
      <c r="G49" s="32">
        <v>16</v>
      </c>
      <c r="H49" s="323">
        <v>6.4</v>
      </c>
      <c r="I49" s="323">
        <v>6.7195999999999998</v>
      </c>
      <c r="J49" s="32">
        <v>84</v>
      </c>
      <c r="K49" s="32" t="s">
        <v>67</v>
      </c>
      <c r="L49" s="32" t="s">
        <v>68</v>
      </c>
      <c r="M49" s="33" t="s">
        <v>69</v>
      </c>
      <c r="N49" s="33"/>
      <c r="O49" s="32">
        <v>180</v>
      </c>
      <c r="P49" s="500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9" s="334"/>
      <c r="R49" s="334"/>
      <c r="S49" s="334"/>
      <c r="T49" s="335"/>
      <c r="U49" s="34"/>
      <c r="V49" s="34"/>
      <c r="W49" s="35" t="s">
        <v>70</v>
      </c>
      <c r="X49" s="324">
        <v>0</v>
      </c>
      <c r="Y49" s="325">
        <f t="shared" si="0"/>
        <v>0</v>
      </c>
      <c r="Z49" s="36">
        <f t="shared" si="1"/>
        <v>0</v>
      </c>
      <c r="AA49" s="56"/>
      <c r="AB49" s="57"/>
      <c r="AC49" s="100" t="s">
        <v>115</v>
      </c>
      <c r="AG49" s="67"/>
      <c r="AJ49" s="71" t="s">
        <v>72</v>
      </c>
      <c r="AK49" s="71">
        <v>1</v>
      </c>
      <c r="BB49" s="101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customHeight="1" x14ac:dyDescent="0.25">
      <c r="A50" s="54" t="s">
        <v>122</v>
      </c>
      <c r="B50" s="54" t="s">
        <v>123</v>
      </c>
      <c r="C50" s="31">
        <v>4301070968</v>
      </c>
      <c r="D50" s="328">
        <v>4607111036889</v>
      </c>
      <c r="E50" s="329"/>
      <c r="F50" s="323">
        <v>0.9</v>
      </c>
      <c r="G50" s="32">
        <v>8</v>
      </c>
      <c r="H50" s="323">
        <v>7.2</v>
      </c>
      <c r="I50" s="323">
        <v>7.4859999999999998</v>
      </c>
      <c r="J50" s="32">
        <v>84</v>
      </c>
      <c r="K50" s="32" t="s">
        <v>67</v>
      </c>
      <c r="L50" s="32" t="s">
        <v>68</v>
      </c>
      <c r="M50" s="33" t="s">
        <v>69</v>
      </c>
      <c r="N50" s="33"/>
      <c r="O50" s="32">
        <v>180</v>
      </c>
      <c r="P50" s="399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0" s="334"/>
      <c r="R50" s="334"/>
      <c r="S50" s="334"/>
      <c r="T50" s="335"/>
      <c r="U50" s="34"/>
      <c r="V50" s="34"/>
      <c r="W50" s="35" t="s">
        <v>70</v>
      </c>
      <c r="X50" s="324">
        <v>0</v>
      </c>
      <c r="Y50" s="325">
        <f t="shared" si="0"/>
        <v>0</v>
      </c>
      <c r="Z50" s="36">
        <f t="shared" si="1"/>
        <v>0</v>
      </c>
      <c r="AA50" s="56"/>
      <c r="AB50" s="57"/>
      <c r="AC50" s="102" t="s">
        <v>115</v>
      </c>
      <c r="AG50" s="67"/>
      <c r="AJ50" s="71" t="s">
        <v>72</v>
      </c>
      <c r="AK50" s="71">
        <v>1</v>
      </c>
      <c r="BB50" s="103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customHeight="1" x14ac:dyDescent="0.25">
      <c r="A51" s="54" t="s">
        <v>124</v>
      </c>
      <c r="B51" s="54" t="s">
        <v>125</v>
      </c>
      <c r="C51" s="31">
        <v>4301071047</v>
      </c>
      <c r="D51" s="328">
        <v>4607111039330</v>
      </c>
      <c r="E51" s="329"/>
      <c r="F51" s="323">
        <v>0.7</v>
      </c>
      <c r="G51" s="32">
        <v>10</v>
      </c>
      <c r="H51" s="323">
        <v>7</v>
      </c>
      <c r="I51" s="323">
        <v>7.3</v>
      </c>
      <c r="J51" s="32">
        <v>84</v>
      </c>
      <c r="K51" s="32" t="s">
        <v>67</v>
      </c>
      <c r="L51" s="32" t="s">
        <v>68</v>
      </c>
      <c r="M51" s="33" t="s">
        <v>69</v>
      </c>
      <c r="N51" s="33"/>
      <c r="O51" s="32">
        <v>180</v>
      </c>
      <c r="P51" s="443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1" s="334"/>
      <c r="R51" s="334"/>
      <c r="S51" s="334"/>
      <c r="T51" s="335"/>
      <c r="U51" s="34"/>
      <c r="V51" s="34"/>
      <c r="W51" s="35" t="s">
        <v>70</v>
      </c>
      <c r="X51" s="324">
        <v>0</v>
      </c>
      <c r="Y51" s="325">
        <f t="shared" si="0"/>
        <v>0</v>
      </c>
      <c r="Z51" s="36">
        <f t="shared" si="1"/>
        <v>0</v>
      </c>
      <c r="AA51" s="56"/>
      <c r="AB51" s="57"/>
      <c r="AC51" s="104" t="s">
        <v>115</v>
      </c>
      <c r="AG51" s="67"/>
      <c r="AJ51" s="71" t="s">
        <v>72</v>
      </c>
      <c r="AK51" s="71">
        <v>1</v>
      </c>
      <c r="BB51" s="105" t="s">
        <v>1</v>
      </c>
      <c r="BM51" s="67">
        <f t="shared" si="2"/>
        <v>0</v>
      </c>
      <c r="BN51" s="67">
        <f t="shared" si="3"/>
        <v>0</v>
      </c>
      <c r="BO51" s="67">
        <f t="shared" si="4"/>
        <v>0</v>
      </c>
      <c r="BP51" s="67">
        <f t="shared" si="5"/>
        <v>0</v>
      </c>
    </row>
    <row r="52" spans="1:68" x14ac:dyDescent="0.2">
      <c r="A52" s="360"/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61"/>
      <c r="P52" s="340" t="s">
        <v>73</v>
      </c>
      <c r="Q52" s="341"/>
      <c r="R52" s="341"/>
      <c r="S52" s="341"/>
      <c r="T52" s="341"/>
      <c r="U52" s="341"/>
      <c r="V52" s="342"/>
      <c r="W52" s="37" t="s">
        <v>70</v>
      </c>
      <c r="X52" s="326">
        <f>IFERROR(SUM(X43:X51),"0")</f>
        <v>36</v>
      </c>
      <c r="Y52" s="326">
        <f>IFERROR(SUM(Y43:Y51),"0")</f>
        <v>36</v>
      </c>
      <c r="Z52" s="326">
        <f>IFERROR(IF(Z43="",0,Z43),"0")+IFERROR(IF(Z44="",0,Z44),"0")+IFERROR(IF(Z45="",0,Z45),"0")+IFERROR(IF(Z46="",0,Z46),"0")+IFERROR(IF(Z47="",0,Z47),"0")+IFERROR(IF(Z48="",0,Z48),"0")+IFERROR(IF(Z49="",0,Z49),"0")+IFERROR(IF(Z50="",0,Z50),"0")+IFERROR(IF(Z51="",0,Z51),"0")</f>
        <v>0.55800000000000005</v>
      </c>
      <c r="AA52" s="327"/>
      <c r="AB52" s="327"/>
      <c r="AC52" s="327"/>
    </row>
    <row r="53" spans="1:68" x14ac:dyDescent="0.2">
      <c r="A53" s="337"/>
      <c r="B53" s="337"/>
      <c r="C53" s="337"/>
      <c r="D53" s="337"/>
      <c r="E53" s="337"/>
      <c r="F53" s="337"/>
      <c r="G53" s="337"/>
      <c r="H53" s="337"/>
      <c r="I53" s="337"/>
      <c r="J53" s="337"/>
      <c r="K53" s="337"/>
      <c r="L53" s="337"/>
      <c r="M53" s="337"/>
      <c r="N53" s="337"/>
      <c r="O53" s="361"/>
      <c r="P53" s="340" t="s">
        <v>73</v>
      </c>
      <c r="Q53" s="341"/>
      <c r="R53" s="341"/>
      <c r="S53" s="341"/>
      <c r="T53" s="341"/>
      <c r="U53" s="341"/>
      <c r="V53" s="342"/>
      <c r="W53" s="37" t="s">
        <v>74</v>
      </c>
      <c r="X53" s="326">
        <f>IFERROR(SUMPRODUCT(X43:X51*H43:H51),"0")</f>
        <v>244.8</v>
      </c>
      <c r="Y53" s="326">
        <f>IFERROR(SUMPRODUCT(Y43:Y51*H43:H51),"0")</f>
        <v>244.8</v>
      </c>
      <c r="Z53" s="37"/>
      <c r="AA53" s="327"/>
      <c r="AB53" s="327"/>
      <c r="AC53" s="327"/>
    </row>
    <row r="54" spans="1:68" ht="16.5" customHeight="1" x14ac:dyDescent="0.25">
      <c r="A54" s="336" t="s">
        <v>126</v>
      </c>
      <c r="B54" s="337"/>
      <c r="C54" s="337"/>
      <c r="D54" s="337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337"/>
      <c r="Q54" s="337"/>
      <c r="R54" s="337"/>
      <c r="S54" s="337"/>
      <c r="T54" s="337"/>
      <c r="U54" s="337"/>
      <c r="V54" s="337"/>
      <c r="W54" s="337"/>
      <c r="X54" s="337"/>
      <c r="Y54" s="337"/>
      <c r="Z54" s="337"/>
      <c r="AA54" s="319"/>
      <c r="AB54" s="319"/>
      <c r="AC54" s="319"/>
    </row>
    <row r="55" spans="1:68" ht="14.25" customHeight="1" x14ac:dyDescent="0.25">
      <c r="A55" s="347" t="s">
        <v>127</v>
      </c>
      <c r="B55" s="337"/>
      <c r="C55" s="337"/>
      <c r="D55" s="337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  <c r="T55" s="337"/>
      <c r="U55" s="337"/>
      <c r="V55" s="337"/>
      <c r="W55" s="337"/>
      <c r="X55" s="337"/>
      <c r="Y55" s="337"/>
      <c r="Z55" s="337"/>
      <c r="AA55" s="320"/>
      <c r="AB55" s="320"/>
      <c r="AC55" s="320"/>
    </row>
    <row r="56" spans="1:68" ht="16.5" customHeight="1" x14ac:dyDescent="0.25">
      <c r="A56" s="54" t="s">
        <v>128</v>
      </c>
      <c r="B56" s="54" t="s">
        <v>129</v>
      </c>
      <c r="C56" s="31">
        <v>4301100087</v>
      </c>
      <c r="D56" s="328">
        <v>4607111039743</v>
      </c>
      <c r="E56" s="329"/>
      <c r="F56" s="323">
        <v>0.18</v>
      </c>
      <c r="G56" s="32">
        <v>6</v>
      </c>
      <c r="H56" s="323">
        <v>1.08</v>
      </c>
      <c r="I56" s="323">
        <v>2.34</v>
      </c>
      <c r="J56" s="32">
        <v>182</v>
      </c>
      <c r="K56" s="32" t="s">
        <v>80</v>
      </c>
      <c r="L56" s="32" t="s">
        <v>68</v>
      </c>
      <c r="M56" s="33" t="s">
        <v>69</v>
      </c>
      <c r="N56" s="33"/>
      <c r="O56" s="32">
        <v>365</v>
      </c>
      <c r="P56" s="357" t="s">
        <v>130</v>
      </c>
      <c r="Q56" s="334"/>
      <c r="R56" s="334"/>
      <c r="S56" s="334"/>
      <c r="T56" s="335"/>
      <c r="U56" s="34"/>
      <c r="V56" s="34"/>
      <c r="W56" s="35" t="s">
        <v>70</v>
      </c>
      <c r="X56" s="324">
        <v>0</v>
      </c>
      <c r="Y56" s="325">
        <f>IFERROR(IF(X56="","",X56),"")</f>
        <v>0</v>
      </c>
      <c r="Z56" s="36">
        <f>IFERROR(IF(X56="","",X56*0.00941),"")</f>
        <v>0</v>
      </c>
      <c r="AA56" s="56"/>
      <c r="AB56" s="57"/>
      <c r="AC56" s="106" t="s">
        <v>131</v>
      </c>
      <c r="AG56" s="67"/>
      <c r="AJ56" s="71" t="s">
        <v>72</v>
      </c>
      <c r="AK56" s="71">
        <v>1</v>
      </c>
      <c r="BB56" s="107" t="s">
        <v>83</v>
      </c>
      <c r="BM56" s="67">
        <f>IFERROR(X56*I56,"0")</f>
        <v>0</v>
      </c>
      <c r="BN56" s="67">
        <f>IFERROR(Y56*I56,"0")</f>
        <v>0</v>
      </c>
      <c r="BO56" s="67">
        <f>IFERROR(X56/J56,"0")</f>
        <v>0</v>
      </c>
      <c r="BP56" s="67">
        <f>IFERROR(Y56/J56,"0")</f>
        <v>0</v>
      </c>
    </row>
    <row r="57" spans="1:68" x14ac:dyDescent="0.2">
      <c r="A57" s="360"/>
      <c r="B57" s="337"/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61"/>
      <c r="P57" s="340" t="s">
        <v>73</v>
      </c>
      <c r="Q57" s="341"/>
      <c r="R57" s="341"/>
      <c r="S57" s="341"/>
      <c r="T57" s="341"/>
      <c r="U57" s="341"/>
      <c r="V57" s="342"/>
      <c r="W57" s="37" t="s">
        <v>70</v>
      </c>
      <c r="X57" s="326">
        <f>IFERROR(SUM(X56:X56),"0")</f>
        <v>0</v>
      </c>
      <c r="Y57" s="326">
        <f>IFERROR(SUM(Y56:Y56),"0")</f>
        <v>0</v>
      </c>
      <c r="Z57" s="326">
        <f>IFERROR(IF(Z56="",0,Z56),"0")</f>
        <v>0</v>
      </c>
      <c r="AA57" s="327"/>
      <c r="AB57" s="327"/>
      <c r="AC57" s="327"/>
    </row>
    <row r="58" spans="1:68" x14ac:dyDescent="0.2">
      <c r="A58" s="337"/>
      <c r="B58" s="337"/>
      <c r="C58" s="337"/>
      <c r="D58" s="337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61"/>
      <c r="P58" s="340" t="s">
        <v>73</v>
      </c>
      <c r="Q58" s="341"/>
      <c r="R58" s="341"/>
      <c r="S58" s="341"/>
      <c r="T58" s="341"/>
      <c r="U58" s="341"/>
      <c r="V58" s="342"/>
      <c r="W58" s="37" t="s">
        <v>74</v>
      </c>
      <c r="X58" s="326">
        <f>IFERROR(SUMPRODUCT(X56:X56*H56:H56),"0")</f>
        <v>0</v>
      </c>
      <c r="Y58" s="326">
        <f>IFERROR(SUMPRODUCT(Y56:Y56*H56:H56),"0")</f>
        <v>0</v>
      </c>
      <c r="Z58" s="37"/>
      <c r="AA58" s="327"/>
      <c r="AB58" s="327"/>
      <c r="AC58" s="327"/>
    </row>
    <row r="59" spans="1:68" ht="14.25" customHeight="1" x14ac:dyDescent="0.25">
      <c r="A59" s="347" t="s">
        <v>77</v>
      </c>
      <c r="B59" s="337"/>
      <c r="C59" s="337"/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  <c r="AA59" s="320"/>
      <c r="AB59" s="320"/>
      <c r="AC59" s="320"/>
    </row>
    <row r="60" spans="1:68" ht="16.5" customHeight="1" x14ac:dyDescent="0.25">
      <c r="A60" s="54" t="s">
        <v>132</v>
      </c>
      <c r="B60" s="54" t="s">
        <v>133</v>
      </c>
      <c r="C60" s="31">
        <v>4301132194</v>
      </c>
      <c r="D60" s="328">
        <v>4607111039712</v>
      </c>
      <c r="E60" s="329"/>
      <c r="F60" s="323">
        <v>0.2</v>
      </c>
      <c r="G60" s="32">
        <v>6</v>
      </c>
      <c r="H60" s="323">
        <v>1.2</v>
      </c>
      <c r="I60" s="323">
        <v>1.56</v>
      </c>
      <c r="J60" s="32">
        <v>126</v>
      </c>
      <c r="K60" s="32" t="s">
        <v>80</v>
      </c>
      <c r="L60" s="32" t="s">
        <v>68</v>
      </c>
      <c r="M60" s="33" t="s">
        <v>69</v>
      </c>
      <c r="N60" s="33"/>
      <c r="O60" s="32">
        <v>365</v>
      </c>
      <c r="P60" s="532" t="s">
        <v>134</v>
      </c>
      <c r="Q60" s="334"/>
      <c r="R60" s="334"/>
      <c r="S60" s="334"/>
      <c r="T60" s="335"/>
      <c r="U60" s="34"/>
      <c r="V60" s="34"/>
      <c r="W60" s="35" t="s">
        <v>70</v>
      </c>
      <c r="X60" s="324">
        <v>0</v>
      </c>
      <c r="Y60" s="325">
        <f>IFERROR(IF(X60="","",X60),"")</f>
        <v>0</v>
      </c>
      <c r="Z60" s="36">
        <f>IFERROR(IF(X60="","",X60*0.00936),"")</f>
        <v>0</v>
      </c>
      <c r="AA60" s="56"/>
      <c r="AB60" s="57"/>
      <c r="AC60" s="108" t="s">
        <v>135</v>
      </c>
      <c r="AG60" s="67"/>
      <c r="AJ60" s="71" t="s">
        <v>72</v>
      </c>
      <c r="AK60" s="71">
        <v>1</v>
      </c>
      <c r="BB60" s="109" t="s">
        <v>83</v>
      </c>
      <c r="BM60" s="67">
        <f>IFERROR(X60*I60,"0")</f>
        <v>0</v>
      </c>
      <c r="BN60" s="67">
        <f>IFERROR(Y60*I60,"0")</f>
        <v>0</v>
      </c>
      <c r="BO60" s="67">
        <f>IFERROR(X60/J60,"0")</f>
        <v>0</v>
      </c>
      <c r="BP60" s="67">
        <f>IFERROR(Y60/J60,"0")</f>
        <v>0</v>
      </c>
    </row>
    <row r="61" spans="1:68" x14ac:dyDescent="0.2">
      <c r="A61" s="360"/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61"/>
      <c r="P61" s="340" t="s">
        <v>73</v>
      </c>
      <c r="Q61" s="341"/>
      <c r="R61" s="341"/>
      <c r="S61" s="341"/>
      <c r="T61" s="341"/>
      <c r="U61" s="341"/>
      <c r="V61" s="342"/>
      <c r="W61" s="37" t="s">
        <v>70</v>
      </c>
      <c r="X61" s="326">
        <f>IFERROR(SUM(X60:X60),"0")</f>
        <v>0</v>
      </c>
      <c r="Y61" s="326">
        <f>IFERROR(SUM(Y60:Y60),"0")</f>
        <v>0</v>
      </c>
      <c r="Z61" s="326">
        <f>IFERROR(IF(Z60="",0,Z60),"0")</f>
        <v>0</v>
      </c>
      <c r="AA61" s="327"/>
      <c r="AB61" s="327"/>
      <c r="AC61" s="327"/>
    </row>
    <row r="62" spans="1:68" x14ac:dyDescent="0.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61"/>
      <c r="P62" s="340" t="s">
        <v>73</v>
      </c>
      <c r="Q62" s="341"/>
      <c r="R62" s="341"/>
      <c r="S62" s="341"/>
      <c r="T62" s="341"/>
      <c r="U62" s="341"/>
      <c r="V62" s="342"/>
      <c r="W62" s="37" t="s">
        <v>74</v>
      </c>
      <c r="X62" s="326">
        <f>IFERROR(SUMPRODUCT(X60:X60*H60:H60),"0")</f>
        <v>0</v>
      </c>
      <c r="Y62" s="326">
        <f>IFERROR(SUMPRODUCT(Y60:Y60*H60:H60),"0")</f>
        <v>0</v>
      </c>
      <c r="Z62" s="37"/>
      <c r="AA62" s="327"/>
      <c r="AB62" s="327"/>
      <c r="AC62" s="327"/>
    </row>
    <row r="63" spans="1:68" ht="14.25" customHeight="1" x14ac:dyDescent="0.25">
      <c r="A63" s="347" t="s">
        <v>136</v>
      </c>
      <c r="B63" s="337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7"/>
      <c r="AA63" s="320"/>
      <c r="AB63" s="320"/>
      <c r="AC63" s="320"/>
    </row>
    <row r="64" spans="1:68" ht="16.5" customHeight="1" x14ac:dyDescent="0.25">
      <c r="A64" s="54" t="s">
        <v>137</v>
      </c>
      <c r="B64" s="54" t="s">
        <v>138</v>
      </c>
      <c r="C64" s="31">
        <v>4301135664</v>
      </c>
      <c r="D64" s="328">
        <v>4607111039705</v>
      </c>
      <c r="E64" s="329"/>
      <c r="F64" s="323">
        <v>0.2</v>
      </c>
      <c r="G64" s="32">
        <v>6</v>
      </c>
      <c r="H64" s="323">
        <v>1.2</v>
      </c>
      <c r="I64" s="323">
        <v>1.56</v>
      </c>
      <c r="J64" s="32">
        <v>126</v>
      </c>
      <c r="K64" s="32" t="s">
        <v>80</v>
      </c>
      <c r="L64" s="32" t="s">
        <v>68</v>
      </c>
      <c r="M64" s="33" t="s">
        <v>69</v>
      </c>
      <c r="N64" s="33"/>
      <c r="O64" s="32">
        <v>365</v>
      </c>
      <c r="P64" s="508" t="s">
        <v>139</v>
      </c>
      <c r="Q64" s="334"/>
      <c r="R64" s="334"/>
      <c r="S64" s="334"/>
      <c r="T64" s="335"/>
      <c r="U64" s="34"/>
      <c r="V64" s="34"/>
      <c r="W64" s="35" t="s">
        <v>70</v>
      </c>
      <c r="X64" s="324">
        <v>0</v>
      </c>
      <c r="Y64" s="325">
        <f>IFERROR(IF(X64="","",X64),"")</f>
        <v>0</v>
      </c>
      <c r="Z64" s="36">
        <f>IFERROR(IF(X64="","",X64*0.00936),"")</f>
        <v>0</v>
      </c>
      <c r="AA64" s="56"/>
      <c r="AB64" s="57"/>
      <c r="AC64" s="110" t="s">
        <v>140</v>
      </c>
      <c r="AG64" s="67"/>
      <c r="AJ64" s="71" t="s">
        <v>72</v>
      </c>
      <c r="AK64" s="71">
        <v>1</v>
      </c>
      <c r="BB64" s="111" t="s">
        <v>83</v>
      </c>
      <c r="BM64" s="67">
        <f>IFERROR(X64*I64,"0")</f>
        <v>0</v>
      </c>
      <c r="BN64" s="67">
        <f>IFERROR(Y64*I64,"0")</f>
        <v>0</v>
      </c>
      <c r="BO64" s="67">
        <f>IFERROR(X64/J64,"0")</f>
        <v>0</v>
      </c>
      <c r="BP64" s="67">
        <f>IFERROR(Y64/J64,"0")</f>
        <v>0</v>
      </c>
    </row>
    <row r="65" spans="1:68" ht="27" customHeight="1" x14ac:dyDescent="0.25">
      <c r="A65" s="54" t="s">
        <v>141</v>
      </c>
      <c r="B65" s="54" t="s">
        <v>142</v>
      </c>
      <c r="C65" s="31">
        <v>4301135665</v>
      </c>
      <c r="D65" s="328">
        <v>4607111039729</v>
      </c>
      <c r="E65" s="329"/>
      <c r="F65" s="323">
        <v>0.2</v>
      </c>
      <c r="G65" s="32">
        <v>6</v>
      </c>
      <c r="H65" s="323">
        <v>1.2</v>
      </c>
      <c r="I65" s="323">
        <v>1.56</v>
      </c>
      <c r="J65" s="32">
        <v>126</v>
      </c>
      <c r="K65" s="32" t="s">
        <v>80</v>
      </c>
      <c r="L65" s="32" t="s">
        <v>68</v>
      </c>
      <c r="M65" s="33" t="s">
        <v>69</v>
      </c>
      <c r="N65" s="33"/>
      <c r="O65" s="32">
        <v>365</v>
      </c>
      <c r="P65" s="524" t="s">
        <v>143</v>
      </c>
      <c r="Q65" s="334"/>
      <c r="R65" s="334"/>
      <c r="S65" s="334"/>
      <c r="T65" s="335"/>
      <c r="U65" s="34"/>
      <c r="V65" s="34"/>
      <c r="W65" s="35" t="s">
        <v>70</v>
      </c>
      <c r="X65" s="324">
        <v>0</v>
      </c>
      <c r="Y65" s="325">
        <f>IFERROR(IF(X65="","",X65),"")</f>
        <v>0</v>
      </c>
      <c r="Z65" s="36">
        <f>IFERROR(IF(X65="","",X65*0.00936),"")</f>
        <v>0</v>
      </c>
      <c r="AA65" s="56"/>
      <c r="AB65" s="57"/>
      <c r="AC65" s="112" t="s">
        <v>144</v>
      </c>
      <c r="AG65" s="67"/>
      <c r="AJ65" s="71" t="s">
        <v>72</v>
      </c>
      <c r="AK65" s="71">
        <v>1</v>
      </c>
      <c r="BB65" s="113" t="s">
        <v>83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t="27" customHeight="1" x14ac:dyDescent="0.25">
      <c r="A66" s="54" t="s">
        <v>145</v>
      </c>
      <c r="B66" s="54" t="s">
        <v>146</v>
      </c>
      <c r="C66" s="31">
        <v>4301135702</v>
      </c>
      <c r="D66" s="328">
        <v>4620207490228</v>
      </c>
      <c r="E66" s="329"/>
      <c r="F66" s="323">
        <v>0.2</v>
      </c>
      <c r="G66" s="32">
        <v>6</v>
      </c>
      <c r="H66" s="323">
        <v>1.2</v>
      </c>
      <c r="I66" s="323">
        <v>1.56</v>
      </c>
      <c r="J66" s="32">
        <v>126</v>
      </c>
      <c r="K66" s="32" t="s">
        <v>80</v>
      </c>
      <c r="L66" s="32" t="s">
        <v>68</v>
      </c>
      <c r="M66" s="33" t="s">
        <v>69</v>
      </c>
      <c r="N66" s="33"/>
      <c r="O66" s="32">
        <v>365</v>
      </c>
      <c r="P66" s="414" t="s">
        <v>147</v>
      </c>
      <c r="Q66" s="334"/>
      <c r="R66" s="334"/>
      <c r="S66" s="334"/>
      <c r="T66" s="335"/>
      <c r="U66" s="34"/>
      <c r="V66" s="34"/>
      <c r="W66" s="35" t="s">
        <v>70</v>
      </c>
      <c r="X66" s="324">
        <v>0</v>
      </c>
      <c r="Y66" s="325">
        <f>IFERROR(IF(X66="","",X66),"")</f>
        <v>0</v>
      </c>
      <c r="Z66" s="36">
        <f>IFERROR(IF(X66="","",X66*0.00936),"")</f>
        <v>0</v>
      </c>
      <c r="AA66" s="56"/>
      <c r="AB66" s="57"/>
      <c r="AC66" s="114" t="s">
        <v>144</v>
      </c>
      <c r="AG66" s="67"/>
      <c r="AJ66" s="71" t="s">
        <v>72</v>
      </c>
      <c r="AK66" s="71">
        <v>1</v>
      </c>
      <c r="BB66" s="115" t="s">
        <v>83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x14ac:dyDescent="0.2">
      <c r="A67" s="360"/>
      <c r="B67" s="337"/>
      <c r="C67" s="337"/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61"/>
      <c r="P67" s="340" t="s">
        <v>73</v>
      </c>
      <c r="Q67" s="341"/>
      <c r="R67" s="341"/>
      <c r="S67" s="341"/>
      <c r="T67" s="341"/>
      <c r="U67" s="341"/>
      <c r="V67" s="342"/>
      <c r="W67" s="37" t="s">
        <v>70</v>
      </c>
      <c r="X67" s="326">
        <f>IFERROR(SUM(X64:X66),"0")</f>
        <v>0</v>
      </c>
      <c r="Y67" s="326">
        <f>IFERROR(SUM(Y64:Y66),"0")</f>
        <v>0</v>
      </c>
      <c r="Z67" s="326">
        <f>IFERROR(IF(Z64="",0,Z64),"0")+IFERROR(IF(Z65="",0,Z65),"0")+IFERROR(IF(Z66="",0,Z66),"0")</f>
        <v>0</v>
      </c>
      <c r="AA67" s="327"/>
      <c r="AB67" s="327"/>
      <c r="AC67" s="327"/>
    </row>
    <row r="68" spans="1:68" x14ac:dyDescent="0.2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61"/>
      <c r="P68" s="340" t="s">
        <v>73</v>
      </c>
      <c r="Q68" s="341"/>
      <c r="R68" s="341"/>
      <c r="S68" s="341"/>
      <c r="T68" s="341"/>
      <c r="U68" s="341"/>
      <c r="V68" s="342"/>
      <c r="W68" s="37" t="s">
        <v>74</v>
      </c>
      <c r="X68" s="326">
        <f>IFERROR(SUMPRODUCT(X64:X66*H64:H66),"0")</f>
        <v>0</v>
      </c>
      <c r="Y68" s="326">
        <f>IFERROR(SUMPRODUCT(Y64:Y66*H64:H66),"0")</f>
        <v>0</v>
      </c>
      <c r="Z68" s="37"/>
      <c r="AA68" s="327"/>
      <c r="AB68" s="327"/>
      <c r="AC68" s="327"/>
    </row>
    <row r="69" spans="1:68" ht="16.5" customHeight="1" x14ac:dyDescent="0.25">
      <c r="A69" s="336" t="s">
        <v>148</v>
      </c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7"/>
      <c r="AA69" s="319"/>
      <c r="AB69" s="319"/>
      <c r="AC69" s="319"/>
    </row>
    <row r="70" spans="1:68" ht="14.25" customHeight="1" x14ac:dyDescent="0.25">
      <c r="A70" s="347" t="s">
        <v>64</v>
      </c>
      <c r="B70" s="337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7"/>
      <c r="AA70" s="320"/>
      <c r="AB70" s="320"/>
      <c r="AC70" s="320"/>
    </row>
    <row r="71" spans="1:68" ht="27" customHeight="1" x14ac:dyDescent="0.25">
      <c r="A71" s="54" t="s">
        <v>149</v>
      </c>
      <c r="B71" s="54" t="s">
        <v>150</v>
      </c>
      <c r="C71" s="31">
        <v>4301070977</v>
      </c>
      <c r="D71" s="328">
        <v>4607111037411</v>
      </c>
      <c r="E71" s="329"/>
      <c r="F71" s="323">
        <v>2.7</v>
      </c>
      <c r="G71" s="32">
        <v>1</v>
      </c>
      <c r="H71" s="323">
        <v>2.7</v>
      </c>
      <c r="I71" s="323">
        <v>2.8132000000000001</v>
      </c>
      <c r="J71" s="32">
        <v>234</v>
      </c>
      <c r="K71" s="32" t="s">
        <v>151</v>
      </c>
      <c r="L71" s="32" t="s">
        <v>68</v>
      </c>
      <c r="M71" s="33" t="s">
        <v>69</v>
      </c>
      <c r="N71" s="33"/>
      <c r="O71" s="32">
        <v>180</v>
      </c>
      <c r="P71" s="54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1" s="334"/>
      <c r="R71" s="334"/>
      <c r="S71" s="334"/>
      <c r="T71" s="335"/>
      <c r="U71" s="34"/>
      <c r="V71" s="34"/>
      <c r="W71" s="35" t="s">
        <v>70</v>
      </c>
      <c r="X71" s="324">
        <v>0</v>
      </c>
      <c r="Y71" s="325">
        <f>IFERROR(IF(X71="","",X71),"")</f>
        <v>0</v>
      </c>
      <c r="Z71" s="36">
        <f>IFERROR(IF(X71="","",X71*0.00502),"")</f>
        <v>0</v>
      </c>
      <c r="AA71" s="56"/>
      <c r="AB71" s="57"/>
      <c r="AC71" s="116" t="s">
        <v>152</v>
      </c>
      <c r="AG71" s="67"/>
      <c r="AJ71" s="71" t="s">
        <v>72</v>
      </c>
      <c r="AK71" s="71">
        <v>1</v>
      </c>
      <c r="BB71" s="117" t="s">
        <v>1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t="27" customHeight="1" x14ac:dyDescent="0.25">
      <c r="A72" s="54" t="s">
        <v>153</v>
      </c>
      <c r="B72" s="54" t="s">
        <v>154</v>
      </c>
      <c r="C72" s="31">
        <v>4301070981</v>
      </c>
      <c r="D72" s="328">
        <v>4607111036728</v>
      </c>
      <c r="E72" s="329"/>
      <c r="F72" s="323">
        <v>5</v>
      </c>
      <c r="G72" s="32">
        <v>1</v>
      </c>
      <c r="H72" s="323">
        <v>5</v>
      </c>
      <c r="I72" s="323">
        <v>5.2131999999999996</v>
      </c>
      <c r="J72" s="32">
        <v>144</v>
      </c>
      <c r="K72" s="32" t="s">
        <v>67</v>
      </c>
      <c r="L72" s="32" t="s">
        <v>68</v>
      </c>
      <c r="M72" s="33" t="s">
        <v>69</v>
      </c>
      <c r="N72" s="33"/>
      <c r="O72" s="32">
        <v>180</v>
      </c>
      <c r="P72" s="519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2" s="334"/>
      <c r="R72" s="334"/>
      <c r="S72" s="334"/>
      <c r="T72" s="335"/>
      <c r="U72" s="34"/>
      <c r="V72" s="34"/>
      <c r="W72" s="35" t="s">
        <v>70</v>
      </c>
      <c r="X72" s="324">
        <v>228</v>
      </c>
      <c r="Y72" s="325">
        <f>IFERROR(IF(X72="","",X72),"")</f>
        <v>228</v>
      </c>
      <c r="Z72" s="36">
        <f>IFERROR(IF(X72="","",X72*0.00866),"")</f>
        <v>1.9744799999999998</v>
      </c>
      <c r="AA72" s="56"/>
      <c r="AB72" s="57"/>
      <c r="AC72" s="118" t="s">
        <v>152</v>
      </c>
      <c r="AG72" s="67"/>
      <c r="AJ72" s="71" t="s">
        <v>72</v>
      </c>
      <c r="AK72" s="71">
        <v>1</v>
      </c>
      <c r="BB72" s="119" t="s">
        <v>1</v>
      </c>
      <c r="BM72" s="67">
        <f>IFERROR(X72*I72,"0")</f>
        <v>1188.6096</v>
      </c>
      <c r="BN72" s="67">
        <f>IFERROR(Y72*I72,"0")</f>
        <v>1188.6096</v>
      </c>
      <c r="BO72" s="67">
        <f>IFERROR(X72/J72,"0")</f>
        <v>1.5833333333333333</v>
      </c>
      <c r="BP72" s="67">
        <f>IFERROR(Y72/J72,"0")</f>
        <v>1.5833333333333333</v>
      </c>
    </row>
    <row r="73" spans="1:68" x14ac:dyDescent="0.2">
      <c r="A73" s="360"/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61"/>
      <c r="P73" s="340" t="s">
        <v>73</v>
      </c>
      <c r="Q73" s="341"/>
      <c r="R73" s="341"/>
      <c r="S73" s="341"/>
      <c r="T73" s="341"/>
      <c r="U73" s="341"/>
      <c r="V73" s="342"/>
      <c r="W73" s="37" t="s">
        <v>70</v>
      </c>
      <c r="X73" s="326">
        <f>IFERROR(SUM(X71:X72),"0")</f>
        <v>228</v>
      </c>
      <c r="Y73" s="326">
        <f>IFERROR(SUM(Y71:Y72),"0")</f>
        <v>228</v>
      </c>
      <c r="Z73" s="326">
        <f>IFERROR(IF(Z71="",0,Z71),"0")+IFERROR(IF(Z72="",0,Z72),"0")</f>
        <v>1.9744799999999998</v>
      </c>
      <c r="AA73" s="327"/>
      <c r="AB73" s="327"/>
      <c r="AC73" s="327"/>
    </row>
    <row r="74" spans="1:68" x14ac:dyDescent="0.2">
      <c r="A74" s="337"/>
      <c r="B74" s="337"/>
      <c r="C74" s="337"/>
      <c r="D74" s="337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61"/>
      <c r="P74" s="340" t="s">
        <v>73</v>
      </c>
      <c r="Q74" s="341"/>
      <c r="R74" s="341"/>
      <c r="S74" s="341"/>
      <c r="T74" s="341"/>
      <c r="U74" s="341"/>
      <c r="V74" s="342"/>
      <c r="W74" s="37" t="s">
        <v>74</v>
      </c>
      <c r="X74" s="326">
        <f>IFERROR(SUMPRODUCT(X71:X72*H71:H72),"0")</f>
        <v>1140</v>
      </c>
      <c r="Y74" s="326">
        <f>IFERROR(SUMPRODUCT(Y71:Y72*H71:H72),"0")</f>
        <v>1140</v>
      </c>
      <c r="Z74" s="37"/>
      <c r="AA74" s="327"/>
      <c r="AB74" s="327"/>
      <c r="AC74" s="327"/>
    </row>
    <row r="75" spans="1:68" ht="16.5" customHeight="1" x14ac:dyDescent="0.25">
      <c r="A75" s="336" t="s">
        <v>155</v>
      </c>
      <c r="B75" s="337"/>
      <c r="C75" s="337"/>
      <c r="D75" s="337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7"/>
      <c r="AA75" s="319"/>
      <c r="AB75" s="319"/>
      <c r="AC75" s="319"/>
    </row>
    <row r="76" spans="1:68" ht="14.25" customHeight="1" x14ac:dyDescent="0.25">
      <c r="A76" s="347" t="s">
        <v>136</v>
      </c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7"/>
      <c r="AA76" s="320"/>
      <c r="AB76" s="320"/>
      <c r="AC76" s="320"/>
    </row>
    <row r="77" spans="1:68" ht="27" customHeight="1" x14ac:dyDescent="0.25">
      <c r="A77" s="54" t="s">
        <v>156</v>
      </c>
      <c r="B77" s="54" t="s">
        <v>157</v>
      </c>
      <c r="C77" s="31">
        <v>4301135584</v>
      </c>
      <c r="D77" s="328">
        <v>4607111033659</v>
      </c>
      <c r="E77" s="329"/>
      <c r="F77" s="323">
        <v>0.3</v>
      </c>
      <c r="G77" s="32">
        <v>12</v>
      </c>
      <c r="H77" s="323">
        <v>3.6</v>
      </c>
      <c r="I77" s="323">
        <v>4.3036000000000003</v>
      </c>
      <c r="J77" s="32">
        <v>70</v>
      </c>
      <c r="K77" s="32" t="s">
        <v>80</v>
      </c>
      <c r="L77" s="32" t="s">
        <v>68</v>
      </c>
      <c r="M77" s="33" t="s">
        <v>69</v>
      </c>
      <c r="N77" s="33"/>
      <c r="O77" s="32">
        <v>180</v>
      </c>
      <c r="P77" s="446" t="s">
        <v>158</v>
      </c>
      <c r="Q77" s="334"/>
      <c r="R77" s="334"/>
      <c r="S77" s="334"/>
      <c r="T77" s="335"/>
      <c r="U77" s="34"/>
      <c r="V77" s="34"/>
      <c r="W77" s="35" t="s">
        <v>70</v>
      </c>
      <c r="X77" s="324">
        <v>14</v>
      </c>
      <c r="Y77" s="325">
        <f>IFERROR(IF(X77="","",X77),"")</f>
        <v>14</v>
      </c>
      <c r="Z77" s="36">
        <f>IFERROR(IF(X77="","",X77*0.01788),"")</f>
        <v>0.25031999999999999</v>
      </c>
      <c r="AA77" s="56"/>
      <c r="AB77" s="57"/>
      <c r="AC77" s="120" t="s">
        <v>159</v>
      </c>
      <c r="AG77" s="67"/>
      <c r="AJ77" s="71" t="s">
        <v>72</v>
      </c>
      <c r="AK77" s="71">
        <v>1</v>
      </c>
      <c r="BB77" s="121" t="s">
        <v>83</v>
      </c>
      <c r="BM77" s="67">
        <f>IFERROR(X77*I77,"0")</f>
        <v>60.250400000000006</v>
      </c>
      <c r="BN77" s="67">
        <f>IFERROR(Y77*I77,"0")</f>
        <v>60.250400000000006</v>
      </c>
      <c r="BO77" s="67">
        <f>IFERROR(X77/J77,"0")</f>
        <v>0.2</v>
      </c>
      <c r="BP77" s="67">
        <f>IFERROR(Y77/J77,"0")</f>
        <v>0.2</v>
      </c>
    </row>
    <row r="78" spans="1:68" x14ac:dyDescent="0.2">
      <c r="A78" s="360"/>
      <c r="B78" s="337"/>
      <c r="C78" s="337"/>
      <c r="D78" s="337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61"/>
      <c r="P78" s="340" t="s">
        <v>73</v>
      </c>
      <c r="Q78" s="341"/>
      <c r="R78" s="341"/>
      <c r="S78" s="341"/>
      <c r="T78" s="341"/>
      <c r="U78" s="341"/>
      <c r="V78" s="342"/>
      <c r="W78" s="37" t="s">
        <v>70</v>
      </c>
      <c r="X78" s="326">
        <f>IFERROR(SUM(X77:X77),"0")</f>
        <v>14</v>
      </c>
      <c r="Y78" s="326">
        <f>IFERROR(SUM(Y77:Y77),"0")</f>
        <v>14</v>
      </c>
      <c r="Z78" s="326">
        <f>IFERROR(IF(Z77="",0,Z77),"0")</f>
        <v>0.25031999999999999</v>
      </c>
      <c r="AA78" s="327"/>
      <c r="AB78" s="327"/>
      <c r="AC78" s="327"/>
    </row>
    <row r="79" spans="1:68" x14ac:dyDescent="0.2">
      <c r="A79" s="337"/>
      <c r="B79" s="337"/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61"/>
      <c r="P79" s="340" t="s">
        <v>73</v>
      </c>
      <c r="Q79" s="341"/>
      <c r="R79" s="341"/>
      <c r="S79" s="341"/>
      <c r="T79" s="341"/>
      <c r="U79" s="341"/>
      <c r="V79" s="342"/>
      <c r="W79" s="37" t="s">
        <v>74</v>
      </c>
      <c r="X79" s="326">
        <f>IFERROR(SUMPRODUCT(X77:X77*H77:H77),"0")</f>
        <v>50.4</v>
      </c>
      <c r="Y79" s="326">
        <f>IFERROR(SUMPRODUCT(Y77:Y77*H77:H77),"0")</f>
        <v>50.4</v>
      </c>
      <c r="Z79" s="37"/>
      <c r="AA79" s="327"/>
      <c r="AB79" s="327"/>
      <c r="AC79" s="327"/>
    </row>
    <row r="80" spans="1:68" ht="16.5" customHeight="1" x14ac:dyDescent="0.25">
      <c r="A80" s="336" t="s">
        <v>160</v>
      </c>
      <c r="B80" s="337"/>
      <c r="C80" s="337"/>
      <c r="D80" s="337"/>
      <c r="E80" s="337"/>
      <c r="F80" s="337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7"/>
      <c r="S80" s="337"/>
      <c r="T80" s="337"/>
      <c r="U80" s="337"/>
      <c r="V80" s="337"/>
      <c r="W80" s="337"/>
      <c r="X80" s="337"/>
      <c r="Y80" s="337"/>
      <c r="Z80" s="337"/>
      <c r="AA80" s="319"/>
      <c r="AB80" s="319"/>
      <c r="AC80" s="319"/>
    </row>
    <row r="81" spans="1:68" ht="14.25" customHeight="1" x14ac:dyDescent="0.25">
      <c r="A81" s="347" t="s">
        <v>161</v>
      </c>
      <c r="B81" s="337"/>
      <c r="C81" s="337"/>
      <c r="D81" s="337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20"/>
      <c r="AB81" s="320"/>
      <c r="AC81" s="320"/>
    </row>
    <row r="82" spans="1:68" ht="27" customHeight="1" x14ac:dyDescent="0.25">
      <c r="A82" s="54" t="s">
        <v>162</v>
      </c>
      <c r="B82" s="54" t="s">
        <v>163</v>
      </c>
      <c r="C82" s="31">
        <v>4301131022</v>
      </c>
      <c r="D82" s="328">
        <v>4607111034120</v>
      </c>
      <c r="E82" s="329"/>
      <c r="F82" s="323">
        <v>0.3</v>
      </c>
      <c r="G82" s="32">
        <v>12</v>
      </c>
      <c r="H82" s="323">
        <v>3.6</v>
      </c>
      <c r="I82" s="323">
        <v>4.3036000000000003</v>
      </c>
      <c r="J82" s="32">
        <v>70</v>
      </c>
      <c r="K82" s="32" t="s">
        <v>80</v>
      </c>
      <c r="L82" s="32" t="s">
        <v>68</v>
      </c>
      <c r="M82" s="33" t="s">
        <v>69</v>
      </c>
      <c r="N82" s="33"/>
      <c r="O82" s="32">
        <v>180</v>
      </c>
      <c r="P82" s="516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82" s="334"/>
      <c r="R82" s="334"/>
      <c r="S82" s="334"/>
      <c r="T82" s="335"/>
      <c r="U82" s="34"/>
      <c r="V82" s="34"/>
      <c r="W82" s="35" t="s">
        <v>70</v>
      </c>
      <c r="X82" s="324">
        <v>70</v>
      </c>
      <c r="Y82" s="325">
        <f>IFERROR(IF(X82="","",X82),"")</f>
        <v>70</v>
      </c>
      <c r="Z82" s="36">
        <f>IFERROR(IF(X82="","",X82*0.01788),"")</f>
        <v>1.2516</v>
      </c>
      <c r="AA82" s="56"/>
      <c r="AB82" s="57"/>
      <c r="AC82" s="122" t="s">
        <v>164</v>
      </c>
      <c r="AG82" s="67"/>
      <c r="AJ82" s="71" t="s">
        <v>72</v>
      </c>
      <c r="AK82" s="71">
        <v>1</v>
      </c>
      <c r="BB82" s="123" t="s">
        <v>83</v>
      </c>
      <c r="BM82" s="67">
        <f>IFERROR(X82*I82,"0")</f>
        <v>301.25200000000001</v>
      </c>
      <c r="BN82" s="67">
        <f>IFERROR(Y82*I82,"0")</f>
        <v>301.25200000000001</v>
      </c>
      <c r="BO82" s="67">
        <f>IFERROR(X82/J82,"0")</f>
        <v>1</v>
      </c>
      <c r="BP82" s="67">
        <f>IFERROR(Y82/J82,"0")</f>
        <v>1</v>
      </c>
    </row>
    <row r="83" spans="1:68" ht="27" customHeight="1" x14ac:dyDescent="0.25">
      <c r="A83" s="54" t="s">
        <v>165</v>
      </c>
      <c r="B83" s="54" t="s">
        <v>166</v>
      </c>
      <c r="C83" s="31">
        <v>4301131021</v>
      </c>
      <c r="D83" s="328">
        <v>4607111034137</v>
      </c>
      <c r="E83" s="329"/>
      <c r="F83" s="323">
        <v>0.3</v>
      </c>
      <c r="G83" s="32">
        <v>12</v>
      </c>
      <c r="H83" s="323">
        <v>3.6</v>
      </c>
      <c r="I83" s="323">
        <v>4.3036000000000003</v>
      </c>
      <c r="J83" s="32">
        <v>70</v>
      </c>
      <c r="K83" s="32" t="s">
        <v>80</v>
      </c>
      <c r="L83" s="32" t="s">
        <v>68</v>
      </c>
      <c r="M83" s="33" t="s">
        <v>69</v>
      </c>
      <c r="N83" s="33"/>
      <c r="O83" s="32">
        <v>180</v>
      </c>
      <c r="P83" s="531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83" s="334"/>
      <c r="R83" s="334"/>
      <c r="S83" s="334"/>
      <c r="T83" s="335"/>
      <c r="U83" s="34"/>
      <c r="V83" s="34"/>
      <c r="W83" s="35" t="s">
        <v>70</v>
      </c>
      <c r="X83" s="324">
        <v>56</v>
      </c>
      <c r="Y83" s="325">
        <f>IFERROR(IF(X83="","",X83),"")</f>
        <v>56</v>
      </c>
      <c r="Z83" s="36">
        <f>IFERROR(IF(X83="","",X83*0.01788),"")</f>
        <v>1.0012799999999999</v>
      </c>
      <c r="AA83" s="56"/>
      <c r="AB83" s="57"/>
      <c r="AC83" s="124" t="s">
        <v>167</v>
      </c>
      <c r="AG83" s="67"/>
      <c r="AJ83" s="71" t="s">
        <v>72</v>
      </c>
      <c r="AK83" s="71">
        <v>1</v>
      </c>
      <c r="BB83" s="125" t="s">
        <v>83</v>
      </c>
      <c r="BM83" s="67">
        <f>IFERROR(X83*I83,"0")</f>
        <v>241.00160000000002</v>
      </c>
      <c r="BN83" s="67">
        <f>IFERROR(Y83*I83,"0")</f>
        <v>241.00160000000002</v>
      </c>
      <c r="BO83" s="67">
        <f>IFERROR(X83/J83,"0")</f>
        <v>0.8</v>
      </c>
      <c r="BP83" s="67">
        <f>IFERROR(Y83/J83,"0")</f>
        <v>0.8</v>
      </c>
    </row>
    <row r="84" spans="1:68" x14ac:dyDescent="0.2">
      <c r="A84" s="360"/>
      <c r="B84" s="337"/>
      <c r="C84" s="337"/>
      <c r="D84" s="337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361"/>
      <c r="P84" s="340" t="s">
        <v>73</v>
      </c>
      <c r="Q84" s="341"/>
      <c r="R84" s="341"/>
      <c r="S84" s="341"/>
      <c r="T84" s="341"/>
      <c r="U84" s="341"/>
      <c r="V84" s="342"/>
      <c r="W84" s="37" t="s">
        <v>70</v>
      </c>
      <c r="X84" s="326">
        <f>IFERROR(SUM(X82:X83),"0")</f>
        <v>126</v>
      </c>
      <c r="Y84" s="326">
        <f>IFERROR(SUM(Y82:Y83),"0")</f>
        <v>126</v>
      </c>
      <c r="Z84" s="326">
        <f>IFERROR(IF(Z82="",0,Z82),"0")+IFERROR(IF(Z83="",0,Z83),"0")</f>
        <v>2.2528800000000002</v>
      </c>
      <c r="AA84" s="327"/>
      <c r="AB84" s="327"/>
      <c r="AC84" s="327"/>
    </row>
    <row r="85" spans="1:68" x14ac:dyDescent="0.2">
      <c r="A85" s="337"/>
      <c r="B85" s="337"/>
      <c r="C85" s="337"/>
      <c r="D85" s="337"/>
      <c r="E85" s="337"/>
      <c r="F85" s="337"/>
      <c r="G85" s="337"/>
      <c r="H85" s="337"/>
      <c r="I85" s="337"/>
      <c r="J85" s="337"/>
      <c r="K85" s="337"/>
      <c r="L85" s="337"/>
      <c r="M85" s="337"/>
      <c r="N85" s="337"/>
      <c r="O85" s="361"/>
      <c r="P85" s="340" t="s">
        <v>73</v>
      </c>
      <c r="Q85" s="341"/>
      <c r="R85" s="341"/>
      <c r="S85" s="341"/>
      <c r="T85" s="341"/>
      <c r="U85" s="341"/>
      <c r="V85" s="342"/>
      <c r="W85" s="37" t="s">
        <v>74</v>
      </c>
      <c r="X85" s="326">
        <f>IFERROR(SUMPRODUCT(X82:X83*H82:H83),"0")</f>
        <v>453.6</v>
      </c>
      <c r="Y85" s="326">
        <f>IFERROR(SUMPRODUCT(Y82:Y83*H82:H83),"0")</f>
        <v>453.6</v>
      </c>
      <c r="Z85" s="37"/>
      <c r="AA85" s="327"/>
      <c r="AB85" s="327"/>
      <c r="AC85" s="327"/>
    </row>
    <row r="86" spans="1:68" ht="16.5" customHeight="1" x14ac:dyDescent="0.25">
      <c r="A86" s="336" t="s">
        <v>168</v>
      </c>
      <c r="B86" s="337"/>
      <c r="C86" s="337"/>
      <c r="D86" s="337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37"/>
      <c r="P86" s="337"/>
      <c r="Q86" s="337"/>
      <c r="R86" s="337"/>
      <c r="S86" s="337"/>
      <c r="T86" s="337"/>
      <c r="U86" s="337"/>
      <c r="V86" s="337"/>
      <c r="W86" s="337"/>
      <c r="X86" s="337"/>
      <c r="Y86" s="337"/>
      <c r="Z86" s="337"/>
      <c r="AA86" s="319"/>
      <c r="AB86" s="319"/>
      <c r="AC86" s="319"/>
    </row>
    <row r="87" spans="1:68" ht="14.25" customHeight="1" x14ac:dyDescent="0.25">
      <c r="A87" s="347" t="s">
        <v>136</v>
      </c>
      <c r="B87" s="337"/>
      <c r="C87" s="337"/>
      <c r="D87" s="337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37"/>
      <c r="P87" s="337"/>
      <c r="Q87" s="337"/>
      <c r="R87" s="337"/>
      <c r="S87" s="337"/>
      <c r="T87" s="337"/>
      <c r="U87" s="337"/>
      <c r="V87" s="337"/>
      <c r="W87" s="337"/>
      <c r="X87" s="337"/>
      <c r="Y87" s="337"/>
      <c r="Z87" s="337"/>
      <c r="AA87" s="320"/>
      <c r="AB87" s="320"/>
      <c r="AC87" s="320"/>
    </row>
    <row r="88" spans="1:68" ht="27" customHeight="1" x14ac:dyDescent="0.25">
      <c r="A88" s="54" t="s">
        <v>169</v>
      </c>
      <c r="B88" s="54" t="s">
        <v>170</v>
      </c>
      <c r="C88" s="31">
        <v>4301135569</v>
      </c>
      <c r="D88" s="328">
        <v>4607111033628</v>
      </c>
      <c r="E88" s="329"/>
      <c r="F88" s="323">
        <v>0.3</v>
      </c>
      <c r="G88" s="32">
        <v>12</v>
      </c>
      <c r="H88" s="323">
        <v>3.6</v>
      </c>
      <c r="I88" s="323">
        <v>4.3036000000000003</v>
      </c>
      <c r="J88" s="32">
        <v>70</v>
      </c>
      <c r="K88" s="32" t="s">
        <v>80</v>
      </c>
      <c r="L88" s="32" t="s">
        <v>68</v>
      </c>
      <c r="M88" s="33" t="s">
        <v>69</v>
      </c>
      <c r="N88" s="33"/>
      <c r="O88" s="32">
        <v>180</v>
      </c>
      <c r="P88" s="442" t="s">
        <v>171</v>
      </c>
      <c r="Q88" s="334"/>
      <c r="R88" s="334"/>
      <c r="S88" s="334"/>
      <c r="T88" s="335"/>
      <c r="U88" s="34"/>
      <c r="V88" s="34"/>
      <c r="W88" s="35" t="s">
        <v>70</v>
      </c>
      <c r="X88" s="324">
        <v>56</v>
      </c>
      <c r="Y88" s="325">
        <f t="shared" ref="Y88:Y93" si="6">IFERROR(IF(X88="","",X88),"")</f>
        <v>56</v>
      </c>
      <c r="Z88" s="36">
        <f t="shared" ref="Z88:Z93" si="7">IFERROR(IF(X88="","",X88*0.01788),"")</f>
        <v>1.0012799999999999</v>
      </c>
      <c r="AA88" s="56"/>
      <c r="AB88" s="57"/>
      <c r="AC88" s="126" t="s">
        <v>159</v>
      </c>
      <c r="AG88" s="67"/>
      <c r="AJ88" s="71" t="s">
        <v>72</v>
      </c>
      <c r="AK88" s="71">
        <v>1</v>
      </c>
      <c r="BB88" s="127" t="s">
        <v>83</v>
      </c>
      <c r="BM88" s="67">
        <f t="shared" ref="BM88:BM93" si="8">IFERROR(X88*I88,"0")</f>
        <v>241.00160000000002</v>
      </c>
      <c r="BN88" s="67">
        <f t="shared" ref="BN88:BN93" si="9">IFERROR(Y88*I88,"0")</f>
        <v>241.00160000000002</v>
      </c>
      <c r="BO88" s="67">
        <f t="shared" ref="BO88:BO93" si="10">IFERROR(X88/J88,"0")</f>
        <v>0.8</v>
      </c>
      <c r="BP88" s="67">
        <f t="shared" ref="BP88:BP93" si="11">IFERROR(Y88/J88,"0")</f>
        <v>0.8</v>
      </c>
    </row>
    <row r="89" spans="1:68" ht="27" customHeight="1" x14ac:dyDescent="0.25">
      <c r="A89" s="54" t="s">
        <v>172</v>
      </c>
      <c r="B89" s="54" t="s">
        <v>173</v>
      </c>
      <c r="C89" s="31">
        <v>4301135565</v>
      </c>
      <c r="D89" s="328">
        <v>4607111033451</v>
      </c>
      <c r="E89" s="329"/>
      <c r="F89" s="323">
        <v>0.3</v>
      </c>
      <c r="G89" s="32">
        <v>12</v>
      </c>
      <c r="H89" s="323">
        <v>3.6</v>
      </c>
      <c r="I89" s="323">
        <v>4.3036000000000003</v>
      </c>
      <c r="J89" s="32">
        <v>70</v>
      </c>
      <c r="K89" s="32" t="s">
        <v>80</v>
      </c>
      <c r="L89" s="32" t="s">
        <v>68</v>
      </c>
      <c r="M89" s="33" t="s">
        <v>69</v>
      </c>
      <c r="N89" s="33"/>
      <c r="O89" s="32">
        <v>180</v>
      </c>
      <c r="P89" s="440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89" s="334"/>
      <c r="R89" s="334"/>
      <c r="S89" s="334"/>
      <c r="T89" s="335"/>
      <c r="U89" s="34"/>
      <c r="V89" s="34"/>
      <c r="W89" s="35" t="s">
        <v>70</v>
      </c>
      <c r="X89" s="324">
        <v>42</v>
      </c>
      <c r="Y89" s="325">
        <f t="shared" si="6"/>
        <v>42</v>
      </c>
      <c r="Z89" s="36">
        <f t="shared" si="7"/>
        <v>0.75095999999999996</v>
      </c>
      <c r="AA89" s="56"/>
      <c r="AB89" s="57"/>
      <c r="AC89" s="128" t="s">
        <v>159</v>
      </c>
      <c r="AG89" s="67"/>
      <c r="AJ89" s="71" t="s">
        <v>72</v>
      </c>
      <c r="AK89" s="71">
        <v>1</v>
      </c>
      <c r="BB89" s="129" t="s">
        <v>83</v>
      </c>
      <c r="BM89" s="67">
        <f t="shared" si="8"/>
        <v>180.75120000000001</v>
      </c>
      <c r="BN89" s="67">
        <f t="shared" si="9"/>
        <v>180.75120000000001</v>
      </c>
      <c r="BO89" s="67">
        <f t="shared" si="10"/>
        <v>0.6</v>
      </c>
      <c r="BP89" s="67">
        <f t="shared" si="11"/>
        <v>0.6</v>
      </c>
    </row>
    <row r="90" spans="1:68" ht="27" customHeight="1" x14ac:dyDescent="0.25">
      <c r="A90" s="54" t="s">
        <v>174</v>
      </c>
      <c r="B90" s="54" t="s">
        <v>175</v>
      </c>
      <c r="C90" s="31">
        <v>4301135575</v>
      </c>
      <c r="D90" s="328">
        <v>4607111035141</v>
      </c>
      <c r="E90" s="329"/>
      <c r="F90" s="323">
        <v>0.3</v>
      </c>
      <c r="G90" s="32">
        <v>12</v>
      </c>
      <c r="H90" s="323">
        <v>3.6</v>
      </c>
      <c r="I90" s="323">
        <v>4.3036000000000003</v>
      </c>
      <c r="J90" s="32">
        <v>70</v>
      </c>
      <c r="K90" s="32" t="s">
        <v>80</v>
      </c>
      <c r="L90" s="32" t="s">
        <v>68</v>
      </c>
      <c r="M90" s="33" t="s">
        <v>69</v>
      </c>
      <c r="N90" s="33"/>
      <c r="O90" s="32">
        <v>180</v>
      </c>
      <c r="P90" s="457" t="s">
        <v>176</v>
      </c>
      <c r="Q90" s="334"/>
      <c r="R90" s="334"/>
      <c r="S90" s="334"/>
      <c r="T90" s="335"/>
      <c r="U90" s="34"/>
      <c r="V90" s="34"/>
      <c r="W90" s="35" t="s">
        <v>70</v>
      </c>
      <c r="X90" s="324">
        <v>0</v>
      </c>
      <c r="Y90" s="325">
        <f t="shared" si="6"/>
        <v>0</v>
      </c>
      <c r="Z90" s="36">
        <f t="shared" si="7"/>
        <v>0</v>
      </c>
      <c r="AA90" s="56"/>
      <c r="AB90" s="57"/>
      <c r="AC90" s="130" t="s">
        <v>177</v>
      </c>
      <c r="AG90" s="67"/>
      <c r="AJ90" s="71" t="s">
        <v>72</v>
      </c>
      <c r="AK90" s="71">
        <v>1</v>
      </c>
      <c r="BB90" s="131" t="s">
        <v>83</v>
      </c>
      <c r="BM90" s="67">
        <f t="shared" si="8"/>
        <v>0</v>
      </c>
      <c r="BN90" s="67">
        <f t="shared" si="9"/>
        <v>0</v>
      </c>
      <c r="BO90" s="67">
        <f t="shared" si="10"/>
        <v>0</v>
      </c>
      <c r="BP90" s="67">
        <f t="shared" si="11"/>
        <v>0</v>
      </c>
    </row>
    <row r="91" spans="1:68" ht="27" customHeight="1" x14ac:dyDescent="0.25">
      <c r="A91" s="54" t="s">
        <v>178</v>
      </c>
      <c r="B91" s="54" t="s">
        <v>179</v>
      </c>
      <c r="C91" s="31">
        <v>4301135578</v>
      </c>
      <c r="D91" s="328">
        <v>4607111033444</v>
      </c>
      <c r="E91" s="329"/>
      <c r="F91" s="323">
        <v>0.3</v>
      </c>
      <c r="G91" s="32">
        <v>12</v>
      </c>
      <c r="H91" s="323">
        <v>3.6</v>
      </c>
      <c r="I91" s="323">
        <v>4.3036000000000003</v>
      </c>
      <c r="J91" s="32">
        <v>70</v>
      </c>
      <c r="K91" s="32" t="s">
        <v>80</v>
      </c>
      <c r="L91" s="32" t="s">
        <v>68</v>
      </c>
      <c r="M91" s="33" t="s">
        <v>69</v>
      </c>
      <c r="N91" s="33"/>
      <c r="O91" s="32">
        <v>180</v>
      </c>
      <c r="P91" s="461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1" s="334"/>
      <c r="R91" s="334"/>
      <c r="S91" s="334"/>
      <c r="T91" s="335"/>
      <c r="U91" s="34"/>
      <c r="V91" s="34"/>
      <c r="W91" s="35" t="s">
        <v>70</v>
      </c>
      <c r="X91" s="324">
        <v>56</v>
      </c>
      <c r="Y91" s="325">
        <f t="shared" si="6"/>
        <v>56</v>
      </c>
      <c r="Z91" s="36">
        <f t="shared" si="7"/>
        <v>1.0012799999999999</v>
      </c>
      <c r="AA91" s="56"/>
      <c r="AB91" s="57"/>
      <c r="AC91" s="132" t="s">
        <v>159</v>
      </c>
      <c r="AG91" s="67"/>
      <c r="AJ91" s="71" t="s">
        <v>72</v>
      </c>
      <c r="AK91" s="71">
        <v>1</v>
      </c>
      <c r="BB91" s="133" t="s">
        <v>83</v>
      </c>
      <c r="BM91" s="67">
        <f t="shared" si="8"/>
        <v>241.00160000000002</v>
      </c>
      <c r="BN91" s="67">
        <f t="shared" si="9"/>
        <v>241.00160000000002</v>
      </c>
      <c r="BO91" s="67">
        <f t="shared" si="10"/>
        <v>0.8</v>
      </c>
      <c r="BP91" s="67">
        <f t="shared" si="11"/>
        <v>0.8</v>
      </c>
    </row>
    <row r="92" spans="1:68" ht="27" customHeight="1" x14ac:dyDescent="0.25">
      <c r="A92" s="54" t="s">
        <v>180</v>
      </c>
      <c r="B92" s="54" t="s">
        <v>181</v>
      </c>
      <c r="C92" s="31">
        <v>4301135290</v>
      </c>
      <c r="D92" s="328">
        <v>4607111035028</v>
      </c>
      <c r="E92" s="329"/>
      <c r="F92" s="323">
        <v>0.48</v>
      </c>
      <c r="G92" s="32">
        <v>8</v>
      </c>
      <c r="H92" s="323">
        <v>3.84</v>
      </c>
      <c r="I92" s="323">
        <v>4.4488000000000003</v>
      </c>
      <c r="J92" s="32">
        <v>70</v>
      </c>
      <c r="K92" s="32" t="s">
        <v>80</v>
      </c>
      <c r="L92" s="32" t="s">
        <v>68</v>
      </c>
      <c r="M92" s="33" t="s">
        <v>69</v>
      </c>
      <c r="N92" s="33"/>
      <c r="O92" s="32">
        <v>180</v>
      </c>
      <c r="P92" s="373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92" s="334"/>
      <c r="R92" s="334"/>
      <c r="S92" s="334"/>
      <c r="T92" s="335"/>
      <c r="U92" s="34"/>
      <c r="V92" s="34"/>
      <c r="W92" s="35" t="s">
        <v>70</v>
      </c>
      <c r="X92" s="324">
        <v>0</v>
      </c>
      <c r="Y92" s="325">
        <f t="shared" si="6"/>
        <v>0</v>
      </c>
      <c r="Z92" s="36">
        <f t="shared" si="7"/>
        <v>0</v>
      </c>
      <c r="AA92" s="56"/>
      <c r="AB92" s="57"/>
      <c r="AC92" s="134" t="s">
        <v>177</v>
      </c>
      <c r="AG92" s="67"/>
      <c r="AJ92" s="71" t="s">
        <v>72</v>
      </c>
      <c r="AK92" s="71">
        <v>1</v>
      </c>
      <c r="BB92" s="135" t="s">
        <v>83</v>
      </c>
      <c r="BM92" s="67">
        <f t="shared" si="8"/>
        <v>0</v>
      </c>
      <c r="BN92" s="67">
        <f t="shared" si="9"/>
        <v>0</v>
      </c>
      <c r="BO92" s="67">
        <f t="shared" si="10"/>
        <v>0</v>
      </c>
      <c r="BP92" s="67">
        <f t="shared" si="11"/>
        <v>0</v>
      </c>
    </row>
    <row r="93" spans="1:68" ht="27" customHeight="1" x14ac:dyDescent="0.25">
      <c r="A93" s="54" t="s">
        <v>182</v>
      </c>
      <c r="B93" s="54" t="s">
        <v>183</v>
      </c>
      <c r="C93" s="31">
        <v>4301135285</v>
      </c>
      <c r="D93" s="328">
        <v>4607111036407</v>
      </c>
      <c r="E93" s="329"/>
      <c r="F93" s="323">
        <v>0.3</v>
      </c>
      <c r="G93" s="32">
        <v>14</v>
      </c>
      <c r="H93" s="323">
        <v>4.2</v>
      </c>
      <c r="I93" s="323">
        <v>4.5292000000000003</v>
      </c>
      <c r="J93" s="32">
        <v>70</v>
      </c>
      <c r="K93" s="32" t="s">
        <v>80</v>
      </c>
      <c r="L93" s="32" t="s">
        <v>68</v>
      </c>
      <c r="M93" s="33" t="s">
        <v>69</v>
      </c>
      <c r="N93" s="33"/>
      <c r="O93" s="32">
        <v>180</v>
      </c>
      <c r="P93" s="488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93" s="334"/>
      <c r="R93" s="334"/>
      <c r="S93" s="334"/>
      <c r="T93" s="335"/>
      <c r="U93" s="34"/>
      <c r="V93" s="34"/>
      <c r="W93" s="35" t="s">
        <v>70</v>
      </c>
      <c r="X93" s="324">
        <v>0</v>
      </c>
      <c r="Y93" s="325">
        <f t="shared" si="6"/>
        <v>0</v>
      </c>
      <c r="Z93" s="36">
        <f t="shared" si="7"/>
        <v>0</v>
      </c>
      <c r="AA93" s="56"/>
      <c r="AB93" s="57"/>
      <c r="AC93" s="136" t="s">
        <v>184</v>
      </c>
      <c r="AG93" s="67"/>
      <c r="AJ93" s="71" t="s">
        <v>72</v>
      </c>
      <c r="AK93" s="71">
        <v>1</v>
      </c>
      <c r="BB93" s="137" t="s">
        <v>83</v>
      </c>
      <c r="BM93" s="67">
        <f t="shared" si="8"/>
        <v>0</v>
      </c>
      <c r="BN93" s="67">
        <f t="shared" si="9"/>
        <v>0</v>
      </c>
      <c r="BO93" s="67">
        <f t="shared" si="10"/>
        <v>0</v>
      </c>
      <c r="BP93" s="67">
        <f t="shared" si="11"/>
        <v>0</v>
      </c>
    </row>
    <row r="94" spans="1:68" x14ac:dyDescent="0.2">
      <c r="A94" s="360"/>
      <c r="B94" s="337"/>
      <c r="C94" s="337"/>
      <c r="D94" s="337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61"/>
      <c r="P94" s="340" t="s">
        <v>73</v>
      </c>
      <c r="Q94" s="341"/>
      <c r="R94" s="341"/>
      <c r="S94" s="341"/>
      <c r="T94" s="341"/>
      <c r="U94" s="341"/>
      <c r="V94" s="342"/>
      <c r="W94" s="37" t="s">
        <v>70</v>
      </c>
      <c r="X94" s="326">
        <f>IFERROR(SUM(X88:X93),"0")</f>
        <v>154</v>
      </c>
      <c r="Y94" s="326">
        <f>IFERROR(SUM(Y88:Y93),"0")</f>
        <v>154</v>
      </c>
      <c r="Z94" s="326">
        <f>IFERROR(IF(Z88="",0,Z88),"0")+IFERROR(IF(Z89="",0,Z89),"0")+IFERROR(IF(Z90="",0,Z90),"0")+IFERROR(IF(Z91="",0,Z91),"0")+IFERROR(IF(Z92="",0,Z92),"0")+IFERROR(IF(Z93="",0,Z93),"0")</f>
        <v>2.75352</v>
      </c>
      <c r="AA94" s="327"/>
      <c r="AB94" s="327"/>
      <c r="AC94" s="327"/>
    </row>
    <row r="95" spans="1:68" x14ac:dyDescent="0.2">
      <c r="A95" s="337"/>
      <c r="B95" s="337"/>
      <c r="C95" s="337"/>
      <c r="D95" s="337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61"/>
      <c r="P95" s="340" t="s">
        <v>73</v>
      </c>
      <c r="Q95" s="341"/>
      <c r="R95" s="341"/>
      <c r="S95" s="341"/>
      <c r="T95" s="341"/>
      <c r="U95" s="341"/>
      <c r="V95" s="342"/>
      <c r="W95" s="37" t="s">
        <v>74</v>
      </c>
      <c r="X95" s="326">
        <f>IFERROR(SUMPRODUCT(X88:X93*H88:H93),"0")</f>
        <v>554.4</v>
      </c>
      <c r="Y95" s="326">
        <f>IFERROR(SUMPRODUCT(Y88:Y93*H88:H93),"0")</f>
        <v>554.4</v>
      </c>
      <c r="Z95" s="37"/>
      <c r="AA95" s="327"/>
      <c r="AB95" s="327"/>
      <c r="AC95" s="327"/>
    </row>
    <row r="96" spans="1:68" ht="16.5" customHeight="1" x14ac:dyDescent="0.25">
      <c r="A96" s="336" t="s">
        <v>185</v>
      </c>
      <c r="B96" s="337"/>
      <c r="C96" s="337"/>
      <c r="D96" s="337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  <c r="Q96" s="337"/>
      <c r="R96" s="337"/>
      <c r="S96" s="337"/>
      <c r="T96" s="337"/>
      <c r="U96" s="337"/>
      <c r="V96" s="337"/>
      <c r="W96" s="337"/>
      <c r="X96" s="337"/>
      <c r="Y96" s="337"/>
      <c r="Z96" s="337"/>
      <c r="AA96" s="319"/>
      <c r="AB96" s="319"/>
      <c r="AC96" s="319"/>
    </row>
    <row r="97" spans="1:68" ht="14.25" customHeight="1" x14ac:dyDescent="0.25">
      <c r="A97" s="347" t="s">
        <v>186</v>
      </c>
      <c r="B97" s="337"/>
      <c r="C97" s="337"/>
      <c r="D97" s="337"/>
      <c r="E97" s="337"/>
      <c r="F97" s="337"/>
      <c r="G97" s="337"/>
      <c r="H97" s="337"/>
      <c r="I97" s="337"/>
      <c r="J97" s="337"/>
      <c r="K97" s="337"/>
      <c r="L97" s="337"/>
      <c r="M97" s="337"/>
      <c r="N97" s="337"/>
      <c r="O97" s="337"/>
      <c r="P97" s="337"/>
      <c r="Q97" s="337"/>
      <c r="R97" s="337"/>
      <c r="S97" s="337"/>
      <c r="T97" s="337"/>
      <c r="U97" s="337"/>
      <c r="V97" s="337"/>
      <c r="W97" s="337"/>
      <c r="X97" s="337"/>
      <c r="Y97" s="337"/>
      <c r="Z97" s="337"/>
      <c r="AA97" s="320"/>
      <c r="AB97" s="320"/>
      <c r="AC97" s="320"/>
    </row>
    <row r="98" spans="1:68" ht="27" customHeight="1" x14ac:dyDescent="0.25">
      <c r="A98" s="54" t="s">
        <v>187</v>
      </c>
      <c r="B98" s="54" t="s">
        <v>188</v>
      </c>
      <c r="C98" s="31">
        <v>4301136040</v>
      </c>
      <c r="D98" s="328">
        <v>4607025784319</v>
      </c>
      <c r="E98" s="329"/>
      <c r="F98" s="323">
        <v>0.36</v>
      </c>
      <c r="G98" s="32">
        <v>10</v>
      </c>
      <c r="H98" s="323">
        <v>3.6</v>
      </c>
      <c r="I98" s="323">
        <v>4.2439999999999998</v>
      </c>
      <c r="J98" s="32">
        <v>70</v>
      </c>
      <c r="K98" s="32" t="s">
        <v>80</v>
      </c>
      <c r="L98" s="32" t="s">
        <v>68</v>
      </c>
      <c r="M98" s="33" t="s">
        <v>69</v>
      </c>
      <c r="N98" s="33"/>
      <c r="O98" s="32">
        <v>180</v>
      </c>
      <c r="P98" s="482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8" s="334"/>
      <c r="R98" s="334"/>
      <c r="S98" s="334"/>
      <c r="T98" s="335"/>
      <c r="U98" s="34"/>
      <c r="V98" s="34"/>
      <c r="W98" s="35" t="s">
        <v>70</v>
      </c>
      <c r="X98" s="324">
        <v>56</v>
      </c>
      <c r="Y98" s="325">
        <f>IFERROR(IF(X98="","",X98),"")</f>
        <v>56</v>
      </c>
      <c r="Z98" s="36">
        <f>IFERROR(IF(X98="","",X98*0.01788),"")</f>
        <v>1.0012799999999999</v>
      </c>
      <c r="AA98" s="56"/>
      <c r="AB98" s="57"/>
      <c r="AC98" s="138" t="s">
        <v>189</v>
      </c>
      <c r="AG98" s="67"/>
      <c r="AJ98" s="71" t="s">
        <v>72</v>
      </c>
      <c r="AK98" s="71">
        <v>1</v>
      </c>
      <c r="BB98" s="139" t="s">
        <v>83</v>
      </c>
      <c r="BM98" s="67">
        <f>IFERROR(X98*I98,"0")</f>
        <v>237.66399999999999</v>
      </c>
      <c r="BN98" s="67">
        <f>IFERROR(Y98*I98,"0")</f>
        <v>237.66399999999999</v>
      </c>
      <c r="BO98" s="67">
        <f>IFERROR(X98/J98,"0")</f>
        <v>0.8</v>
      </c>
      <c r="BP98" s="67">
        <f>IFERROR(Y98/J98,"0")</f>
        <v>0.8</v>
      </c>
    </row>
    <row r="99" spans="1:68" ht="27" customHeight="1" x14ac:dyDescent="0.25">
      <c r="A99" s="54" t="s">
        <v>190</v>
      </c>
      <c r="B99" s="54" t="s">
        <v>191</v>
      </c>
      <c r="C99" s="31">
        <v>4301136042</v>
      </c>
      <c r="D99" s="328">
        <v>4607025784012</v>
      </c>
      <c r="E99" s="329"/>
      <c r="F99" s="323">
        <v>0.09</v>
      </c>
      <c r="G99" s="32">
        <v>24</v>
      </c>
      <c r="H99" s="323">
        <v>2.16</v>
      </c>
      <c r="I99" s="323">
        <v>2.4912000000000001</v>
      </c>
      <c r="J99" s="32">
        <v>126</v>
      </c>
      <c r="K99" s="32" t="s">
        <v>80</v>
      </c>
      <c r="L99" s="32" t="s">
        <v>68</v>
      </c>
      <c r="M99" s="33" t="s">
        <v>69</v>
      </c>
      <c r="N99" s="33"/>
      <c r="O99" s="32">
        <v>180</v>
      </c>
      <c r="P99" s="362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9" s="334"/>
      <c r="R99" s="334"/>
      <c r="S99" s="334"/>
      <c r="T99" s="335"/>
      <c r="U99" s="34"/>
      <c r="V99" s="34"/>
      <c r="W99" s="35" t="s">
        <v>70</v>
      </c>
      <c r="X99" s="324">
        <v>0</v>
      </c>
      <c r="Y99" s="325">
        <f>IFERROR(IF(X99="","",X99),"")</f>
        <v>0</v>
      </c>
      <c r="Z99" s="36">
        <f>IFERROR(IF(X99="","",X99*0.00936),"")</f>
        <v>0</v>
      </c>
      <c r="AA99" s="56"/>
      <c r="AB99" s="57"/>
      <c r="AC99" s="140" t="s">
        <v>192</v>
      </c>
      <c r="AG99" s="67"/>
      <c r="AJ99" s="71" t="s">
        <v>72</v>
      </c>
      <c r="AK99" s="71">
        <v>1</v>
      </c>
      <c r="BB99" s="141" t="s">
        <v>83</v>
      </c>
      <c r="BM99" s="67">
        <f>IFERROR(X99*I99,"0")</f>
        <v>0</v>
      </c>
      <c r="BN99" s="67">
        <f>IFERROR(Y99*I99,"0")</f>
        <v>0</v>
      </c>
      <c r="BO99" s="67">
        <f>IFERROR(X99/J99,"0")</f>
        <v>0</v>
      </c>
      <c r="BP99" s="67">
        <f>IFERROR(Y99/J99,"0")</f>
        <v>0</v>
      </c>
    </row>
    <row r="100" spans="1:68" ht="16.5" customHeight="1" x14ac:dyDescent="0.25">
      <c r="A100" s="54" t="s">
        <v>193</v>
      </c>
      <c r="B100" s="54" t="s">
        <v>194</v>
      </c>
      <c r="C100" s="31">
        <v>4301136039</v>
      </c>
      <c r="D100" s="328">
        <v>4607111035370</v>
      </c>
      <c r="E100" s="329"/>
      <c r="F100" s="323">
        <v>0.14000000000000001</v>
      </c>
      <c r="G100" s="32">
        <v>22</v>
      </c>
      <c r="H100" s="323">
        <v>3.08</v>
      </c>
      <c r="I100" s="323">
        <v>3.464</v>
      </c>
      <c r="J100" s="32">
        <v>84</v>
      </c>
      <c r="K100" s="32" t="s">
        <v>67</v>
      </c>
      <c r="L100" s="32" t="s">
        <v>68</v>
      </c>
      <c r="M100" s="33" t="s">
        <v>69</v>
      </c>
      <c r="N100" s="33"/>
      <c r="O100" s="32">
        <v>180</v>
      </c>
      <c r="P100" s="376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00" s="334"/>
      <c r="R100" s="334"/>
      <c r="S100" s="334"/>
      <c r="T100" s="335"/>
      <c r="U100" s="34"/>
      <c r="V100" s="34"/>
      <c r="W100" s="35" t="s">
        <v>70</v>
      </c>
      <c r="X100" s="324">
        <v>12</v>
      </c>
      <c r="Y100" s="325">
        <f>IFERROR(IF(X100="","",X100),"")</f>
        <v>12</v>
      </c>
      <c r="Z100" s="36">
        <f>IFERROR(IF(X100="","",X100*0.0155),"")</f>
        <v>0.186</v>
      </c>
      <c r="AA100" s="56"/>
      <c r="AB100" s="57"/>
      <c r="AC100" s="142" t="s">
        <v>195</v>
      </c>
      <c r="AG100" s="67"/>
      <c r="AJ100" s="71" t="s">
        <v>72</v>
      </c>
      <c r="AK100" s="71">
        <v>1</v>
      </c>
      <c r="BB100" s="143" t="s">
        <v>83</v>
      </c>
      <c r="BM100" s="67">
        <f>IFERROR(X100*I100,"0")</f>
        <v>41.567999999999998</v>
      </c>
      <c r="BN100" s="67">
        <f>IFERROR(Y100*I100,"0")</f>
        <v>41.567999999999998</v>
      </c>
      <c r="BO100" s="67">
        <f>IFERROR(X100/J100,"0")</f>
        <v>0.14285714285714285</v>
      </c>
      <c r="BP100" s="67">
        <f>IFERROR(Y100/J100,"0")</f>
        <v>0.14285714285714285</v>
      </c>
    </row>
    <row r="101" spans="1:68" x14ac:dyDescent="0.2">
      <c r="A101" s="360"/>
      <c r="B101" s="337"/>
      <c r="C101" s="337"/>
      <c r="D101" s="337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61"/>
      <c r="P101" s="340" t="s">
        <v>73</v>
      </c>
      <c r="Q101" s="341"/>
      <c r="R101" s="341"/>
      <c r="S101" s="341"/>
      <c r="T101" s="341"/>
      <c r="U101" s="341"/>
      <c r="V101" s="342"/>
      <c r="W101" s="37" t="s">
        <v>70</v>
      </c>
      <c r="X101" s="326">
        <f>IFERROR(SUM(X98:X100),"0")</f>
        <v>68</v>
      </c>
      <c r="Y101" s="326">
        <f>IFERROR(SUM(Y98:Y100),"0")</f>
        <v>68</v>
      </c>
      <c r="Z101" s="326">
        <f>IFERROR(IF(Z98="",0,Z98),"0")+IFERROR(IF(Z99="",0,Z99),"0")+IFERROR(IF(Z100="",0,Z100),"0")</f>
        <v>1.1872799999999999</v>
      </c>
      <c r="AA101" s="327"/>
      <c r="AB101" s="327"/>
      <c r="AC101" s="327"/>
    </row>
    <row r="102" spans="1:68" x14ac:dyDescent="0.2">
      <c r="A102" s="337"/>
      <c r="B102" s="337"/>
      <c r="C102" s="337"/>
      <c r="D102" s="337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61"/>
      <c r="P102" s="340" t="s">
        <v>73</v>
      </c>
      <c r="Q102" s="341"/>
      <c r="R102" s="341"/>
      <c r="S102" s="341"/>
      <c r="T102" s="341"/>
      <c r="U102" s="341"/>
      <c r="V102" s="342"/>
      <c r="W102" s="37" t="s">
        <v>74</v>
      </c>
      <c r="X102" s="326">
        <f>IFERROR(SUMPRODUCT(X98:X100*H98:H100),"0")</f>
        <v>238.56</v>
      </c>
      <c r="Y102" s="326">
        <f>IFERROR(SUMPRODUCT(Y98:Y100*H98:H100),"0")</f>
        <v>238.56</v>
      </c>
      <c r="Z102" s="37"/>
      <c r="AA102" s="327"/>
      <c r="AB102" s="327"/>
      <c r="AC102" s="327"/>
    </row>
    <row r="103" spans="1:68" ht="16.5" customHeight="1" x14ac:dyDescent="0.25">
      <c r="A103" s="336" t="s">
        <v>196</v>
      </c>
      <c r="B103" s="337"/>
      <c r="C103" s="337"/>
      <c r="D103" s="337"/>
      <c r="E103" s="337"/>
      <c r="F103" s="337"/>
      <c r="G103" s="337"/>
      <c r="H103" s="337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  <c r="T103" s="337"/>
      <c r="U103" s="337"/>
      <c r="V103" s="337"/>
      <c r="W103" s="337"/>
      <c r="X103" s="337"/>
      <c r="Y103" s="337"/>
      <c r="Z103" s="337"/>
      <c r="AA103" s="319"/>
      <c r="AB103" s="319"/>
      <c r="AC103" s="319"/>
    </row>
    <row r="104" spans="1:68" ht="14.25" customHeight="1" x14ac:dyDescent="0.25">
      <c r="A104" s="347" t="s">
        <v>64</v>
      </c>
      <c r="B104" s="337"/>
      <c r="C104" s="337"/>
      <c r="D104" s="337"/>
      <c r="E104" s="337"/>
      <c r="F104" s="337"/>
      <c r="G104" s="337"/>
      <c r="H104" s="337"/>
      <c r="I104" s="337"/>
      <c r="J104" s="337"/>
      <c r="K104" s="337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37"/>
      <c r="AA104" s="320"/>
      <c r="AB104" s="320"/>
      <c r="AC104" s="320"/>
    </row>
    <row r="105" spans="1:68" ht="27" customHeight="1" x14ac:dyDescent="0.25">
      <c r="A105" s="54" t="s">
        <v>197</v>
      </c>
      <c r="B105" s="54" t="s">
        <v>198</v>
      </c>
      <c r="C105" s="31">
        <v>4301071051</v>
      </c>
      <c r="D105" s="328">
        <v>4607111039262</v>
      </c>
      <c r="E105" s="329"/>
      <c r="F105" s="323">
        <v>0.4</v>
      </c>
      <c r="G105" s="32">
        <v>16</v>
      </c>
      <c r="H105" s="323">
        <v>6.4</v>
      </c>
      <c r="I105" s="323">
        <v>6.7195999999999998</v>
      </c>
      <c r="J105" s="32">
        <v>84</v>
      </c>
      <c r="K105" s="32" t="s">
        <v>67</v>
      </c>
      <c r="L105" s="32" t="s">
        <v>68</v>
      </c>
      <c r="M105" s="33" t="s">
        <v>69</v>
      </c>
      <c r="N105" s="33"/>
      <c r="O105" s="32">
        <v>180</v>
      </c>
      <c r="P105" s="498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5" s="334"/>
      <c r="R105" s="334"/>
      <c r="S105" s="334"/>
      <c r="T105" s="335"/>
      <c r="U105" s="34"/>
      <c r="V105" s="34"/>
      <c r="W105" s="35" t="s">
        <v>70</v>
      </c>
      <c r="X105" s="324">
        <v>24</v>
      </c>
      <c r="Y105" s="325">
        <f>IFERROR(IF(X105="","",X105),"")</f>
        <v>24</v>
      </c>
      <c r="Z105" s="36">
        <f>IFERROR(IF(X105="","",X105*0.0155),"")</f>
        <v>0.372</v>
      </c>
      <c r="AA105" s="56"/>
      <c r="AB105" s="57"/>
      <c r="AC105" s="144" t="s">
        <v>152</v>
      </c>
      <c r="AG105" s="67"/>
      <c r="AJ105" s="71" t="s">
        <v>72</v>
      </c>
      <c r="AK105" s="71">
        <v>1</v>
      </c>
      <c r="BB105" s="145" t="s">
        <v>1</v>
      </c>
      <c r="BM105" s="67">
        <f>IFERROR(X105*I105,"0")</f>
        <v>161.2704</v>
      </c>
      <c r="BN105" s="67">
        <f>IFERROR(Y105*I105,"0")</f>
        <v>161.2704</v>
      </c>
      <c r="BO105" s="67">
        <f>IFERROR(X105/J105,"0")</f>
        <v>0.2857142857142857</v>
      </c>
      <c r="BP105" s="67">
        <f>IFERROR(Y105/J105,"0")</f>
        <v>0.2857142857142857</v>
      </c>
    </row>
    <row r="106" spans="1:68" ht="27" customHeight="1" x14ac:dyDescent="0.25">
      <c r="A106" s="54" t="s">
        <v>199</v>
      </c>
      <c r="B106" s="54" t="s">
        <v>200</v>
      </c>
      <c r="C106" s="31">
        <v>4301070976</v>
      </c>
      <c r="D106" s="328">
        <v>4607111034144</v>
      </c>
      <c r="E106" s="329"/>
      <c r="F106" s="323">
        <v>0.9</v>
      </c>
      <c r="G106" s="32">
        <v>8</v>
      </c>
      <c r="H106" s="323">
        <v>7.2</v>
      </c>
      <c r="I106" s="323">
        <v>7.4859999999999998</v>
      </c>
      <c r="J106" s="32">
        <v>84</v>
      </c>
      <c r="K106" s="32" t="s">
        <v>67</v>
      </c>
      <c r="L106" s="32" t="s">
        <v>68</v>
      </c>
      <c r="M106" s="33" t="s">
        <v>69</v>
      </c>
      <c r="N106" s="33"/>
      <c r="O106" s="32">
        <v>180</v>
      </c>
      <c r="P106" s="487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6" s="334"/>
      <c r="R106" s="334"/>
      <c r="S106" s="334"/>
      <c r="T106" s="335"/>
      <c r="U106" s="34"/>
      <c r="V106" s="34"/>
      <c r="W106" s="35" t="s">
        <v>70</v>
      </c>
      <c r="X106" s="324">
        <v>0</v>
      </c>
      <c r="Y106" s="325">
        <f>IFERROR(IF(X106="","",X106),"")</f>
        <v>0</v>
      </c>
      <c r="Z106" s="36">
        <f>IFERROR(IF(X106="","",X106*0.0155),"")</f>
        <v>0</v>
      </c>
      <c r="AA106" s="56"/>
      <c r="AB106" s="57"/>
      <c r="AC106" s="146" t="s">
        <v>152</v>
      </c>
      <c r="AG106" s="67"/>
      <c r="AJ106" s="71" t="s">
        <v>72</v>
      </c>
      <c r="AK106" s="71">
        <v>1</v>
      </c>
      <c r="BB106" s="147" t="s">
        <v>1</v>
      </c>
      <c r="BM106" s="67">
        <f>IFERROR(X106*I106,"0")</f>
        <v>0</v>
      </c>
      <c r="BN106" s="67">
        <f>IFERROR(Y106*I106,"0")</f>
        <v>0</v>
      </c>
      <c r="BO106" s="67">
        <f>IFERROR(X106/J106,"0")</f>
        <v>0</v>
      </c>
      <c r="BP106" s="67">
        <f>IFERROR(Y106/J106,"0")</f>
        <v>0</v>
      </c>
    </row>
    <row r="107" spans="1:68" ht="27" customHeight="1" x14ac:dyDescent="0.25">
      <c r="A107" s="54" t="s">
        <v>201</v>
      </c>
      <c r="B107" s="54" t="s">
        <v>202</v>
      </c>
      <c r="C107" s="31">
        <v>4301071038</v>
      </c>
      <c r="D107" s="328">
        <v>4607111039248</v>
      </c>
      <c r="E107" s="329"/>
      <c r="F107" s="323">
        <v>0.7</v>
      </c>
      <c r="G107" s="32">
        <v>10</v>
      </c>
      <c r="H107" s="323">
        <v>7</v>
      </c>
      <c r="I107" s="323">
        <v>7.3</v>
      </c>
      <c r="J107" s="32">
        <v>84</v>
      </c>
      <c r="K107" s="32" t="s">
        <v>67</v>
      </c>
      <c r="L107" s="32" t="s">
        <v>68</v>
      </c>
      <c r="M107" s="33" t="s">
        <v>69</v>
      </c>
      <c r="N107" s="33"/>
      <c r="O107" s="32">
        <v>180</v>
      </c>
      <c r="P107" s="503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7" s="334"/>
      <c r="R107" s="334"/>
      <c r="S107" s="334"/>
      <c r="T107" s="335"/>
      <c r="U107" s="34"/>
      <c r="V107" s="34"/>
      <c r="W107" s="35" t="s">
        <v>70</v>
      </c>
      <c r="X107" s="324">
        <v>60</v>
      </c>
      <c r="Y107" s="325">
        <f>IFERROR(IF(X107="","",X107),"")</f>
        <v>60</v>
      </c>
      <c r="Z107" s="36">
        <f>IFERROR(IF(X107="","",X107*0.0155),"")</f>
        <v>0.92999999999999994</v>
      </c>
      <c r="AA107" s="56"/>
      <c r="AB107" s="57"/>
      <c r="AC107" s="148" t="s">
        <v>152</v>
      </c>
      <c r="AG107" s="67"/>
      <c r="AJ107" s="71" t="s">
        <v>72</v>
      </c>
      <c r="AK107" s="71">
        <v>1</v>
      </c>
      <c r="BB107" s="149" t="s">
        <v>1</v>
      </c>
      <c r="BM107" s="67">
        <f>IFERROR(X107*I107,"0")</f>
        <v>438</v>
      </c>
      <c r="BN107" s="67">
        <f>IFERROR(Y107*I107,"0")</f>
        <v>438</v>
      </c>
      <c r="BO107" s="67">
        <f>IFERROR(X107/J107,"0")</f>
        <v>0.7142857142857143</v>
      </c>
      <c r="BP107" s="67">
        <f>IFERROR(Y107/J107,"0")</f>
        <v>0.7142857142857143</v>
      </c>
    </row>
    <row r="108" spans="1:68" ht="27" customHeight="1" x14ac:dyDescent="0.25">
      <c r="A108" s="54" t="s">
        <v>203</v>
      </c>
      <c r="B108" s="54" t="s">
        <v>204</v>
      </c>
      <c r="C108" s="31">
        <v>4301071049</v>
      </c>
      <c r="D108" s="328">
        <v>4607111039293</v>
      </c>
      <c r="E108" s="329"/>
      <c r="F108" s="323">
        <v>0.4</v>
      </c>
      <c r="G108" s="32">
        <v>16</v>
      </c>
      <c r="H108" s="323">
        <v>6.4</v>
      </c>
      <c r="I108" s="323">
        <v>6.7195999999999998</v>
      </c>
      <c r="J108" s="32">
        <v>84</v>
      </c>
      <c r="K108" s="32" t="s">
        <v>67</v>
      </c>
      <c r="L108" s="32" t="s">
        <v>68</v>
      </c>
      <c r="M108" s="33" t="s">
        <v>69</v>
      </c>
      <c r="N108" s="33"/>
      <c r="O108" s="32">
        <v>180</v>
      </c>
      <c r="P108" s="466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08" s="334"/>
      <c r="R108" s="334"/>
      <c r="S108" s="334"/>
      <c r="T108" s="335"/>
      <c r="U108" s="34"/>
      <c r="V108" s="34"/>
      <c r="W108" s="35" t="s">
        <v>70</v>
      </c>
      <c r="X108" s="324">
        <v>12</v>
      </c>
      <c r="Y108" s="325">
        <f>IFERROR(IF(X108="","",X108),"")</f>
        <v>12</v>
      </c>
      <c r="Z108" s="36">
        <f>IFERROR(IF(X108="","",X108*0.0155),"")</f>
        <v>0.186</v>
      </c>
      <c r="AA108" s="56"/>
      <c r="AB108" s="57"/>
      <c r="AC108" s="150" t="s">
        <v>152</v>
      </c>
      <c r="AG108" s="67"/>
      <c r="AJ108" s="71" t="s">
        <v>72</v>
      </c>
      <c r="AK108" s="71">
        <v>1</v>
      </c>
      <c r="BB108" s="151" t="s">
        <v>1</v>
      </c>
      <c r="BM108" s="67">
        <f>IFERROR(X108*I108,"0")</f>
        <v>80.635199999999998</v>
      </c>
      <c r="BN108" s="67">
        <f>IFERROR(Y108*I108,"0")</f>
        <v>80.635199999999998</v>
      </c>
      <c r="BO108" s="67">
        <f>IFERROR(X108/J108,"0")</f>
        <v>0.14285714285714285</v>
      </c>
      <c r="BP108" s="67">
        <f>IFERROR(Y108/J108,"0")</f>
        <v>0.14285714285714285</v>
      </c>
    </row>
    <row r="109" spans="1:68" ht="27" customHeight="1" x14ac:dyDescent="0.25">
      <c r="A109" s="54" t="s">
        <v>205</v>
      </c>
      <c r="B109" s="54" t="s">
        <v>206</v>
      </c>
      <c r="C109" s="31">
        <v>4301071039</v>
      </c>
      <c r="D109" s="328">
        <v>4607111039279</v>
      </c>
      <c r="E109" s="329"/>
      <c r="F109" s="323">
        <v>0.7</v>
      </c>
      <c r="G109" s="32">
        <v>10</v>
      </c>
      <c r="H109" s="323">
        <v>7</v>
      </c>
      <c r="I109" s="323">
        <v>7.3</v>
      </c>
      <c r="J109" s="32">
        <v>84</v>
      </c>
      <c r="K109" s="32" t="s">
        <v>67</v>
      </c>
      <c r="L109" s="32" t="s">
        <v>68</v>
      </c>
      <c r="M109" s="33" t="s">
        <v>69</v>
      </c>
      <c r="N109" s="33"/>
      <c r="O109" s="32">
        <v>180</v>
      </c>
      <c r="P109" s="474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9" s="334"/>
      <c r="R109" s="334"/>
      <c r="S109" s="334"/>
      <c r="T109" s="335"/>
      <c r="U109" s="34"/>
      <c r="V109" s="34"/>
      <c r="W109" s="35" t="s">
        <v>70</v>
      </c>
      <c r="X109" s="324">
        <v>84</v>
      </c>
      <c r="Y109" s="325">
        <f>IFERROR(IF(X109="","",X109),"")</f>
        <v>84</v>
      </c>
      <c r="Z109" s="36">
        <f>IFERROR(IF(X109="","",X109*0.0155),"")</f>
        <v>1.302</v>
      </c>
      <c r="AA109" s="56"/>
      <c r="AB109" s="57"/>
      <c r="AC109" s="152" t="s">
        <v>152</v>
      </c>
      <c r="AG109" s="67"/>
      <c r="AJ109" s="71" t="s">
        <v>72</v>
      </c>
      <c r="AK109" s="71">
        <v>1</v>
      </c>
      <c r="BB109" s="153" t="s">
        <v>1</v>
      </c>
      <c r="BM109" s="67">
        <f>IFERROR(X109*I109,"0")</f>
        <v>613.19999999999993</v>
      </c>
      <c r="BN109" s="67">
        <f>IFERROR(Y109*I109,"0")</f>
        <v>613.19999999999993</v>
      </c>
      <c r="BO109" s="67">
        <f>IFERROR(X109/J109,"0")</f>
        <v>1</v>
      </c>
      <c r="BP109" s="67">
        <f>IFERROR(Y109/J109,"0")</f>
        <v>1</v>
      </c>
    </row>
    <row r="110" spans="1:68" x14ac:dyDescent="0.2">
      <c r="A110" s="360"/>
      <c r="B110" s="337"/>
      <c r="C110" s="337"/>
      <c r="D110" s="337"/>
      <c r="E110" s="337"/>
      <c r="F110" s="337"/>
      <c r="G110" s="337"/>
      <c r="H110" s="337"/>
      <c r="I110" s="337"/>
      <c r="J110" s="337"/>
      <c r="K110" s="337"/>
      <c r="L110" s="337"/>
      <c r="M110" s="337"/>
      <c r="N110" s="337"/>
      <c r="O110" s="361"/>
      <c r="P110" s="340" t="s">
        <v>73</v>
      </c>
      <c r="Q110" s="341"/>
      <c r="R110" s="341"/>
      <c r="S110" s="341"/>
      <c r="T110" s="341"/>
      <c r="U110" s="341"/>
      <c r="V110" s="342"/>
      <c r="W110" s="37" t="s">
        <v>70</v>
      </c>
      <c r="X110" s="326">
        <f>IFERROR(SUM(X105:X109),"0")</f>
        <v>180</v>
      </c>
      <c r="Y110" s="326">
        <f>IFERROR(SUM(Y105:Y109),"0")</f>
        <v>180</v>
      </c>
      <c r="Z110" s="326">
        <f>IFERROR(IF(Z105="",0,Z105),"0")+IFERROR(IF(Z106="",0,Z106),"0")+IFERROR(IF(Z107="",0,Z107),"0")+IFERROR(IF(Z108="",0,Z108),"0")+IFERROR(IF(Z109="",0,Z109),"0")</f>
        <v>2.79</v>
      </c>
      <c r="AA110" s="327"/>
      <c r="AB110" s="327"/>
      <c r="AC110" s="327"/>
    </row>
    <row r="111" spans="1:68" x14ac:dyDescent="0.2">
      <c r="A111" s="337"/>
      <c r="B111" s="337"/>
      <c r="C111" s="337"/>
      <c r="D111" s="337"/>
      <c r="E111" s="337"/>
      <c r="F111" s="337"/>
      <c r="G111" s="337"/>
      <c r="H111" s="337"/>
      <c r="I111" s="337"/>
      <c r="J111" s="337"/>
      <c r="K111" s="337"/>
      <c r="L111" s="337"/>
      <c r="M111" s="337"/>
      <c r="N111" s="337"/>
      <c r="O111" s="361"/>
      <c r="P111" s="340" t="s">
        <v>73</v>
      </c>
      <c r="Q111" s="341"/>
      <c r="R111" s="341"/>
      <c r="S111" s="341"/>
      <c r="T111" s="341"/>
      <c r="U111" s="341"/>
      <c r="V111" s="342"/>
      <c r="W111" s="37" t="s">
        <v>74</v>
      </c>
      <c r="X111" s="326">
        <f>IFERROR(SUMPRODUCT(X105:X109*H105:H109),"0")</f>
        <v>1238.4000000000001</v>
      </c>
      <c r="Y111" s="326">
        <f>IFERROR(SUMPRODUCT(Y105:Y109*H105:H109),"0")</f>
        <v>1238.4000000000001</v>
      </c>
      <c r="Z111" s="37"/>
      <c r="AA111" s="327"/>
      <c r="AB111" s="327"/>
      <c r="AC111" s="327"/>
    </row>
    <row r="112" spans="1:68" ht="16.5" customHeight="1" x14ac:dyDescent="0.25">
      <c r="A112" s="336" t="s">
        <v>207</v>
      </c>
      <c r="B112" s="337"/>
      <c r="C112" s="337"/>
      <c r="D112" s="337"/>
      <c r="E112" s="337"/>
      <c r="F112" s="337"/>
      <c r="G112" s="337"/>
      <c r="H112" s="337"/>
      <c r="I112" s="337"/>
      <c r="J112" s="337"/>
      <c r="K112" s="337"/>
      <c r="L112" s="337"/>
      <c r="M112" s="337"/>
      <c r="N112" s="337"/>
      <c r="O112" s="337"/>
      <c r="P112" s="337"/>
      <c r="Q112" s="337"/>
      <c r="R112" s="337"/>
      <c r="S112" s="337"/>
      <c r="T112" s="337"/>
      <c r="U112" s="337"/>
      <c r="V112" s="337"/>
      <c r="W112" s="337"/>
      <c r="X112" s="337"/>
      <c r="Y112" s="337"/>
      <c r="Z112" s="337"/>
      <c r="AA112" s="319"/>
      <c r="AB112" s="319"/>
      <c r="AC112" s="319"/>
    </row>
    <row r="113" spans="1:68" ht="14.25" customHeight="1" x14ac:dyDescent="0.25">
      <c r="A113" s="347" t="s">
        <v>136</v>
      </c>
      <c r="B113" s="337"/>
      <c r="C113" s="337"/>
      <c r="D113" s="337"/>
      <c r="E113" s="337"/>
      <c r="F113" s="337"/>
      <c r="G113" s="337"/>
      <c r="H113" s="337"/>
      <c r="I113" s="337"/>
      <c r="J113" s="337"/>
      <c r="K113" s="337"/>
      <c r="L113" s="337"/>
      <c r="M113" s="337"/>
      <c r="N113" s="337"/>
      <c r="O113" s="337"/>
      <c r="P113" s="337"/>
      <c r="Q113" s="337"/>
      <c r="R113" s="337"/>
      <c r="S113" s="337"/>
      <c r="T113" s="337"/>
      <c r="U113" s="337"/>
      <c r="V113" s="337"/>
      <c r="W113" s="337"/>
      <c r="X113" s="337"/>
      <c r="Y113" s="337"/>
      <c r="Z113" s="337"/>
      <c r="AA113" s="320"/>
      <c r="AB113" s="320"/>
      <c r="AC113" s="320"/>
    </row>
    <row r="114" spans="1:68" ht="27" customHeight="1" x14ac:dyDescent="0.25">
      <c r="A114" s="54" t="s">
        <v>208</v>
      </c>
      <c r="B114" s="54" t="s">
        <v>209</v>
      </c>
      <c r="C114" s="31">
        <v>4301135533</v>
      </c>
      <c r="D114" s="328">
        <v>4607111034014</v>
      </c>
      <c r="E114" s="329"/>
      <c r="F114" s="323">
        <v>0.25</v>
      </c>
      <c r="G114" s="32">
        <v>12</v>
      </c>
      <c r="H114" s="323">
        <v>3</v>
      </c>
      <c r="I114" s="323">
        <v>3.7035999999999998</v>
      </c>
      <c r="J114" s="32">
        <v>70</v>
      </c>
      <c r="K114" s="32" t="s">
        <v>80</v>
      </c>
      <c r="L114" s="32" t="s">
        <v>68</v>
      </c>
      <c r="M114" s="33" t="s">
        <v>69</v>
      </c>
      <c r="N114" s="33"/>
      <c r="O114" s="32">
        <v>180</v>
      </c>
      <c r="P114" s="495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14" s="334"/>
      <c r="R114" s="334"/>
      <c r="S114" s="334"/>
      <c r="T114" s="335"/>
      <c r="U114" s="34"/>
      <c r="V114" s="34"/>
      <c r="W114" s="35" t="s">
        <v>70</v>
      </c>
      <c r="X114" s="324">
        <v>98</v>
      </c>
      <c r="Y114" s="325">
        <f>IFERROR(IF(X114="","",X114),"")</f>
        <v>98</v>
      </c>
      <c r="Z114" s="36">
        <f>IFERROR(IF(X114="","",X114*0.01788),"")</f>
        <v>1.75224</v>
      </c>
      <c r="AA114" s="56"/>
      <c r="AB114" s="57"/>
      <c r="AC114" s="154" t="s">
        <v>210</v>
      </c>
      <c r="AG114" s="67"/>
      <c r="AJ114" s="71" t="s">
        <v>72</v>
      </c>
      <c r="AK114" s="71">
        <v>1</v>
      </c>
      <c r="BB114" s="155" t="s">
        <v>83</v>
      </c>
      <c r="BM114" s="67">
        <f>IFERROR(X114*I114,"0")</f>
        <v>362.95279999999997</v>
      </c>
      <c r="BN114" s="67">
        <f>IFERROR(Y114*I114,"0")</f>
        <v>362.95279999999997</v>
      </c>
      <c r="BO114" s="67">
        <f>IFERROR(X114/J114,"0")</f>
        <v>1.4</v>
      </c>
      <c r="BP114" s="67">
        <f>IFERROR(Y114/J114,"0")</f>
        <v>1.4</v>
      </c>
    </row>
    <row r="115" spans="1:68" ht="27" customHeight="1" x14ac:dyDescent="0.25">
      <c r="A115" s="54" t="s">
        <v>211</v>
      </c>
      <c r="B115" s="54" t="s">
        <v>212</v>
      </c>
      <c r="C115" s="31">
        <v>4301135532</v>
      </c>
      <c r="D115" s="328">
        <v>4607111033994</v>
      </c>
      <c r="E115" s="329"/>
      <c r="F115" s="323">
        <v>0.25</v>
      </c>
      <c r="G115" s="32">
        <v>12</v>
      </c>
      <c r="H115" s="323">
        <v>3</v>
      </c>
      <c r="I115" s="323">
        <v>3.7035999999999998</v>
      </c>
      <c r="J115" s="32">
        <v>70</v>
      </c>
      <c r="K115" s="32" t="s">
        <v>80</v>
      </c>
      <c r="L115" s="32" t="s">
        <v>68</v>
      </c>
      <c r="M115" s="33" t="s">
        <v>69</v>
      </c>
      <c r="N115" s="33"/>
      <c r="O115" s="32">
        <v>180</v>
      </c>
      <c r="P115" s="444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15" s="334"/>
      <c r="R115" s="334"/>
      <c r="S115" s="334"/>
      <c r="T115" s="335"/>
      <c r="U115" s="34"/>
      <c r="V115" s="34"/>
      <c r="W115" s="35" t="s">
        <v>70</v>
      </c>
      <c r="X115" s="324">
        <v>112</v>
      </c>
      <c r="Y115" s="325">
        <f>IFERROR(IF(X115="","",X115),"")</f>
        <v>112</v>
      </c>
      <c r="Z115" s="36">
        <f>IFERROR(IF(X115="","",X115*0.01788),"")</f>
        <v>2.0025599999999999</v>
      </c>
      <c r="AA115" s="56"/>
      <c r="AB115" s="57"/>
      <c r="AC115" s="156" t="s">
        <v>159</v>
      </c>
      <c r="AG115" s="67"/>
      <c r="AJ115" s="71" t="s">
        <v>72</v>
      </c>
      <c r="AK115" s="71">
        <v>1</v>
      </c>
      <c r="BB115" s="157" t="s">
        <v>83</v>
      </c>
      <c r="BM115" s="67">
        <f>IFERROR(X115*I115,"0")</f>
        <v>414.80319999999995</v>
      </c>
      <c r="BN115" s="67">
        <f>IFERROR(Y115*I115,"0")</f>
        <v>414.80319999999995</v>
      </c>
      <c r="BO115" s="67">
        <f>IFERROR(X115/J115,"0")</f>
        <v>1.6</v>
      </c>
      <c r="BP115" s="67">
        <f>IFERROR(Y115/J115,"0")</f>
        <v>1.6</v>
      </c>
    </row>
    <row r="116" spans="1:68" x14ac:dyDescent="0.2">
      <c r="A116" s="360"/>
      <c r="B116" s="337"/>
      <c r="C116" s="337"/>
      <c r="D116" s="337"/>
      <c r="E116" s="337"/>
      <c r="F116" s="337"/>
      <c r="G116" s="337"/>
      <c r="H116" s="337"/>
      <c r="I116" s="337"/>
      <c r="J116" s="337"/>
      <c r="K116" s="337"/>
      <c r="L116" s="337"/>
      <c r="M116" s="337"/>
      <c r="N116" s="337"/>
      <c r="O116" s="361"/>
      <c r="P116" s="340" t="s">
        <v>73</v>
      </c>
      <c r="Q116" s="341"/>
      <c r="R116" s="341"/>
      <c r="S116" s="341"/>
      <c r="T116" s="341"/>
      <c r="U116" s="341"/>
      <c r="V116" s="342"/>
      <c r="W116" s="37" t="s">
        <v>70</v>
      </c>
      <c r="X116" s="326">
        <f>IFERROR(SUM(X114:X115),"0")</f>
        <v>210</v>
      </c>
      <c r="Y116" s="326">
        <f>IFERROR(SUM(Y114:Y115),"0")</f>
        <v>210</v>
      </c>
      <c r="Z116" s="326">
        <f>IFERROR(IF(Z114="",0,Z114),"0")+IFERROR(IF(Z115="",0,Z115),"0")</f>
        <v>3.7547999999999999</v>
      </c>
      <c r="AA116" s="327"/>
      <c r="AB116" s="327"/>
      <c r="AC116" s="327"/>
    </row>
    <row r="117" spans="1:68" x14ac:dyDescent="0.2">
      <c r="A117" s="337"/>
      <c r="B117" s="337"/>
      <c r="C117" s="337"/>
      <c r="D117" s="337"/>
      <c r="E117" s="337"/>
      <c r="F117" s="337"/>
      <c r="G117" s="337"/>
      <c r="H117" s="337"/>
      <c r="I117" s="337"/>
      <c r="J117" s="337"/>
      <c r="K117" s="337"/>
      <c r="L117" s="337"/>
      <c r="M117" s="337"/>
      <c r="N117" s="337"/>
      <c r="O117" s="361"/>
      <c r="P117" s="340" t="s">
        <v>73</v>
      </c>
      <c r="Q117" s="341"/>
      <c r="R117" s="341"/>
      <c r="S117" s="341"/>
      <c r="T117" s="341"/>
      <c r="U117" s="341"/>
      <c r="V117" s="342"/>
      <c r="W117" s="37" t="s">
        <v>74</v>
      </c>
      <c r="X117" s="326">
        <f>IFERROR(SUMPRODUCT(X114:X115*H114:H115),"0")</f>
        <v>630</v>
      </c>
      <c r="Y117" s="326">
        <f>IFERROR(SUMPRODUCT(Y114:Y115*H114:H115),"0")</f>
        <v>630</v>
      </c>
      <c r="Z117" s="37"/>
      <c r="AA117" s="327"/>
      <c r="AB117" s="327"/>
      <c r="AC117" s="327"/>
    </row>
    <row r="118" spans="1:68" ht="16.5" customHeight="1" x14ac:dyDescent="0.25">
      <c r="A118" s="336" t="s">
        <v>213</v>
      </c>
      <c r="B118" s="337"/>
      <c r="C118" s="337"/>
      <c r="D118" s="337"/>
      <c r="E118" s="337"/>
      <c r="F118" s="337"/>
      <c r="G118" s="337"/>
      <c r="H118" s="337"/>
      <c r="I118" s="337"/>
      <c r="J118" s="337"/>
      <c r="K118" s="337"/>
      <c r="L118" s="337"/>
      <c r="M118" s="337"/>
      <c r="N118" s="337"/>
      <c r="O118" s="337"/>
      <c r="P118" s="337"/>
      <c r="Q118" s="337"/>
      <c r="R118" s="337"/>
      <c r="S118" s="337"/>
      <c r="T118" s="337"/>
      <c r="U118" s="337"/>
      <c r="V118" s="337"/>
      <c r="W118" s="337"/>
      <c r="X118" s="337"/>
      <c r="Y118" s="337"/>
      <c r="Z118" s="337"/>
      <c r="AA118" s="319"/>
      <c r="AB118" s="319"/>
      <c r="AC118" s="319"/>
    </row>
    <row r="119" spans="1:68" ht="14.25" customHeight="1" x14ac:dyDescent="0.25">
      <c r="A119" s="347" t="s">
        <v>136</v>
      </c>
      <c r="B119" s="337"/>
      <c r="C119" s="337"/>
      <c r="D119" s="337"/>
      <c r="E119" s="337"/>
      <c r="F119" s="337"/>
      <c r="G119" s="337"/>
      <c r="H119" s="337"/>
      <c r="I119" s="337"/>
      <c r="J119" s="337"/>
      <c r="K119" s="337"/>
      <c r="L119" s="337"/>
      <c r="M119" s="337"/>
      <c r="N119" s="337"/>
      <c r="O119" s="337"/>
      <c r="P119" s="337"/>
      <c r="Q119" s="337"/>
      <c r="R119" s="337"/>
      <c r="S119" s="337"/>
      <c r="T119" s="337"/>
      <c r="U119" s="337"/>
      <c r="V119" s="337"/>
      <c r="W119" s="337"/>
      <c r="X119" s="337"/>
      <c r="Y119" s="337"/>
      <c r="Z119" s="337"/>
      <c r="AA119" s="320"/>
      <c r="AB119" s="320"/>
      <c r="AC119" s="320"/>
    </row>
    <row r="120" spans="1:68" ht="27" customHeight="1" x14ac:dyDescent="0.25">
      <c r="A120" s="54" t="s">
        <v>214</v>
      </c>
      <c r="B120" s="54" t="s">
        <v>215</v>
      </c>
      <c r="C120" s="31">
        <v>4301135311</v>
      </c>
      <c r="D120" s="328">
        <v>4607111039095</v>
      </c>
      <c r="E120" s="329"/>
      <c r="F120" s="323">
        <v>0.25</v>
      </c>
      <c r="G120" s="32">
        <v>12</v>
      </c>
      <c r="H120" s="323">
        <v>3</v>
      </c>
      <c r="I120" s="323">
        <v>3.7480000000000002</v>
      </c>
      <c r="J120" s="32">
        <v>70</v>
      </c>
      <c r="K120" s="32" t="s">
        <v>80</v>
      </c>
      <c r="L120" s="32" t="s">
        <v>68</v>
      </c>
      <c r="M120" s="33" t="s">
        <v>69</v>
      </c>
      <c r="N120" s="33"/>
      <c r="O120" s="32">
        <v>180</v>
      </c>
      <c r="P120" s="38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0" s="334"/>
      <c r="R120" s="334"/>
      <c r="S120" s="334"/>
      <c r="T120" s="335"/>
      <c r="U120" s="34"/>
      <c r="V120" s="34"/>
      <c r="W120" s="35" t="s">
        <v>70</v>
      </c>
      <c r="X120" s="324">
        <v>28</v>
      </c>
      <c r="Y120" s="325">
        <f>IFERROR(IF(X120="","",X120),"")</f>
        <v>28</v>
      </c>
      <c r="Z120" s="36">
        <f>IFERROR(IF(X120="","",X120*0.01788),"")</f>
        <v>0.50063999999999997</v>
      </c>
      <c r="AA120" s="56"/>
      <c r="AB120" s="57"/>
      <c r="AC120" s="158" t="s">
        <v>216</v>
      </c>
      <c r="AG120" s="67"/>
      <c r="AJ120" s="71" t="s">
        <v>72</v>
      </c>
      <c r="AK120" s="71">
        <v>1</v>
      </c>
      <c r="BB120" s="159" t="s">
        <v>83</v>
      </c>
      <c r="BM120" s="67">
        <f>IFERROR(X120*I120,"0")</f>
        <v>104.944</v>
      </c>
      <c r="BN120" s="67">
        <f>IFERROR(Y120*I120,"0")</f>
        <v>104.944</v>
      </c>
      <c r="BO120" s="67">
        <f>IFERROR(X120/J120,"0")</f>
        <v>0.4</v>
      </c>
      <c r="BP120" s="67">
        <f>IFERROR(Y120/J120,"0")</f>
        <v>0.4</v>
      </c>
    </row>
    <row r="121" spans="1:68" ht="16.5" customHeight="1" x14ac:dyDescent="0.25">
      <c r="A121" s="54" t="s">
        <v>217</v>
      </c>
      <c r="B121" s="54" t="s">
        <v>218</v>
      </c>
      <c r="C121" s="31">
        <v>4301135534</v>
      </c>
      <c r="D121" s="328">
        <v>4607111034199</v>
      </c>
      <c r="E121" s="329"/>
      <c r="F121" s="323">
        <v>0.25</v>
      </c>
      <c r="G121" s="32">
        <v>12</v>
      </c>
      <c r="H121" s="323">
        <v>3</v>
      </c>
      <c r="I121" s="323">
        <v>3.7035999999999998</v>
      </c>
      <c r="J121" s="32">
        <v>70</v>
      </c>
      <c r="K121" s="32" t="s">
        <v>80</v>
      </c>
      <c r="L121" s="32" t="s">
        <v>68</v>
      </c>
      <c r="M121" s="33" t="s">
        <v>69</v>
      </c>
      <c r="N121" s="33"/>
      <c r="O121" s="32">
        <v>180</v>
      </c>
      <c r="P121" s="517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21" s="334"/>
      <c r="R121" s="334"/>
      <c r="S121" s="334"/>
      <c r="T121" s="335"/>
      <c r="U121" s="34"/>
      <c r="V121" s="34"/>
      <c r="W121" s="35" t="s">
        <v>70</v>
      </c>
      <c r="X121" s="324">
        <v>98</v>
      </c>
      <c r="Y121" s="325">
        <f>IFERROR(IF(X121="","",X121),"")</f>
        <v>98</v>
      </c>
      <c r="Z121" s="36">
        <f>IFERROR(IF(X121="","",X121*0.01788),"")</f>
        <v>1.75224</v>
      </c>
      <c r="AA121" s="56"/>
      <c r="AB121" s="57"/>
      <c r="AC121" s="160" t="s">
        <v>219</v>
      </c>
      <c r="AG121" s="67"/>
      <c r="AJ121" s="71" t="s">
        <v>72</v>
      </c>
      <c r="AK121" s="71">
        <v>1</v>
      </c>
      <c r="BB121" s="161" t="s">
        <v>83</v>
      </c>
      <c r="BM121" s="67">
        <f>IFERROR(X121*I121,"0")</f>
        <v>362.95279999999997</v>
      </c>
      <c r="BN121" s="67">
        <f>IFERROR(Y121*I121,"0")</f>
        <v>362.95279999999997</v>
      </c>
      <c r="BO121" s="67">
        <f>IFERROR(X121/J121,"0")</f>
        <v>1.4</v>
      </c>
      <c r="BP121" s="67">
        <f>IFERROR(Y121/J121,"0")</f>
        <v>1.4</v>
      </c>
    </row>
    <row r="122" spans="1:68" x14ac:dyDescent="0.2">
      <c r="A122" s="360"/>
      <c r="B122" s="337"/>
      <c r="C122" s="337"/>
      <c r="D122" s="337"/>
      <c r="E122" s="337"/>
      <c r="F122" s="337"/>
      <c r="G122" s="337"/>
      <c r="H122" s="337"/>
      <c r="I122" s="337"/>
      <c r="J122" s="337"/>
      <c r="K122" s="337"/>
      <c r="L122" s="337"/>
      <c r="M122" s="337"/>
      <c r="N122" s="337"/>
      <c r="O122" s="361"/>
      <c r="P122" s="340" t="s">
        <v>73</v>
      </c>
      <c r="Q122" s="341"/>
      <c r="R122" s="341"/>
      <c r="S122" s="341"/>
      <c r="T122" s="341"/>
      <c r="U122" s="341"/>
      <c r="V122" s="342"/>
      <c r="W122" s="37" t="s">
        <v>70</v>
      </c>
      <c r="X122" s="326">
        <f>IFERROR(SUM(X120:X121),"0")</f>
        <v>126</v>
      </c>
      <c r="Y122" s="326">
        <f>IFERROR(SUM(Y120:Y121),"0")</f>
        <v>126</v>
      </c>
      <c r="Z122" s="326">
        <f>IFERROR(IF(Z120="",0,Z120),"0")+IFERROR(IF(Z121="",0,Z121),"0")</f>
        <v>2.2528800000000002</v>
      </c>
      <c r="AA122" s="327"/>
      <c r="AB122" s="327"/>
      <c r="AC122" s="327"/>
    </row>
    <row r="123" spans="1:68" x14ac:dyDescent="0.2">
      <c r="A123" s="337"/>
      <c r="B123" s="337"/>
      <c r="C123" s="337"/>
      <c r="D123" s="337"/>
      <c r="E123" s="337"/>
      <c r="F123" s="337"/>
      <c r="G123" s="337"/>
      <c r="H123" s="337"/>
      <c r="I123" s="337"/>
      <c r="J123" s="337"/>
      <c r="K123" s="337"/>
      <c r="L123" s="337"/>
      <c r="M123" s="337"/>
      <c r="N123" s="337"/>
      <c r="O123" s="361"/>
      <c r="P123" s="340" t="s">
        <v>73</v>
      </c>
      <c r="Q123" s="341"/>
      <c r="R123" s="341"/>
      <c r="S123" s="341"/>
      <c r="T123" s="341"/>
      <c r="U123" s="341"/>
      <c r="V123" s="342"/>
      <c r="W123" s="37" t="s">
        <v>74</v>
      </c>
      <c r="X123" s="326">
        <f>IFERROR(SUMPRODUCT(X120:X121*H120:H121),"0")</f>
        <v>378</v>
      </c>
      <c r="Y123" s="326">
        <f>IFERROR(SUMPRODUCT(Y120:Y121*H120:H121),"0")</f>
        <v>378</v>
      </c>
      <c r="Z123" s="37"/>
      <c r="AA123" s="327"/>
      <c r="AB123" s="327"/>
      <c r="AC123" s="327"/>
    </row>
    <row r="124" spans="1:68" ht="16.5" customHeight="1" x14ac:dyDescent="0.25">
      <c r="A124" s="336" t="s">
        <v>220</v>
      </c>
      <c r="B124" s="337"/>
      <c r="C124" s="337"/>
      <c r="D124" s="337"/>
      <c r="E124" s="337"/>
      <c r="F124" s="337"/>
      <c r="G124" s="337"/>
      <c r="H124" s="337"/>
      <c r="I124" s="337"/>
      <c r="J124" s="337"/>
      <c r="K124" s="337"/>
      <c r="L124" s="337"/>
      <c r="M124" s="337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337"/>
      <c r="Y124" s="337"/>
      <c r="Z124" s="337"/>
      <c r="AA124" s="319"/>
      <c r="AB124" s="319"/>
      <c r="AC124" s="319"/>
    </row>
    <row r="125" spans="1:68" ht="14.25" customHeight="1" x14ac:dyDescent="0.25">
      <c r="A125" s="347" t="s">
        <v>136</v>
      </c>
      <c r="B125" s="337"/>
      <c r="C125" s="337"/>
      <c r="D125" s="337"/>
      <c r="E125" s="337"/>
      <c r="F125" s="337"/>
      <c r="G125" s="337"/>
      <c r="H125" s="337"/>
      <c r="I125" s="337"/>
      <c r="J125" s="337"/>
      <c r="K125" s="337"/>
      <c r="L125" s="337"/>
      <c r="M125" s="337"/>
      <c r="N125" s="337"/>
      <c r="O125" s="337"/>
      <c r="P125" s="337"/>
      <c r="Q125" s="337"/>
      <c r="R125" s="337"/>
      <c r="S125" s="337"/>
      <c r="T125" s="337"/>
      <c r="U125" s="337"/>
      <c r="V125" s="337"/>
      <c r="W125" s="337"/>
      <c r="X125" s="337"/>
      <c r="Y125" s="337"/>
      <c r="Z125" s="337"/>
      <c r="AA125" s="320"/>
      <c r="AB125" s="320"/>
      <c r="AC125" s="320"/>
    </row>
    <row r="126" spans="1:68" ht="27" customHeight="1" x14ac:dyDescent="0.25">
      <c r="A126" s="54" t="s">
        <v>221</v>
      </c>
      <c r="B126" s="54" t="s">
        <v>222</v>
      </c>
      <c r="C126" s="31">
        <v>4301135275</v>
      </c>
      <c r="D126" s="328">
        <v>4607111034380</v>
      </c>
      <c r="E126" s="329"/>
      <c r="F126" s="323">
        <v>0.25</v>
      </c>
      <c r="G126" s="32">
        <v>12</v>
      </c>
      <c r="H126" s="323">
        <v>3</v>
      </c>
      <c r="I126" s="323">
        <v>3.28</v>
      </c>
      <c r="J126" s="32">
        <v>70</v>
      </c>
      <c r="K126" s="32" t="s">
        <v>80</v>
      </c>
      <c r="L126" s="32" t="s">
        <v>68</v>
      </c>
      <c r="M126" s="33" t="s">
        <v>69</v>
      </c>
      <c r="N126" s="33"/>
      <c r="O126" s="32">
        <v>180</v>
      </c>
      <c r="P126" s="538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6" s="334"/>
      <c r="R126" s="334"/>
      <c r="S126" s="334"/>
      <c r="T126" s="335"/>
      <c r="U126" s="34"/>
      <c r="V126" s="34"/>
      <c r="W126" s="35" t="s">
        <v>70</v>
      </c>
      <c r="X126" s="324">
        <v>0</v>
      </c>
      <c r="Y126" s="325">
        <f>IFERROR(IF(X126="","",X126),"")</f>
        <v>0</v>
      </c>
      <c r="Z126" s="36">
        <f>IFERROR(IF(X126="","",X126*0.01788),"")</f>
        <v>0</v>
      </c>
      <c r="AA126" s="56"/>
      <c r="AB126" s="57"/>
      <c r="AC126" s="162" t="s">
        <v>223</v>
      </c>
      <c r="AG126" s="67"/>
      <c r="AJ126" s="71" t="s">
        <v>72</v>
      </c>
      <c r="AK126" s="71">
        <v>1</v>
      </c>
      <c r="BB126" s="163" t="s">
        <v>83</v>
      </c>
      <c r="BM126" s="67">
        <f>IFERROR(X126*I126,"0")</f>
        <v>0</v>
      </c>
      <c r="BN126" s="67">
        <f>IFERROR(Y126*I126,"0")</f>
        <v>0</v>
      </c>
      <c r="BO126" s="67">
        <f>IFERROR(X126/J126,"0")</f>
        <v>0</v>
      </c>
      <c r="BP126" s="67">
        <f>IFERROR(Y126/J126,"0")</f>
        <v>0</v>
      </c>
    </row>
    <row r="127" spans="1:68" ht="27" customHeight="1" x14ac:dyDescent="0.25">
      <c r="A127" s="54" t="s">
        <v>224</v>
      </c>
      <c r="B127" s="54" t="s">
        <v>225</v>
      </c>
      <c r="C127" s="31">
        <v>4301135277</v>
      </c>
      <c r="D127" s="328">
        <v>4607111034397</v>
      </c>
      <c r="E127" s="329"/>
      <c r="F127" s="323">
        <v>0.25</v>
      </c>
      <c r="G127" s="32">
        <v>12</v>
      </c>
      <c r="H127" s="323">
        <v>3</v>
      </c>
      <c r="I127" s="323">
        <v>3.28</v>
      </c>
      <c r="J127" s="32">
        <v>70</v>
      </c>
      <c r="K127" s="32" t="s">
        <v>80</v>
      </c>
      <c r="L127" s="32" t="s">
        <v>68</v>
      </c>
      <c r="M127" s="33" t="s">
        <v>69</v>
      </c>
      <c r="N127" s="33"/>
      <c r="O127" s="32">
        <v>180</v>
      </c>
      <c r="P127" s="506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7" s="334"/>
      <c r="R127" s="334"/>
      <c r="S127" s="334"/>
      <c r="T127" s="335"/>
      <c r="U127" s="34"/>
      <c r="V127" s="34"/>
      <c r="W127" s="35" t="s">
        <v>70</v>
      </c>
      <c r="X127" s="324">
        <v>0</v>
      </c>
      <c r="Y127" s="325">
        <f>IFERROR(IF(X127="","",X127),"")</f>
        <v>0</v>
      </c>
      <c r="Z127" s="36">
        <f>IFERROR(IF(X127="","",X127*0.01788),"")</f>
        <v>0</v>
      </c>
      <c r="AA127" s="56"/>
      <c r="AB127" s="57"/>
      <c r="AC127" s="164" t="s">
        <v>210</v>
      </c>
      <c r="AG127" s="67"/>
      <c r="AJ127" s="71" t="s">
        <v>72</v>
      </c>
      <c r="AK127" s="71">
        <v>1</v>
      </c>
      <c r="BB127" s="165" t="s">
        <v>83</v>
      </c>
      <c r="BM127" s="67">
        <f>IFERROR(X127*I127,"0")</f>
        <v>0</v>
      </c>
      <c r="BN127" s="67">
        <f>IFERROR(Y127*I127,"0")</f>
        <v>0</v>
      </c>
      <c r="BO127" s="67">
        <f>IFERROR(X127/J127,"0")</f>
        <v>0</v>
      </c>
      <c r="BP127" s="67">
        <f>IFERROR(Y127/J127,"0")</f>
        <v>0</v>
      </c>
    </row>
    <row r="128" spans="1:68" x14ac:dyDescent="0.2">
      <c r="A128" s="360"/>
      <c r="B128" s="337"/>
      <c r="C128" s="337"/>
      <c r="D128" s="337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61"/>
      <c r="P128" s="340" t="s">
        <v>73</v>
      </c>
      <c r="Q128" s="341"/>
      <c r="R128" s="341"/>
      <c r="S128" s="341"/>
      <c r="T128" s="341"/>
      <c r="U128" s="341"/>
      <c r="V128" s="342"/>
      <c r="W128" s="37" t="s">
        <v>70</v>
      </c>
      <c r="X128" s="326">
        <f>IFERROR(SUM(X126:X127),"0")</f>
        <v>0</v>
      </c>
      <c r="Y128" s="326">
        <f>IFERROR(SUM(Y126:Y127),"0")</f>
        <v>0</v>
      </c>
      <c r="Z128" s="326">
        <f>IFERROR(IF(Z126="",0,Z126),"0")+IFERROR(IF(Z127="",0,Z127),"0")</f>
        <v>0</v>
      </c>
      <c r="AA128" s="327"/>
      <c r="AB128" s="327"/>
      <c r="AC128" s="327"/>
    </row>
    <row r="129" spans="1:68" x14ac:dyDescent="0.2">
      <c r="A129" s="337"/>
      <c r="B129" s="337"/>
      <c r="C129" s="337"/>
      <c r="D129" s="337"/>
      <c r="E129" s="337"/>
      <c r="F129" s="337"/>
      <c r="G129" s="337"/>
      <c r="H129" s="337"/>
      <c r="I129" s="337"/>
      <c r="J129" s="337"/>
      <c r="K129" s="337"/>
      <c r="L129" s="337"/>
      <c r="M129" s="337"/>
      <c r="N129" s="337"/>
      <c r="O129" s="361"/>
      <c r="P129" s="340" t="s">
        <v>73</v>
      </c>
      <c r="Q129" s="341"/>
      <c r="R129" s="341"/>
      <c r="S129" s="341"/>
      <c r="T129" s="341"/>
      <c r="U129" s="341"/>
      <c r="V129" s="342"/>
      <c r="W129" s="37" t="s">
        <v>74</v>
      </c>
      <c r="X129" s="326">
        <f>IFERROR(SUMPRODUCT(X126:X127*H126:H127),"0")</f>
        <v>0</v>
      </c>
      <c r="Y129" s="326">
        <f>IFERROR(SUMPRODUCT(Y126:Y127*H126:H127),"0")</f>
        <v>0</v>
      </c>
      <c r="Z129" s="37"/>
      <c r="AA129" s="327"/>
      <c r="AB129" s="327"/>
      <c r="AC129" s="327"/>
    </row>
    <row r="130" spans="1:68" ht="16.5" customHeight="1" x14ac:dyDescent="0.25">
      <c r="A130" s="336" t="s">
        <v>226</v>
      </c>
      <c r="B130" s="337"/>
      <c r="C130" s="337"/>
      <c r="D130" s="337"/>
      <c r="E130" s="337"/>
      <c r="F130" s="337"/>
      <c r="G130" s="337"/>
      <c r="H130" s="337"/>
      <c r="I130" s="337"/>
      <c r="J130" s="337"/>
      <c r="K130" s="337"/>
      <c r="L130" s="337"/>
      <c r="M130" s="337"/>
      <c r="N130" s="337"/>
      <c r="O130" s="337"/>
      <c r="P130" s="337"/>
      <c r="Q130" s="337"/>
      <c r="R130" s="337"/>
      <c r="S130" s="337"/>
      <c r="T130" s="337"/>
      <c r="U130" s="337"/>
      <c r="V130" s="337"/>
      <c r="W130" s="337"/>
      <c r="X130" s="337"/>
      <c r="Y130" s="337"/>
      <c r="Z130" s="337"/>
      <c r="AA130" s="319"/>
      <c r="AB130" s="319"/>
      <c r="AC130" s="319"/>
    </row>
    <row r="131" spans="1:68" ht="14.25" customHeight="1" x14ac:dyDescent="0.25">
      <c r="A131" s="347" t="s">
        <v>136</v>
      </c>
      <c r="B131" s="337"/>
      <c r="C131" s="337"/>
      <c r="D131" s="337"/>
      <c r="E131" s="337"/>
      <c r="F131" s="337"/>
      <c r="G131" s="337"/>
      <c r="H131" s="337"/>
      <c r="I131" s="337"/>
      <c r="J131" s="337"/>
      <c r="K131" s="337"/>
      <c r="L131" s="337"/>
      <c r="M131" s="337"/>
      <c r="N131" s="337"/>
      <c r="O131" s="337"/>
      <c r="P131" s="337"/>
      <c r="Q131" s="337"/>
      <c r="R131" s="337"/>
      <c r="S131" s="337"/>
      <c r="T131" s="337"/>
      <c r="U131" s="337"/>
      <c r="V131" s="337"/>
      <c r="W131" s="337"/>
      <c r="X131" s="337"/>
      <c r="Y131" s="337"/>
      <c r="Z131" s="337"/>
      <c r="AA131" s="320"/>
      <c r="AB131" s="320"/>
      <c r="AC131" s="320"/>
    </row>
    <row r="132" spans="1:68" ht="27" customHeight="1" x14ac:dyDescent="0.25">
      <c r="A132" s="54" t="s">
        <v>227</v>
      </c>
      <c r="B132" s="54" t="s">
        <v>228</v>
      </c>
      <c r="C132" s="31">
        <v>4301135570</v>
      </c>
      <c r="D132" s="328">
        <v>4607111035806</v>
      </c>
      <c r="E132" s="329"/>
      <c r="F132" s="323">
        <v>0.25</v>
      </c>
      <c r="G132" s="32">
        <v>12</v>
      </c>
      <c r="H132" s="323">
        <v>3</v>
      </c>
      <c r="I132" s="323">
        <v>3.7035999999999998</v>
      </c>
      <c r="J132" s="32">
        <v>70</v>
      </c>
      <c r="K132" s="32" t="s">
        <v>80</v>
      </c>
      <c r="L132" s="32" t="s">
        <v>68</v>
      </c>
      <c r="M132" s="33" t="s">
        <v>69</v>
      </c>
      <c r="N132" s="33"/>
      <c r="O132" s="32">
        <v>180</v>
      </c>
      <c r="P132" s="420" t="s">
        <v>229</v>
      </c>
      <c r="Q132" s="334"/>
      <c r="R132" s="334"/>
      <c r="S132" s="334"/>
      <c r="T132" s="335"/>
      <c r="U132" s="34"/>
      <c r="V132" s="34"/>
      <c r="W132" s="35" t="s">
        <v>70</v>
      </c>
      <c r="X132" s="324">
        <v>0</v>
      </c>
      <c r="Y132" s="325">
        <f>IFERROR(IF(X132="","",X132),"")</f>
        <v>0</v>
      </c>
      <c r="Z132" s="36">
        <f>IFERROR(IF(X132="","",X132*0.01788),"")</f>
        <v>0</v>
      </c>
      <c r="AA132" s="56"/>
      <c r="AB132" s="57"/>
      <c r="AC132" s="166" t="s">
        <v>230</v>
      </c>
      <c r="AG132" s="67"/>
      <c r="AJ132" s="71" t="s">
        <v>72</v>
      </c>
      <c r="AK132" s="71">
        <v>1</v>
      </c>
      <c r="BB132" s="167" t="s">
        <v>83</v>
      </c>
      <c r="BM132" s="67">
        <f>IFERROR(X132*I132,"0")</f>
        <v>0</v>
      </c>
      <c r="BN132" s="67">
        <f>IFERROR(Y132*I132,"0")</f>
        <v>0</v>
      </c>
      <c r="BO132" s="67">
        <f>IFERROR(X132/J132,"0")</f>
        <v>0</v>
      </c>
      <c r="BP132" s="67">
        <f>IFERROR(Y132/J132,"0")</f>
        <v>0</v>
      </c>
    </row>
    <row r="133" spans="1:68" x14ac:dyDescent="0.2">
      <c r="A133" s="360"/>
      <c r="B133" s="337"/>
      <c r="C133" s="337"/>
      <c r="D133" s="337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61"/>
      <c r="P133" s="340" t="s">
        <v>73</v>
      </c>
      <c r="Q133" s="341"/>
      <c r="R133" s="341"/>
      <c r="S133" s="341"/>
      <c r="T133" s="341"/>
      <c r="U133" s="341"/>
      <c r="V133" s="342"/>
      <c r="W133" s="37" t="s">
        <v>70</v>
      </c>
      <c r="X133" s="326">
        <f>IFERROR(SUM(X132:X132),"0")</f>
        <v>0</v>
      </c>
      <c r="Y133" s="326">
        <f>IFERROR(SUM(Y132:Y132),"0")</f>
        <v>0</v>
      </c>
      <c r="Z133" s="326">
        <f>IFERROR(IF(Z132="",0,Z132),"0")</f>
        <v>0</v>
      </c>
      <c r="AA133" s="327"/>
      <c r="AB133" s="327"/>
      <c r="AC133" s="327"/>
    </row>
    <row r="134" spans="1:68" x14ac:dyDescent="0.2">
      <c r="A134" s="337"/>
      <c r="B134" s="337"/>
      <c r="C134" s="337"/>
      <c r="D134" s="337"/>
      <c r="E134" s="337"/>
      <c r="F134" s="337"/>
      <c r="G134" s="337"/>
      <c r="H134" s="337"/>
      <c r="I134" s="337"/>
      <c r="J134" s="337"/>
      <c r="K134" s="337"/>
      <c r="L134" s="337"/>
      <c r="M134" s="337"/>
      <c r="N134" s="337"/>
      <c r="O134" s="361"/>
      <c r="P134" s="340" t="s">
        <v>73</v>
      </c>
      <c r="Q134" s="341"/>
      <c r="R134" s="341"/>
      <c r="S134" s="341"/>
      <c r="T134" s="341"/>
      <c r="U134" s="341"/>
      <c r="V134" s="342"/>
      <c r="W134" s="37" t="s">
        <v>74</v>
      </c>
      <c r="X134" s="326">
        <f>IFERROR(SUMPRODUCT(X132:X132*H132:H132),"0")</f>
        <v>0</v>
      </c>
      <c r="Y134" s="326">
        <f>IFERROR(SUMPRODUCT(Y132:Y132*H132:H132),"0")</f>
        <v>0</v>
      </c>
      <c r="Z134" s="37"/>
      <c r="AA134" s="327"/>
      <c r="AB134" s="327"/>
      <c r="AC134" s="327"/>
    </row>
    <row r="135" spans="1:68" ht="16.5" customHeight="1" x14ac:dyDescent="0.25">
      <c r="A135" s="336" t="s">
        <v>231</v>
      </c>
      <c r="B135" s="337"/>
      <c r="C135" s="337"/>
      <c r="D135" s="337"/>
      <c r="E135" s="337"/>
      <c r="F135" s="337"/>
      <c r="G135" s="337"/>
      <c r="H135" s="337"/>
      <c r="I135" s="337"/>
      <c r="J135" s="337"/>
      <c r="K135" s="337"/>
      <c r="L135" s="337"/>
      <c r="M135" s="337"/>
      <c r="N135" s="337"/>
      <c r="O135" s="337"/>
      <c r="P135" s="337"/>
      <c r="Q135" s="337"/>
      <c r="R135" s="337"/>
      <c r="S135" s="337"/>
      <c r="T135" s="337"/>
      <c r="U135" s="337"/>
      <c r="V135" s="337"/>
      <c r="W135" s="337"/>
      <c r="X135" s="337"/>
      <c r="Y135" s="337"/>
      <c r="Z135" s="337"/>
      <c r="AA135" s="319"/>
      <c r="AB135" s="319"/>
      <c r="AC135" s="319"/>
    </row>
    <row r="136" spans="1:68" ht="14.25" customHeight="1" x14ac:dyDescent="0.25">
      <c r="A136" s="347" t="s">
        <v>136</v>
      </c>
      <c r="B136" s="337"/>
      <c r="C136" s="337"/>
      <c r="D136" s="337"/>
      <c r="E136" s="337"/>
      <c r="F136" s="337"/>
      <c r="G136" s="337"/>
      <c r="H136" s="337"/>
      <c r="I136" s="337"/>
      <c r="J136" s="337"/>
      <c r="K136" s="337"/>
      <c r="L136" s="337"/>
      <c r="M136" s="337"/>
      <c r="N136" s="337"/>
      <c r="O136" s="337"/>
      <c r="P136" s="337"/>
      <c r="Q136" s="337"/>
      <c r="R136" s="337"/>
      <c r="S136" s="337"/>
      <c r="T136" s="337"/>
      <c r="U136" s="337"/>
      <c r="V136" s="337"/>
      <c r="W136" s="337"/>
      <c r="X136" s="337"/>
      <c r="Y136" s="337"/>
      <c r="Z136" s="337"/>
      <c r="AA136" s="320"/>
      <c r="AB136" s="320"/>
      <c r="AC136" s="320"/>
    </row>
    <row r="137" spans="1:68" ht="16.5" customHeight="1" x14ac:dyDescent="0.25">
      <c r="A137" s="54" t="s">
        <v>232</v>
      </c>
      <c r="B137" s="54" t="s">
        <v>233</v>
      </c>
      <c r="C137" s="31">
        <v>4301135596</v>
      </c>
      <c r="D137" s="328">
        <v>4607111039613</v>
      </c>
      <c r="E137" s="329"/>
      <c r="F137" s="323">
        <v>0.09</v>
      </c>
      <c r="G137" s="32">
        <v>30</v>
      </c>
      <c r="H137" s="323">
        <v>2.7</v>
      </c>
      <c r="I137" s="323">
        <v>3.09</v>
      </c>
      <c r="J137" s="32">
        <v>126</v>
      </c>
      <c r="K137" s="32" t="s">
        <v>80</v>
      </c>
      <c r="L137" s="32" t="s">
        <v>68</v>
      </c>
      <c r="M137" s="33" t="s">
        <v>69</v>
      </c>
      <c r="N137" s="33"/>
      <c r="O137" s="32">
        <v>180</v>
      </c>
      <c r="P137" s="415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37" s="334"/>
      <c r="R137" s="334"/>
      <c r="S137" s="334"/>
      <c r="T137" s="335"/>
      <c r="U137" s="34"/>
      <c r="V137" s="34"/>
      <c r="W137" s="35" t="s">
        <v>70</v>
      </c>
      <c r="X137" s="324">
        <v>0</v>
      </c>
      <c r="Y137" s="325">
        <f>IFERROR(IF(X137="","",X137),"")</f>
        <v>0</v>
      </c>
      <c r="Z137" s="36">
        <f>IFERROR(IF(X137="","",X137*0.00936),"")</f>
        <v>0</v>
      </c>
      <c r="AA137" s="56"/>
      <c r="AB137" s="57"/>
      <c r="AC137" s="168" t="s">
        <v>216</v>
      </c>
      <c r="AG137" s="67"/>
      <c r="AJ137" s="71" t="s">
        <v>72</v>
      </c>
      <c r="AK137" s="71">
        <v>1</v>
      </c>
      <c r="BB137" s="169" t="s">
        <v>83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x14ac:dyDescent="0.2">
      <c r="A138" s="360"/>
      <c r="B138" s="337"/>
      <c r="C138" s="337"/>
      <c r="D138" s="337"/>
      <c r="E138" s="337"/>
      <c r="F138" s="337"/>
      <c r="G138" s="337"/>
      <c r="H138" s="337"/>
      <c r="I138" s="337"/>
      <c r="J138" s="337"/>
      <c r="K138" s="337"/>
      <c r="L138" s="337"/>
      <c r="M138" s="337"/>
      <c r="N138" s="337"/>
      <c r="O138" s="361"/>
      <c r="P138" s="340" t="s">
        <v>73</v>
      </c>
      <c r="Q138" s="341"/>
      <c r="R138" s="341"/>
      <c r="S138" s="341"/>
      <c r="T138" s="341"/>
      <c r="U138" s="341"/>
      <c r="V138" s="342"/>
      <c r="W138" s="37" t="s">
        <v>70</v>
      </c>
      <c r="X138" s="326">
        <f>IFERROR(SUM(X137:X137),"0")</f>
        <v>0</v>
      </c>
      <c r="Y138" s="326">
        <f>IFERROR(SUM(Y137:Y137),"0")</f>
        <v>0</v>
      </c>
      <c r="Z138" s="326">
        <f>IFERROR(IF(Z137="",0,Z137),"0")</f>
        <v>0</v>
      </c>
      <c r="AA138" s="327"/>
      <c r="AB138" s="327"/>
      <c r="AC138" s="327"/>
    </row>
    <row r="139" spans="1:68" x14ac:dyDescent="0.2">
      <c r="A139" s="337"/>
      <c r="B139" s="337"/>
      <c r="C139" s="337"/>
      <c r="D139" s="337"/>
      <c r="E139" s="337"/>
      <c r="F139" s="337"/>
      <c r="G139" s="337"/>
      <c r="H139" s="337"/>
      <c r="I139" s="337"/>
      <c r="J139" s="337"/>
      <c r="K139" s="337"/>
      <c r="L139" s="337"/>
      <c r="M139" s="337"/>
      <c r="N139" s="337"/>
      <c r="O139" s="361"/>
      <c r="P139" s="340" t="s">
        <v>73</v>
      </c>
      <c r="Q139" s="341"/>
      <c r="R139" s="341"/>
      <c r="S139" s="341"/>
      <c r="T139" s="341"/>
      <c r="U139" s="341"/>
      <c r="V139" s="342"/>
      <c r="W139" s="37" t="s">
        <v>74</v>
      </c>
      <c r="X139" s="326">
        <f>IFERROR(SUMPRODUCT(X137:X137*H137:H137),"0")</f>
        <v>0</v>
      </c>
      <c r="Y139" s="326">
        <f>IFERROR(SUMPRODUCT(Y137:Y137*H137:H137),"0")</f>
        <v>0</v>
      </c>
      <c r="Z139" s="37"/>
      <c r="AA139" s="327"/>
      <c r="AB139" s="327"/>
      <c r="AC139" s="327"/>
    </row>
    <row r="140" spans="1:68" ht="16.5" customHeight="1" x14ac:dyDescent="0.25">
      <c r="A140" s="336" t="s">
        <v>234</v>
      </c>
      <c r="B140" s="337"/>
      <c r="C140" s="337"/>
      <c r="D140" s="337"/>
      <c r="E140" s="337"/>
      <c r="F140" s="337"/>
      <c r="G140" s="337"/>
      <c r="H140" s="337"/>
      <c r="I140" s="337"/>
      <c r="J140" s="337"/>
      <c r="K140" s="337"/>
      <c r="L140" s="337"/>
      <c r="M140" s="337"/>
      <c r="N140" s="337"/>
      <c r="O140" s="337"/>
      <c r="P140" s="337"/>
      <c r="Q140" s="337"/>
      <c r="R140" s="337"/>
      <c r="S140" s="337"/>
      <c r="T140" s="337"/>
      <c r="U140" s="337"/>
      <c r="V140" s="337"/>
      <c r="W140" s="337"/>
      <c r="X140" s="337"/>
      <c r="Y140" s="337"/>
      <c r="Z140" s="337"/>
      <c r="AA140" s="319"/>
      <c r="AB140" s="319"/>
      <c r="AC140" s="319"/>
    </row>
    <row r="141" spans="1:68" ht="14.25" customHeight="1" x14ac:dyDescent="0.25">
      <c r="A141" s="347" t="s">
        <v>235</v>
      </c>
      <c r="B141" s="337"/>
      <c r="C141" s="337"/>
      <c r="D141" s="337"/>
      <c r="E141" s="337"/>
      <c r="F141" s="337"/>
      <c r="G141" s="337"/>
      <c r="H141" s="337"/>
      <c r="I141" s="337"/>
      <c r="J141" s="337"/>
      <c r="K141" s="337"/>
      <c r="L141" s="337"/>
      <c r="M141" s="337"/>
      <c r="N141" s="337"/>
      <c r="O141" s="337"/>
      <c r="P141" s="337"/>
      <c r="Q141" s="337"/>
      <c r="R141" s="337"/>
      <c r="S141" s="337"/>
      <c r="T141" s="337"/>
      <c r="U141" s="337"/>
      <c r="V141" s="337"/>
      <c r="W141" s="337"/>
      <c r="X141" s="337"/>
      <c r="Y141" s="337"/>
      <c r="Z141" s="337"/>
      <c r="AA141" s="320"/>
      <c r="AB141" s="320"/>
      <c r="AC141" s="320"/>
    </row>
    <row r="142" spans="1:68" ht="27" customHeight="1" x14ac:dyDescent="0.25">
      <c r="A142" s="54" t="s">
        <v>236</v>
      </c>
      <c r="B142" s="54" t="s">
        <v>237</v>
      </c>
      <c r="C142" s="31">
        <v>4301071054</v>
      </c>
      <c r="D142" s="328">
        <v>4607111035639</v>
      </c>
      <c r="E142" s="329"/>
      <c r="F142" s="323">
        <v>0.2</v>
      </c>
      <c r="G142" s="32">
        <v>8</v>
      </c>
      <c r="H142" s="323">
        <v>1.6</v>
      </c>
      <c r="I142" s="323">
        <v>2.12</v>
      </c>
      <c r="J142" s="32">
        <v>72</v>
      </c>
      <c r="K142" s="32" t="s">
        <v>238</v>
      </c>
      <c r="L142" s="32" t="s">
        <v>68</v>
      </c>
      <c r="M142" s="33" t="s">
        <v>69</v>
      </c>
      <c r="N142" s="33"/>
      <c r="O142" s="32">
        <v>180</v>
      </c>
      <c r="P142" s="409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42" s="334"/>
      <c r="R142" s="334"/>
      <c r="S142" s="334"/>
      <c r="T142" s="335"/>
      <c r="U142" s="34"/>
      <c r="V142" s="34"/>
      <c r="W142" s="35" t="s">
        <v>70</v>
      </c>
      <c r="X142" s="324">
        <v>0</v>
      </c>
      <c r="Y142" s="325">
        <f>IFERROR(IF(X142="","",X142),"")</f>
        <v>0</v>
      </c>
      <c r="Z142" s="36">
        <f>IFERROR(IF(X142="","",X142*0.01157),"")</f>
        <v>0</v>
      </c>
      <c r="AA142" s="56"/>
      <c r="AB142" s="57"/>
      <c r="AC142" s="170" t="s">
        <v>239</v>
      </c>
      <c r="AG142" s="67"/>
      <c r="AJ142" s="71" t="s">
        <v>72</v>
      </c>
      <c r="AK142" s="71">
        <v>1</v>
      </c>
      <c r="BB142" s="171" t="s">
        <v>83</v>
      </c>
      <c r="BM142" s="67">
        <f>IFERROR(X142*I142,"0")</f>
        <v>0</v>
      </c>
      <c r="BN142" s="67">
        <f>IFERROR(Y142*I142,"0")</f>
        <v>0</v>
      </c>
      <c r="BO142" s="67">
        <f>IFERROR(X142/J142,"0")</f>
        <v>0</v>
      </c>
      <c r="BP142" s="67">
        <f>IFERROR(Y142/J142,"0")</f>
        <v>0</v>
      </c>
    </row>
    <row r="143" spans="1:68" ht="27" customHeight="1" x14ac:dyDescent="0.25">
      <c r="A143" s="54" t="s">
        <v>240</v>
      </c>
      <c r="B143" s="54" t="s">
        <v>241</v>
      </c>
      <c r="C143" s="31">
        <v>4301135540</v>
      </c>
      <c r="D143" s="328">
        <v>4607111035646</v>
      </c>
      <c r="E143" s="329"/>
      <c r="F143" s="323">
        <v>0.2</v>
      </c>
      <c r="G143" s="32">
        <v>8</v>
      </c>
      <c r="H143" s="323">
        <v>1.6</v>
      </c>
      <c r="I143" s="323">
        <v>2.12</v>
      </c>
      <c r="J143" s="32">
        <v>72</v>
      </c>
      <c r="K143" s="32" t="s">
        <v>238</v>
      </c>
      <c r="L143" s="32" t="s">
        <v>68</v>
      </c>
      <c r="M143" s="33" t="s">
        <v>69</v>
      </c>
      <c r="N143" s="33"/>
      <c r="O143" s="32">
        <v>180</v>
      </c>
      <c r="P143" s="452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3" s="334"/>
      <c r="R143" s="334"/>
      <c r="S143" s="334"/>
      <c r="T143" s="335"/>
      <c r="U143" s="34"/>
      <c r="V143" s="34"/>
      <c r="W143" s="35" t="s">
        <v>70</v>
      </c>
      <c r="X143" s="324">
        <v>0</v>
      </c>
      <c r="Y143" s="325">
        <f>IFERROR(IF(X143="","",X143),"")</f>
        <v>0</v>
      </c>
      <c r="Z143" s="36">
        <f>IFERROR(IF(X143="","",X143*0.01157),"")</f>
        <v>0</v>
      </c>
      <c r="AA143" s="56"/>
      <c r="AB143" s="57"/>
      <c r="AC143" s="172" t="s">
        <v>239</v>
      </c>
      <c r="AG143" s="67"/>
      <c r="AJ143" s="71" t="s">
        <v>72</v>
      </c>
      <c r="AK143" s="71">
        <v>1</v>
      </c>
      <c r="BB143" s="173" t="s">
        <v>83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x14ac:dyDescent="0.2">
      <c r="A144" s="360"/>
      <c r="B144" s="337"/>
      <c r="C144" s="337"/>
      <c r="D144" s="337"/>
      <c r="E144" s="337"/>
      <c r="F144" s="337"/>
      <c r="G144" s="337"/>
      <c r="H144" s="337"/>
      <c r="I144" s="337"/>
      <c r="J144" s="337"/>
      <c r="K144" s="337"/>
      <c r="L144" s="337"/>
      <c r="M144" s="337"/>
      <c r="N144" s="337"/>
      <c r="O144" s="361"/>
      <c r="P144" s="340" t="s">
        <v>73</v>
      </c>
      <c r="Q144" s="341"/>
      <c r="R144" s="341"/>
      <c r="S144" s="341"/>
      <c r="T144" s="341"/>
      <c r="U144" s="341"/>
      <c r="V144" s="342"/>
      <c r="W144" s="37" t="s">
        <v>70</v>
      </c>
      <c r="X144" s="326">
        <f>IFERROR(SUM(X142:X143),"0")</f>
        <v>0</v>
      </c>
      <c r="Y144" s="326">
        <f>IFERROR(SUM(Y142:Y143),"0")</f>
        <v>0</v>
      </c>
      <c r="Z144" s="326">
        <f>IFERROR(IF(Z142="",0,Z142),"0")+IFERROR(IF(Z143="",0,Z143),"0")</f>
        <v>0</v>
      </c>
      <c r="AA144" s="327"/>
      <c r="AB144" s="327"/>
      <c r="AC144" s="327"/>
    </row>
    <row r="145" spans="1:68" x14ac:dyDescent="0.2">
      <c r="A145" s="337"/>
      <c r="B145" s="337"/>
      <c r="C145" s="337"/>
      <c r="D145" s="337"/>
      <c r="E145" s="337"/>
      <c r="F145" s="337"/>
      <c r="G145" s="337"/>
      <c r="H145" s="337"/>
      <c r="I145" s="337"/>
      <c r="J145" s="337"/>
      <c r="K145" s="337"/>
      <c r="L145" s="337"/>
      <c r="M145" s="337"/>
      <c r="N145" s="337"/>
      <c r="O145" s="361"/>
      <c r="P145" s="340" t="s">
        <v>73</v>
      </c>
      <c r="Q145" s="341"/>
      <c r="R145" s="341"/>
      <c r="S145" s="341"/>
      <c r="T145" s="341"/>
      <c r="U145" s="341"/>
      <c r="V145" s="342"/>
      <c r="W145" s="37" t="s">
        <v>74</v>
      </c>
      <c r="X145" s="326">
        <f>IFERROR(SUMPRODUCT(X142:X143*H142:H143),"0")</f>
        <v>0</v>
      </c>
      <c r="Y145" s="326">
        <f>IFERROR(SUMPRODUCT(Y142:Y143*H142:H143),"0")</f>
        <v>0</v>
      </c>
      <c r="Z145" s="37"/>
      <c r="AA145" s="327"/>
      <c r="AB145" s="327"/>
      <c r="AC145" s="327"/>
    </row>
    <row r="146" spans="1:68" ht="16.5" customHeight="1" x14ac:dyDescent="0.25">
      <c r="A146" s="336" t="s">
        <v>242</v>
      </c>
      <c r="B146" s="337"/>
      <c r="C146" s="337"/>
      <c r="D146" s="337"/>
      <c r="E146" s="337"/>
      <c r="F146" s="337"/>
      <c r="G146" s="337"/>
      <c r="H146" s="337"/>
      <c r="I146" s="337"/>
      <c r="J146" s="337"/>
      <c r="K146" s="337"/>
      <c r="L146" s="337"/>
      <c r="M146" s="337"/>
      <c r="N146" s="337"/>
      <c r="O146" s="337"/>
      <c r="P146" s="337"/>
      <c r="Q146" s="337"/>
      <c r="R146" s="337"/>
      <c r="S146" s="337"/>
      <c r="T146" s="337"/>
      <c r="U146" s="337"/>
      <c r="V146" s="337"/>
      <c r="W146" s="337"/>
      <c r="X146" s="337"/>
      <c r="Y146" s="337"/>
      <c r="Z146" s="337"/>
      <c r="AA146" s="319"/>
      <c r="AB146" s="319"/>
      <c r="AC146" s="319"/>
    </row>
    <row r="147" spans="1:68" ht="14.25" customHeight="1" x14ac:dyDescent="0.25">
      <c r="A147" s="347" t="s">
        <v>136</v>
      </c>
      <c r="B147" s="337"/>
      <c r="C147" s="337"/>
      <c r="D147" s="337"/>
      <c r="E147" s="337"/>
      <c r="F147" s="337"/>
      <c r="G147" s="337"/>
      <c r="H147" s="337"/>
      <c r="I147" s="337"/>
      <c r="J147" s="337"/>
      <c r="K147" s="337"/>
      <c r="L147" s="337"/>
      <c r="M147" s="337"/>
      <c r="N147" s="337"/>
      <c r="O147" s="337"/>
      <c r="P147" s="337"/>
      <c r="Q147" s="337"/>
      <c r="R147" s="337"/>
      <c r="S147" s="337"/>
      <c r="T147" s="337"/>
      <c r="U147" s="337"/>
      <c r="V147" s="337"/>
      <c r="W147" s="337"/>
      <c r="X147" s="337"/>
      <c r="Y147" s="337"/>
      <c r="Z147" s="337"/>
      <c r="AA147" s="320"/>
      <c r="AB147" s="320"/>
      <c r="AC147" s="320"/>
    </row>
    <row r="148" spans="1:68" ht="27" customHeight="1" x14ac:dyDescent="0.25">
      <c r="A148" s="54" t="s">
        <v>243</v>
      </c>
      <c r="B148" s="54" t="s">
        <v>244</v>
      </c>
      <c r="C148" s="31">
        <v>4301135281</v>
      </c>
      <c r="D148" s="328">
        <v>4607111036568</v>
      </c>
      <c r="E148" s="329"/>
      <c r="F148" s="323">
        <v>0.28000000000000003</v>
      </c>
      <c r="G148" s="32">
        <v>6</v>
      </c>
      <c r="H148" s="323">
        <v>1.68</v>
      </c>
      <c r="I148" s="323">
        <v>2.1017999999999999</v>
      </c>
      <c r="J148" s="32">
        <v>140</v>
      </c>
      <c r="K148" s="32" t="s">
        <v>80</v>
      </c>
      <c r="L148" s="32" t="s">
        <v>68</v>
      </c>
      <c r="M148" s="33" t="s">
        <v>69</v>
      </c>
      <c r="N148" s="33"/>
      <c r="O148" s="32">
        <v>180</v>
      </c>
      <c r="P148" s="387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8" s="334"/>
      <c r="R148" s="334"/>
      <c r="S148" s="334"/>
      <c r="T148" s="335"/>
      <c r="U148" s="34"/>
      <c r="V148" s="34"/>
      <c r="W148" s="35" t="s">
        <v>70</v>
      </c>
      <c r="X148" s="324">
        <v>0</v>
      </c>
      <c r="Y148" s="325">
        <f>IFERROR(IF(X148="","",X148),"")</f>
        <v>0</v>
      </c>
      <c r="Z148" s="36">
        <f>IFERROR(IF(X148="","",X148*0.00941),"")</f>
        <v>0</v>
      </c>
      <c r="AA148" s="56"/>
      <c r="AB148" s="57"/>
      <c r="AC148" s="174" t="s">
        <v>245</v>
      </c>
      <c r="AG148" s="67"/>
      <c r="AJ148" s="71" t="s">
        <v>72</v>
      </c>
      <c r="AK148" s="71">
        <v>1</v>
      </c>
      <c r="BB148" s="175" t="s">
        <v>83</v>
      </c>
      <c r="BM148" s="67">
        <f>IFERROR(X148*I148,"0")</f>
        <v>0</v>
      </c>
      <c r="BN148" s="67">
        <f>IFERROR(Y148*I148,"0")</f>
        <v>0</v>
      </c>
      <c r="BO148" s="67">
        <f>IFERROR(X148/J148,"0")</f>
        <v>0</v>
      </c>
      <c r="BP148" s="67">
        <f>IFERROR(Y148/J148,"0")</f>
        <v>0</v>
      </c>
    </row>
    <row r="149" spans="1:68" x14ac:dyDescent="0.2">
      <c r="A149" s="360"/>
      <c r="B149" s="337"/>
      <c r="C149" s="337"/>
      <c r="D149" s="337"/>
      <c r="E149" s="337"/>
      <c r="F149" s="337"/>
      <c r="G149" s="337"/>
      <c r="H149" s="337"/>
      <c r="I149" s="337"/>
      <c r="J149" s="337"/>
      <c r="K149" s="337"/>
      <c r="L149" s="337"/>
      <c r="M149" s="337"/>
      <c r="N149" s="337"/>
      <c r="O149" s="361"/>
      <c r="P149" s="340" t="s">
        <v>73</v>
      </c>
      <c r="Q149" s="341"/>
      <c r="R149" s="341"/>
      <c r="S149" s="341"/>
      <c r="T149" s="341"/>
      <c r="U149" s="341"/>
      <c r="V149" s="342"/>
      <c r="W149" s="37" t="s">
        <v>70</v>
      </c>
      <c r="X149" s="326">
        <f>IFERROR(SUM(X148:X148),"0")</f>
        <v>0</v>
      </c>
      <c r="Y149" s="326">
        <f>IFERROR(SUM(Y148:Y148),"0")</f>
        <v>0</v>
      </c>
      <c r="Z149" s="326">
        <f>IFERROR(IF(Z148="",0,Z148),"0")</f>
        <v>0</v>
      </c>
      <c r="AA149" s="327"/>
      <c r="AB149" s="327"/>
      <c r="AC149" s="327"/>
    </row>
    <row r="150" spans="1:68" x14ac:dyDescent="0.2">
      <c r="A150" s="337"/>
      <c r="B150" s="337"/>
      <c r="C150" s="337"/>
      <c r="D150" s="337"/>
      <c r="E150" s="337"/>
      <c r="F150" s="337"/>
      <c r="G150" s="337"/>
      <c r="H150" s="337"/>
      <c r="I150" s="337"/>
      <c r="J150" s="337"/>
      <c r="K150" s="337"/>
      <c r="L150" s="337"/>
      <c r="M150" s="337"/>
      <c r="N150" s="337"/>
      <c r="O150" s="361"/>
      <c r="P150" s="340" t="s">
        <v>73</v>
      </c>
      <c r="Q150" s="341"/>
      <c r="R150" s="341"/>
      <c r="S150" s="341"/>
      <c r="T150" s="341"/>
      <c r="U150" s="341"/>
      <c r="V150" s="342"/>
      <c r="W150" s="37" t="s">
        <v>74</v>
      </c>
      <c r="X150" s="326">
        <f>IFERROR(SUMPRODUCT(X148:X148*H148:H148),"0")</f>
        <v>0</v>
      </c>
      <c r="Y150" s="326">
        <f>IFERROR(SUMPRODUCT(Y148:Y148*H148:H148),"0")</f>
        <v>0</v>
      </c>
      <c r="Z150" s="37"/>
      <c r="AA150" s="327"/>
      <c r="AB150" s="327"/>
      <c r="AC150" s="327"/>
    </row>
    <row r="151" spans="1:68" ht="27.75" customHeight="1" x14ac:dyDescent="0.2">
      <c r="A151" s="365" t="s">
        <v>246</v>
      </c>
      <c r="B151" s="366"/>
      <c r="C151" s="366"/>
      <c r="D151" s="366"/>
      <c r="E151" s="366"/>
      <c r="F151" s="366"/>
      <c r="G151" s="366"/>
      <c r="H151" s="366"/>
      <c r="I151" s="366"/>
      <c r="J151" s="366"/>
      <c r="K151" s="366"/>
      <c r="L151" s="366"/>
      <c r="M151" s="366"/>
      <c r="N151" s="366"/>
      <c r="O151" s="366"/>
      <c r="P151" s="366"/>
      <c r="Q151" s="366"/>
      <c r="R151" s="366"/>
      <c r="S151" s="366"/>
      <c r="T151" s="366"/>
      <c r="U151" s="366"/>
      <c r="V151" s="366"/>
      <c r="W151" s="366"/>
      <c r="X151" s="366"/>
      <c r="Y151" s="366"/>
      <c r="Z151" s="366"/>
      <c r="AA151" s="48"/>
      <c r="AB151" s="48"/>
      <c r="AC151" s="48"/>
    </row>
    <row r="152" spans="1:68" ht="16.5" customHeight="1" x14ac:dyDescent="0.25">
      <c r="A152" s="336" t="s">
        <v>247</v>
      </c>
      <c r="B152" s="337"/>
      <c r="C152" s="337"/>
      <c r="D152" s="337"/>
      <c r="E152" s="337"/>
      <c r="F152" s="337"/>
      <c r="G152" s="337"/>
      <c r="H152" s="337"/>
      <c r="I152" s="337"/>
      <c r="J152" s="337"/>
      <c r="K152" s="337"/>
      <c r="L152" s="337"/>
      <c r="M152" s="337"/>
      <c r="N152" s="337"/>
      <c r="O152" s="337"/>
      <c r="P152" s="337"/>
      <c r="Q152" s="337"/>
      <c r="R152" s="337"/>
      <c r="S152" s="337"/>
      <c r="T152" s="337"/>
      <c r="U152" s="337"/>
      <c r="V152" s="337"/>
      <c r="W152" s="337"/>
      <c r="X152" s="337"/>
      <c r="Y152" s="337"/>
      <c r="Z152" s="337"/>
      <c r="AA152" s="319"/>
      <c r="AB152" s="319"/>
      <c r="AC152" s="319"/>
    </row>
    <row r="153" spans="1:68" ht="14.25" customHeight="1" x14ac:dyDescent="0.25">
      <c r="A153" s="347" t="s">
        <v>136</v>
      </c>
      <c r="B153" s="337"/>
      <c r="C153" s="337"/>
      <c r="D153" s="337"/>
      <c r="E153" s="337"/>
      <c r="F153" s="337"/>
      <c r="G153" s="337"/>
      <c r="H153" s="337"/>
      <c r="I153" s="337"/>
      <c r="J153" s="337"/>
      <c r="K153" s="337"/>
      <c r="L153" s="337"/>
      <c r="M153" s="337"/>
      <c r="N153" s="337"/>
      <c r="O153" s="337"/>
      <c r="P153" s="337"/>
      <c r="Q153" s="337"/>
      <c r="R153" s="337"/>
      <c r="S153" s="337"/>
      <c r="T153" s="337"/>
      <c r="U153" s="337"/>
      <c r="V153" s="337"/>
      <c r="W153" s="337"/>
      <c r="X153" s="337"/>
      <c r="Y153" s="337"/>
      <c r="Z153" s="337"/>
      <c r="AA153" s="320"/>
      <c r="AB153" s="320"/>
      <c r="AC153" s="320"/>
    </row>
    <row r="154" spans="1:68" ht="27" customHeight="1" x14ac:dyDescent="0.25">
      <c r="A154" s="54" t="s">
        <v>248</v>
      </c>
      <c r="B154" s="54" t="s">
        <v>249</v>
      </c>
      <c r="C154" s="31">
        <v>4301135317</v>
      </c>
      <c r="D154" s="328">
        <v>4607111039057</v>
      </c>
      <c r="E154" s="329"/>
      <c r="F154" s="323">
        <v>1.8</v>
      </c>
      <c r="G154" s="32">
        <v>1</v>
      </c>
      <c r="H154" s="323">
        <v>1.8</v>
      </c>
      <c r="I154" s="323">
        <v>1.9</v>
      </c>
      <c r="J154" s="32">
        <v>234</v>
      </c>
      <c r="K154" s="32" t="s">
        <v>151</v>
      </c>
      <c r="L154" s="32" t="s">
        <v>68</v>
      </c>
      <c r="M154" s="33" t="s">
        <v>69</v>
      </c>
      <c r="N154" s="33"/>
      <c r="O154" s="32">
        <v>180</v>
      </c>
      <c r="P154" s="460" t="s">
        <v>250</v>
      </c>
      <c r="Q154" s="334"/>
      <c r="R154" s="334"/>
      <c r="S154" s="334"/>
      <c r="T154" s="335"/>
      <c r="U154" s="34"/>
      <c r="V154" s="34"/>
      <c r="W154" s="35" t="s">
        <v>70</v>
      </c>
      <c r="X154" s="324">
        <v>0</v>
      </c>
      <c r="Y154" s="325">
        <f>IFERROR(IF(X154="","",X154),"")</f>
        <v>0</v>
      </c>
      <c r="Z154" s="36">
        <f>IFERROR(IF(X154="","",X154*0.00502),"")</f>
        <v>0</v>
      </c>
      <c r="AA154" s="56"/>
      <c r="AB154" s="57"/>
      <c r="AC154" s="176" t="s">
        <v>216</v>
      </c>
      <c r="AG154" s="67"/>
      <c r="AJ154" s="71" t="s">
        <v>72</v>
      </c>
      <c r="AK154" s="71">
        <v>1</v>
      </c>
      <c r="BB154" s="177" t="s">
        <v>83</v>
      </c>
      <c r="BM154" s="67">
        <f>IFERROR(X154*I154,"0")</f>
        <v>0</v>
      </c>
      <c r="BN154" s="67">
        <f>IFERROR(Y154*I154,"0")</f>
        <v>0</v>
      </c>
      <c r="BO154" s="67">
        <f>IFERROR(X154/J154,"0")</f>
        <v>0</v>
      </c>
      <c r="BP154" s="67">
        <f>IFERROR(Y154/J154,"0")</f>
        <v>0</v>
      </c>
    </row>
    <row r="155" spans="1:68" x14ac:dyDescent="0.2">
      <c r="A155" s="360"/>
      <c r="B155" s="337"/>
      <c r="C155" s="337"/>
      <c r="D155" s="337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61"/>
      <c r="P155" s="340" t="s">
        <v>73</v>
      </c>
      <c r="Q155" s="341"/>
      <c r="R155" s="341"/>
      <c r="S155" s="341"/>
      <c r="T155" s="341"/>
      <c r="U155" s="341"/>
      <c r="V155" s="342"/>
      <c r="W155" s="37" t="s">
        <v>70</v>
      </c>
      <c r="X155" s="326">
        <f>IFERROR(SUM(X154:X154),"0")</f>
        <v>0</v>
      </c>
      <c r="Y155" s="326">
        <f>IFERROR(SUM(Y154:Y154),"0")</f>
        <v>0</v>
      </c>
      <c r="Z155" s="326">
        <f>IFERROR(IF(Z154="",0,Z154),"0")</f>
        <v>0</v>
      </c>
      <c r="AA155" s="327"/>
      <c r="AB155" s="327"/>
      <c r="AC155" s="327"/>
    </row>
    <row r="156" spans="1:68" x14ac:dyDescent="0.2">
      <c r="A156" s="337"/>
      <c r="B156" s="337"/>
      <c r="C156" s="337"/>
      <c r="D156" s="337"/>
      <c r="E156" s="337"/>
      <c r="F156" s="337"/>
      <c r="G156" s="337"/>
      <c r="H156" s="337"/>
      <c r="I156" s="337"/>
      <c r="J156" s="337"/>
      <c r="K156" s="337"/>
      <c r="L156" s="337"/>
      <c r="M156" s="337"/>
      <c r="N156" s="337"/>
      <c r="O156" s="361"/>
      <c r="P156" s="340" t="s">
        <v>73</v>
      </c>
      <c r="Q156" s="341"/>
      <c r="R156" s="341"/>
      <c r="S156" s="341"/>
      <c r="T156" s="341"/>
      <c r="U156" s="341"/>
      <c r="V156" s="342"/>
      <c r="W156" s="37" t="s">
        <v>74</v>
      </c>
      <c r="X156" s="326">
        <f>IFERROR(SUMPRODUCT(X154:X154*H154:H154),"0")</f>
        <v>0</v>
      </c>
      <c r="Y156" s="326">
        <f>IFERROR(SUMPRODUCT(Y154:Y154*H154:H154),"0")</f>
        <v>0</v>
      </c>
      <c r="Z156" s="37"/>
      <c r="AA156" s="327"/>
      <c r="AB156" s="327"/>
      <c r="AC156" s="327"/>
    </row>
    <row r="157" spans="1:68" ht="16.5" customHeight="1" x14ac:dyDescent="0.25">
      <c r="A157" s="336" t="s">
        <v>251</v>
      </c>
      <c r="B157" s="337"/>
      <c r="C157" s="337"/>
      <c r="D157" s="337"/>
      <c r="E157" s="337"/>
      <c r="F157" s="337"/>
      <c r="G157" s="337"/>
      <c r="H157" s="337"/>
      <c r="I157" s="337"/>
      <c r="J157" s="337"/>
      <c r="K157" s="337"/>
      <c r="L157" s="337"/>
      <c r="M157" s="337"/>
      <c r="N157" s="337"/>
      <c r="O157" s="337"/>
      <c r="P157" s="337"/>
      <c r="Q157" s="337"/>
      <c r="R157" s="337"/>
      <c r="S157" s="337"/>
      <c r="T157" s="337"/>
      <c r="U157" s="337"/>
      <c r="V157" s="337"/>
      <c r="W157" s="337"/>
      <c r="X157" s="337"/>
      <c r="Y157" s="337"/>
      <c r="Z157" s="337"/>
      <c r="AA157" s="319"/>
      <c r="AB157" s="319"/>
      <c r="AC157" s="319"/>
    </row>
    <row r="158" spans="1:68" ht="14.25" customHeight="1" x14ac:dyDescent="0.25">
      <c r="A158" s="347" t="s">
        <v>64</v>
      </c>
      <c r="B158" s="337"/>
      <c r="C158" s="337"/>
      <c r="D158" s="337"/>
      <c r="E158" s="337"/>
      <c r="F158" s="337"/>
      <c r="G158" s="337"/>
      <c r="H158" s="337"/>
      <c r="I158" s="337"/>
      <c r="J158" s="337"/>
      <c r="K158" s="337"/>
      <c r="L158" s="337"/>
      <c r="M158" s="337"/>
      <c r="N158" s="337"/>
      <c r="O158" s="337"/>
      <c r="P158" s="337"/>
      <c r="Q158" s="337"/>
      <c r="R158" s="337"/>
      <c r="S158" s="337"/>
      <c r="T158" s="337"/>
      <c r="U158" s="337"/>
      <c r="V158" s="337"/>
      <c r="W158" s="337"/>
      <c r="X158" s="337"/>
      <c r="Y158" s="337"/>
      <c r="Z158" s="337"/>
      <c r="AA158" s="320"/>
      <c r="AB158" s="320"/>
      <c r="AC158" s="320"/>
    </row>
    <row r="159" spans="1:68" ht="16.5" customHeight="1" x14ac:dyDescent="0.25">
      <c r="A159" s="54" t="s">
        <v>252</v>
      </c>
      <c r="B159" s="54" t="s">
        <v>253</v>
      </c>
      <c r="C159" s="31">
        <v>4301071062</v>
      </c>
      <c r="D159" s="328">
        <v>4607111036384</v>
      </c>
      <c r="E159" s="329"/>
      <c r="F159" s="323">
        <v>5</v>
      </c>
      <c r="G159" s="32">
        <v>1</v>
      </c>
      <c r="H159" s="323">
        <v>5</v>
      </c>
      <c r="I159" s="323">
        <v>5.2106000000000003</v>
      </c>
      <c r="J159" s="32">
        <v>144</v>
      </c>
      <c r="K159" s="32" t="s">
        <v>67</v>
      </c>
      <c r="L159" s="32" t="s">
        <v>68</v>
      </c>
      <c r="M159" s="33" t="s">
        <v>69</v>
      </c>
      <c r="N159" s="33"/>
      <c r="O159" s="32">
        <v>180</v>
      </c>
      <c r="P159" s="456" t="s">
        <v>254</v>
      </c>
      <c r="Q159" s="334"/>
      <c r="R159" s="334"/>
      <c r="S159" s="334"/>
      <c r="T159" s="335"/>
      <c r="U159" s="34"/>
      <c r="V159" s="34"/>
      <c r="W159" s="35" t="s">
        <v>70</v>
      </c>
      <c r="X159" s="324">
        <v>0</v>
      </c>
      <c r="Y159" s="325">
        <f>IFERROR(IF(X159="","",X159),"")</f>
        <v>0</v>
      </c>
      <c r="Z159" s="36">
        <f>IFERROR(IF(X159="","",X159*0.00866),"")</f>
        <v>0</v>
      </c>
      <c r="AA159" s="56"/>
      <c r="AB159" s="57"/>
      <c r="AC159" s="178" t="s">
        <v>255</v>
      </c>
      <c r="AG159" s="67"/>
      <c r="AJ159" s="71" t="s">
        <v>72</v>
      </c>
      <c r="AK159" s="71">
        <v>1</v>
      </c>
      <c r="BB159" s="179" t="s">
        <v>1</v>
      </c>
      <c r="BM159" s="67">
        <f>IFERROR(X159*I159,"0")</f>
        <v>0</v>
      </c>
      <c r="BN159" s="67">
        <f>IFERROR(Y159*I159,"0")</f>
        <v>0</v>
      </c>
      <c r="BO159" s="67">
        <f>IFERROR(X159/J159,"0")</f>
        <v>0</v>
      </c>
      <c r="BP159" s="67">
        <f>IFERROR(Y159/J159,"0")</f>
        <v>0</v>
      </c>
    </row>
    <row r="160" spans="1:68" ht="16.5" customHeight="1" x14ac:dyDescent="0.25">
      <c r="A160" s="54" t="s">
        <v>256</v>
      </c>
      <c r="B160" s="54" t="s">
        <v>257</v>
      </c>
      <c r="C160" s="31">
        <v>4301071056</v>
      </c>
      <c r="D160" s="328">
        <v>4640242180250</v>
      </c>
      <c r="E160" s="329"/>
      <c r="F160" s="323">
        <v>5</v>
      </c>
      <c r="G160" s="32">
        <v>1</v>
      </c>
      <c r="H160" s="323">
        <v>5</v>
      </c>
      <c r="I160" s="323">
        <v>5.2131999999999996</v>
      </c>
      <c r="J160" s="32">
        <v>144</v>
      </c>
      <c r="K160" s="32" t="s">
        <v>67</v>
      </c>
      <c r="L160" s="32" t="s">
        <v>68</v>
      </c>
      <c r="M160" s="33" t="s">
        <v>69</v>
      </c>
      <c r="N160" s="33"/>
      <c r="O160" s="32">
        <v>180</v>
      </c>
      <c r="P160" s="363" t="s">
        <v>258</v>
      </c>
      <c r="Q160" s="334"/>
      <c r="R160" s="334"/>
      <c r="S160" s="334"/>
      <c r="T160" s="335"/>
      <c r="U160" s="34"/>
      <c r="V160" s="34"/>
      <c r="W160" s="35" t="s">
        <v>70</v>
      </c>
      <c r="X160" s="324">
        <v>0</v>
      </c>
      <c r="Y160" s="325">
        <f>IFERROR(IF(X160="","",X160),"")</f>
        <v>0</v>
      </c>
      <c r="Z160" s="36">
        <f>IFERROR(IF(X160="","",X160*0.00866),"")</f>
        <v>0</v>
      </c>
      <c r="AA160" s="56"/>
      <c r="AB160" s="57"/>
      <c r="AC160" s="180" t="s">
        <v>259</v>
      </c>
      <c r="AG160" s="67"/>
      <c r="AJ160" s="71" t="s">
        <v>72</v>
      </c>
      <c r="AK160" s="71">
        <v>1</v>
      </c>
      <c r="BB160" s="181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ht="27" customHeight="1" x14ac:dyDescent="0.25">
      <c r="A161" s="54" t="s">
        <v>260</v>
      </c>
      <c r="B161" s="54" t="s">
        <v>261</v>
      </c>
      <c r="C161" s="31">
        <v>4301071050</v>
      </c>
      <c r="D161" s="328">
        <v>4607111036216</v>
      </c>
      <c r="E161" s="329"/>
      <c r="F161" s="323">
        <v>5</v>
      </c>
      <c r="G161" s="32">
        <v>1</v>
      </c>
      <c r="H161" s="323">
        <v>5</v>
      </c>
      <c r="I161" s="323">
        <v>5.2131999999999996</v>
      </c>
      <c r="J161" s="32">
        <v>144</v>
      </c>
      <c r="K161" s="32" t="s">
        <v>67</v>
      </c>
      <c r="L161" s="32" t="s">
        <v>68</v>
      </c>
      <c r="M161" s="33" t="s">
        <v>69</v>
      </c>
      <c r="N161" s="33"/>
      <c r="O161" s="32">
        <v>180</v>
      </c>
      <c r="P161" s="458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1" s="334"/>
      <c r="R161" s="334"/>
      <c r="S161" s="334"/>
      <c r="T161" s="335"/>
      <c r="U161" s="34"/>
      <c r="V161" s="34"/>
      <c r="W161" s="35" t="s">
        <v>70</v>
      </c>
      <c r="X161" s="324">
        <v>204</v>
      </c>
      <c r="Y161" s="325">
        <f>IFERROR(IF(X161="","",X161),"")</f>
        <v>204</v>
      </c>
      <c r="Z161" s="36">
        <f>IFERROR(IF(X161="","",X161*0.00866),"")</f>
        <v>1.7666399999999998</v>
      </c>
      <c r="AA161" s="56"/>
      <c r="AB161" s="57"/>
      <c r="AC161" s="182" t="s">
        <v>262</v>
      </c>
      <c r="AG161" s="67"/>
      <c r="AJ161" s="71" t="s">
        <v>72</v>
      </c>
      <c r="AK161" s="71">
        <v>1</v>
      </c>
      <c r="BB161" s="183" t="s">
        <v>1</v>
      </c>
      <c r="BM161" s="67">
        <f>IFERROR(X161*I161,"0")</f>
        <v>1063.4928</v>
      </c>
      <c r="BN161" s="67">
        <f>IFERROR(Y161*I161,"0")</f>
        <v>1063.4928</v>
      </c>
      <c r="BO161" s="67">
        <f>IFERROR(X161/J161,"0")</f>
        <v>1.4166666666666667</v>
      </c>
      <c r="BP161" s="67">
        <f>IFERROR(Y161/J161,"0")</f>
        <v>1.4166666666666667</v>
      </c>
    </row>
    <row r="162" spans="1:68" ht="27" customHeight="1" x14ac:dyDescent="0.25">
      <c r="A162" s="54" t="s">
        <v>263</v>
      </c>
      <c r="B162" s="54" t="s">
        <v>264</v>
      </c>
      <c r="C162" s="31">
        <v>4301071061</v>
      </c>
      <c r="D162" s="328">
        <v>4607111036278</v>
      </c>
      <c r="E162" s="329"/>
      <c r="F162" s="323">
        <v>5</v>
      </c>
      <c r="G162" s="32">
        <v>1</v>
      </c>
      <c r="H162" s="323">
        <v>5</v>
      </c>
      <c r="I162" s="323">
        <v>5.2405999999999997</v>
      </c>
      <c r="J162" s="32">
        <v>84</v>
      </c>
      <c r="K162" s="32" t="s">
        <v>67</v>
      </c>
      <c r="L162" s="32" t="s">
        <v>68</v>
      </c>
      <c r="M162" s="33" t="s">
        <v>69</v>
      </c>
      <c r="N162" s="33"/>
      <c r="O162" s="32">
        <v>180</v>
      </c>
      <c r="P162" s="486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62" s="334"/>
      <c r="R162" s="334"/>
      <c r="S162" s="334"/>
      <c r="T162" s="335"/>
      <c r="U162" s="34"/>
      <c r="V162" s="34"/>
      <c r="W162" s="35" t="s">
        <v>70</v>
      </c>
      <c r="X162" s="324">
        <v>0</v>
      </c>
      <c r="Y162" s="325">
        <f>IFERROR(IF(X162="","",X162),"")</f>
        <v>0</v>
      </c>
      <c r="Z162" s="36">
        <f>IFERROR(IF(X162="","",X162*0.0155),"")</f>
        <v>0</v>
      </c>
      <c r="AA162" s="56"/>
      <c r="AB162" s="57"/>
      <c r="AC162" s="184" t="s">
        <v>265</v>
      </c>
      <c r="AG162" s="67"/>
      <c r="AJ162" s="71" t="s">
        <v>72</v>
      </c>
      <c r="AK162" s="71">
        <v>1</v>
      </c>
      <c r="BB162" s="185" t="s">
        <v>1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x14ac:dyDescent="0.2">
      <c r="A163" s="360"/>
      <c r="B163" s="337"/>
      <c r="C163" s="337"/>
      <c r="D163" s="337"/>
      <c r="E163" s="337"/>
      <c r="F163" s="337"/>
      <c r="G163" s="337"/>
      <c r="H163" s="337"/>
      <c r="I163" s="337"/>
      <c r="J163" s="337"/>
      <c r="K163" s="337"/>
      <c r="L163" s="337"/>
      <c r="M163" s="337"/>
      <c r="N163" s="337"/>
      <c r="O163" s="361"/>
      <c r="P163" s="340" t="s">
        <v>73</v>
      </c>
      <c r="Q163" s="341"/>
      <c r="R163" s="341"/>
      <c r="S163" s="341"/>
      <c r="T163" s="341"/>
      <c r="U163" s="341"/>
      <c r="V163" s="342"/>
      <c r="W163" s="37" t="s">
        <v>70</v>
      </c>
      <c r="X163" s="326">
        <f>IFERROR(SUM(X159:X162),"0")</f>
        <v>204</v>
      </c>
      <c r="Y163" s="326">
        <f>IFERROR(SUM(Y159:Y162),"0")</f>
        <v>204</v>
      </c>
      <c r="Z163" s="326">
        <f>IFERROR(IF(Z159="",0,Z159),"0")+IFERROR(IF(Z160="",0,Z160),"0")+IFERROR(IF(Z161="",0,Z161),"0")+IFERROR(IF(Z162="",0,Z162),"0")</f>
        <v>1.7666399999999998</v>
      </c>
      <c r="AA163" s="327"/>
      <c r="AB163" s="327"/>
      <c r="AC163" s="327"/>
    </row>
    <row r="164" spans="1:68" x14ac:dyDescent="0.2">
      <c r="A164" s="337"/>
      <c r="B164" s="337"/>
      <c r="C164" s="337"/>
      <c r="D164" s="337"/>
      <c r="E164" s="337"/>
      <c r="F164" s="337"/>
      <c r="G164" s="337"/>
      <c r="H164" s="337"/>
      <c r="I164" s="337"/>
      <c r="J164" s="337"/>
      <c r="K164" s="337"/>
      <c r="L164" s="337"/>
      <c r="M164" s="337"/>
      <c r="N164" s="337"/>
      <c r="O164" s="361"/>
      <c r="P164" s="340" t="s">
        <v>73</v>
      </c>
      <c r="Q164" s="341"/>
      <c r="R164" s="341"/>
      <c r="S164" s="341"/>
      <c r="T164" s="341"/>
      <c r="U164" s="341"/>
      <c r="V164" s="342"/>
      <c r="W164" s="37" t="s">
        <v>74</v>
      </c>
      <c r="X164" s="326">
        <f>IFERROR(SUMPRODUCT(X159:X162*H159:H162),"0")</f>
        <v>1020</v>
      </c>
      <c r="Y164" s="326">
        <f>IFERROR(SUMPRODUCT(Y159:Y162*H159:H162),"0")</f>
        <v>1020</v>
      </c>
      <c r="Z164" s="37"/>
      <c r="AA164" s="327"/>
      <c r="AB164" s="327"/>
      <c r="AC164" s="327"/>
    </row>
    <row r="165" spans="1:68" ht="14.25" customHeight="1" x14ac:dyDescent="0.25">
      <c r="A165" s="347" t="s">
        <v>266</v>
      </c>
      <c r="B165" s="337"/>
      <c r="C165" s="337"/>
      <c r="D165" s="337"/>
      <c r="E165" s="337"/>
      <c r="F165" s="337"/>
      <c r="G165" s="337"/>
      <c r="H165" s="337"/>
      <c r="I165" s="337"/>
      <c r="J165" s="337"/>
      <c r="K165" s="337"/>
      <c r="L165" s="337"/>
      <c r="M165" s="337"/>
      <c r="N165" s="337"/>
      <c r="O165" s="337"/>
      <c r="P165" s="337"/>
      <c r="Q165" s="337"/>
      <c r="R165" s="337"/>
      <c r="S165" s="337"/>
      <c r="T165" s="337"/>
      <c r="U165" s="337"/>
      <c r="V165" s="337"/>
      <c r="W165" s="337"/>
      <c r="X165" s="337"/>
      <c r="Y165" s="337"/>
      <c r="Z165" s="337"/>
      <c r="AA165" s="320"/>
      <c r="AB165" s="320"/>
      <c r="AC165" s="320"/>
    </row>
    <row r="166" spans="1:68" ht="27" customHeight="1" x14ac:dyDescent="0.25">
      <c r="A166" s="54" t="s">
        <v>267</v>
      </c>
      <c r="B166" s="54" t="s">
        <v>268</v>
      </c>
      <c r="C166" s="31">
        <v>4301080153</v>
      </c>
      <c r="D166" s="328">
        <v>4607111036827</v>
      </c>
      <c r="E166" s="329"/>
      <c r="F166" s="323">
        <v>1</v>
      </c>
      <c r="G166" s="32">
        <v>5</v>
      </c>
      <c r="H166" s="323">
        <v>5</v>
      </c>
      <c r="I166" s="323">
        <v>5.2</v>
      </c>
      <c r="J166" s="32">
        <v>144</v>
      </c>
      <c r="K166" s="32" t="s">
        <v>67</v>
      </c>
      <c r="L166" s="32" t="s">
        <v>68</v>
      </c>
      <c r="M166" s="33" t="s">
        <v>69</v>
      </c>
      <c r="N166" s="33"/>
      <c r="O166" s="32">
        <v>90</v>
      </c>
      <c r="P166" s="38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6" s="334"/>
      <c r="R166" s="334"/>
      <c r="S166" s="334"/>
      <c r="T166" s="335"/>
      <c r="U166" s="34"/>
      <c r="V166" s="34"/>
      <c r="W166" s="35" t="s">
        <v>70</v>
      </c>
      <c r="X166" s="324">
        <v>0</v>
      </c>
      <c r="Y166" s="325">
        <f>IFERROR(IF(X166="","",X166),"")</f>
        <v>0</v>
      </c>
      <c r="Z166" s="36">
        <f>IFERROR(IF(X166="","",X166*0.00866),"")</f>
        <v>0</v>
      </c>
      <c r="AA166" s="56"/>
      <c r="AB166" s="57"/>
      <c r="AC166" s="186" t="s">
        <v>269</v>
      </c>
      <c r="AG166" s="67"/>
      <c r="AJ166" s="71" t="s">
        <v>72</v>
      </c>
      <c r="AK166" s="71">
        <v>1</v>
      </c>
      <c r="BB166" s="187" t="s">
        <v>1</v>
      </c>
      <c r="BM166" s="67">
        <f>IFERROR(X166*I166,"0")</f>
        <v>0</v>
      </c>
      <c r="BN166" s="67">
        <f>IFERROR(Y166*I166,"0")</f>
        <v>0</v>
      </c>
      <c r="BO166" s="67">
        <f>IFERROR(X166/J166,"0")</f>
        <v>0</v>
      </c>
      <c r="BP166" s="67">
        <f>IFERROR(Y166/J166,"0")</f>
        <v>0</v>
      </c>
    </row>
    <row r="167" spans="1:68" ht="27" customHeight="1" x14ac:dyDescent="0.25">
      <c r="A167" s="54" t="s">
        <v>270</v>
      </c>
      <c r="B167" s="54" t="s">
        <v>271</v>
      </c>
      <c r="C167" s="31">
        <v>4301080154</v>
      </c>
      <c r="D167" s="328">
        <v>4607111036834</v>
      </c>
      <c r="E167" s="329"/>
      <c r="F167" s="323">
        <v>1</v>
      </c>
      <c r="G167" s="32">
        <v>5</v>
      </c>
      <c r="H167" s="323">
        <v>5</v>
      </c>
      <c r="I167" s="323">
        <v>5.2530000000000001</v>
      </c>
      <c r="J167" s="32">
        <v>144</v>
      </c>
      <c r="K167" s="32" t="s">
        <v>67</v>
      </c>
      <c r="L167" s="32" t="s">
        <v>68</v>
      </c>
      <c r="M167" s="33" t="s">
        <v>69</v>
      </c>
      <c r="N167" s="33"/>
      <c r="O167" s="32">
        <v>90</v>
      </c>
      <c r="P167" s="40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7" s="334"/>
      <c r="R167" s="334"/>
      <c r="S167" s="334"/>
      <c r="T167" s="335"/>
      <c r="U167" s="34"/>
      <c r="V167" s="34"/>
      <c r="W167" s="35" t="s">
        <v>70</v>
      </c>
      <c r="X167" s="324">
        <v>0</v>
      </c>
      <c r="Y167" s="325">
        <f>IFERROR(IF(X167="","",X167),"")</f>
        <v>0</v>
      </c>
      <c r="Z167" s="36">
        <f>IFERROR(IF(X167="","",X167*0.00866),"")</f>
        <v>0</v>
      </c>
      <c r="AA167" s="56"/>
      <c r="AB167" s="57"/>
      <c r="AC167" s="188" t="s">
        <v>269</v>
      </c>
      <c r="AG167" s="67"/>
      <c r="AJ167" s="71" t="s">
        <v>72</v>
      </c>
      <c r="AK167" s="71">
        <v>1</v>
      </c>
      <c r="BB167" s="189" t="s">
        <v>1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x14ac:dyDescent="0.2">
      <c r="A168" s="360"/>
      <c r="B168" s="337"/>
      <c r="C168" s="337"/>
      <c r="D168" s="337"/>
      <c r="E168" s="337"/>
      <c r="F168" s="337"/>
      <c r="G168" s="337"/>
      <c r="H168" s="337"/>
      <c r="I168" s="337"/>
      <c r="J168" s="337"/>
      <c r="K168" s="337"/>
      <c r="L168" s="337"/>
      <c r="M168" s="337"/>
      <c r="N168" s="337"/>
      <c r="O168" s="361"/>
      <c r="P168" s="340" t="s">
        <v>73</v>
      </c>
      <c r="Q168" s="341"/>
      <c r="R168" s="341"/>
      <c r="S168" s="341"/>
      <c r="T168" s="341"/>
      <c r="U168" s="341"/>
      <c r="V168" s="342"/>
      <c r="W168" s="37" t="s">
        <v>70</v>
      </c>
      <c r="X168" s="326">
        <f>IFERROR(SUM(X166:X167),"0")</f>
        <v>0</v>
      </c>
      <c r="Y168" s="326">
        <f>IFERROR(SUM(Y166:Y167),"0")</f>
        <v>0</v>
      </c>
      <c r="Z168" s="326">
        <f>IFERROR(IF(Z166="",0,Z166),"0")+IFERROR(IF(Z167="",0,Z167),"0")</f>
        <v>0</v>
      </c>
      <c r="AA168" s="327"/>
      <c r="AB168" s="327"/>
      <c r="AC168" s="327"/>
    </row>
    <row r="169" spans="1:68" x14ac:dyDescent="0.2">
      <c r="A169" s="337"/>
      <c r="B169" s="337"/>
      <c r="C169" s="337"/>
      <c r="D169" s="337"/>
      <c r="E169" s="337"/>
      <c r="F169" s="337"/>
      <c r="G169" s="337"/>
      <c r="H169" s="337"/>
      <c r="I169" s="337"/>
      <c r="J169" s="337"/>
      <c r="K169" s="337"/>
      <c r="L169" s="337"/>
      <c r="M169" s="337"/>
      <c r="N169" s="337"/>
      <c r="O169" s="361"/>
      <c r="P169" s="340" t="s">
        <v>73</v>
      </c>
      <c r="Q169" s="341"/>
      <c r="R169" s="341"/>
      <c r="S169" s="341"/>
      <c r="T169" s="341"/>
      <c r="U169" s="341"/>
      <c r="V169" s="342"/>
      <c r="W169" s="37" t="s">
        <v>74</v>
      </c>
      <c r="X169" s="326">
        <f>IFERROR(SUMPRODUCT(X166:X167*H166:H167),"0")</f>
        <v>0</v>
      </c>
      <c r="Y169" s="326">
        <f>IFERROR(SUMPRODUCT(Y166:Y167*H166:H167),"0")</f>
        <v>0</v>
      </c>
      <c r="Z169" s="37"/>
      <c r="AA169" s="327"/>
      <c r="AB169" s="327"/>
      <c r="AC169" s="327"/>
    </row>
    <row r="170" spans="1:68" ht="27.75" customHeight="1" x14ac:dyDescent="0.2">
      <c r="A170" s="365" t="s">
        <v>272</v>
      </c>
      <c r="B170" s="366"/>
      <c r="C170" s="366"/>
      <c r="D170" s="366"/>
      <c r="E170" s="366"/>
      <c r="F170" s="366"/>
      <c r="G170" s="366"/>
      <c r="H170" s="366"/>
      <c r="I170" s="366"/>
      <c r="J170" s="366"/>
      <c r="K170" s="366"/>
      <c r="L170" s="366"/>
      <c r="M170" s="366"/>
      <c r="N170" s="366"/>
      <c r="O170" s="366"/>
      <c r="P170" s="366"/>
      <c r="Q170" s="366"/>
      <c r="R170" s="366"/>
      <c r="S170" s="366"/>
      <c r="T170" s="366"/>
      <c r="U170" s="366"/>
      <c r="V170" s="366"/>
      <c r="W170" s="366"/>
      <c r="X170" s="366"/>
      <c r="Y170" s="366"/>
      <c r="Z170" s="366"/>
      <c r="AA170" s="48"/>
      <c r="AB170" s="48"/>
      <c r="AC170" s="48"/>
    </row>
    <row r="171" spans="1:68" ht="16.5" customHeight="1" x14ac:dyDescent="0.25">
      <c r="A171" s="336" t="s">
        <v>273</v>
      </c>
      <c r="B171" s="337"/>
      <c r="C171" s="337"/>
      <c r="D171" s="337"/>
      <c r="E171" s="337"/>
      <c r="F171" s="337"/>
      <c r="G171" s="337"/>
      <c r="H171" s="337"/>
      <c r="I171" s="337"/>
      <c r="J171" s="337"/>
      <c r="K171" s="337"/>
      <c r="L171" s="337"/>
      <c r="M171" s="337"/>
      <c r="N171" s="337"/>
      <c r="O171" s="337"/>
      <c r="P171" s="337"/>
      <c r="Q171" s="337"/>
      <c r="R171" s="337"/>
      <c r="S171" s="337"/>
      <c r="T171" s="337"/>
      <c r="U171" s="337"/>
      <c r="V171" s="337"/>
      <c r="W171" s="337"/>
      <c r="X171" s="337"/>
      <c r="Y171" s="337"/>
      <c r="Z171" s="337"/>
      <c r="AA171" s="319"/>
      <c r="AB171" s="319"/>
      <c r="AC171" s="319"/>
    </row>
    <row r="172" spans="1:68" ht="14.25" customHeight="1" x14ac:dyDescent="0.25">
      <c r="A172" s="347" t="s">
        <v>77</v>
      </c>
      <c r="B172" s="337"/>
      <c r="C172" s="337"/>
      <c r="D172" s="337"/>
      <c r="E172" s="337"/>
      <c r="F172" s="337"/>
      <c r="G172" s="337"/>
      <c r="H172" s="337"/>
      <c r="I172" s="337"/>
      <c r="J172" s="337"/>
      <c r="K172" s="337"/>
      <c r="L172" s="337"/>
      <c r="M172" s="337"/>
      <c r="N172" s="337"/>
      <c r="O172" s="337"/>
      <c r="P172" s="337"/>
      <c r="Q172" s="337"/>
      <c r="R172" s="337"/>
      <c r="S172" s="337"/>
      <c r="T172" s="337"/>
      <c r="U172" s="337"/>
      <c r="V172" s="337"/>
      <c r="W172" s="337"/>
      <c r="X172" s="337"/>
      <c r="Y172" s="337"/>
      <c r="Z172" s="337"/>
      <c r="AA172" s="320"/>
      <c r="AB172" s="320"/>
      <c r="AC172" s="320"/>
    </row>
    <row r="173" spans="1:68" ht="27" customHeight="1" x14ac:dyDescent="0.25">
      <c r="A173" s="54" t="s">
        <v>274</v>
      </c>
      <c r="B173" s="54" t="s">
        <v>275</v>
      </c>
      <c r="C173" s="31">
        <v>4301132097</v>
      </c>
      <c r="D173" s="328">
        <v>4607111035721</v>
      </c>
      <c r="E173" s="329"/>
      <c r="F173" s="323">
        <v>0.25</v>
      </c>
      <c r="G173" s="32">
        <v>12</v>
      </c>
      <c r="H173" s="323">
        <v>3</v>
      </c>
      <c r="I173" s="323">
        <v>3.3879999999999999</v>
      </c>
      <c r="J173" s="32">
        <v>70</v>
      </c>
      <c r="K173" s="32" t="s">
        <v>80</v>
      </c>
      <c r="L173" s="32" t="s">
        <v>68</v>
      </c>
      <c r="M173" s="33" t="s">
        <v>69</v>
      </c>
      <c r="N173" s="33"/>
      <c r="O173" s="32">
        <v>365</v>
      </c>
      <c r="P173" s="374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73" s="334"/>
      <c r="R173" s="334"/>
      <c r="S173" s="334"/>
      <c r="T173" s="335"/>
      <c r="U173" s="34"/>
      <c r="V173" s="34"/>
      <c r="W173" s="35" t="s">
        <v>70</v>
      </c>
      <c r="X173" s="324">
        <v>56</v>
      </c>
      <c r="Y173" s="325">
        <f>IFERROR(IF(X173="","",X173),"")</f>
        <v>56</v>
      </c>
      <c r="Z173" s="36">
        <f>IFERROR(IF(X173="","",X173*0.01788),"")</f>
        <v>1.0012799999999999</v>
      </c>
      <c r="AA173" s="56"/>
      <c r="AB173" s="57"/>
      <c r="AC173" s="190" t="s">
        <v>276</v>
      </c>
      <c r="AG173" s="67"/>
      <c r="AJ173" s="71" t="s">
        <v>72</v>
      </c>
      <c r="AK173" s="71">
        <v>1</v>
      </c>
      <c r="BB173" s="191" t="s">
        <v>83</v>
      </c>
      <c r="BM173" s="67">
        <f>IFERROR(X173*I173,"0")</f>
        <v>189.72800000000001</v>
      </c>
      <c r="BN173" s="67">
        <f>IFERROR(Y173*I173,"0")</f>
        <v>189.72800000000001</v>
      </c>
      <c r="BO173" s="67">
        <f>IFERROR(X173/J173,"0")</f>
        <v>0.8</v>
      </c>
      <c r="BP173" s="67">
        <f>IFERROR(Y173/J173,"0")</f>
        <v>0.8</v>
      </c>
    </row>
    <row r="174" spans="1:68" ht="27" customHeight="1" x14ac:dyDescent="0.25">
      <c r="A174" s="54" t="s">
        <v>277</v>
      </c>
      <c r="B174" s="54" t="s">
        <v>278</v>
      </c>
      <c r="C174" s="31">
        <v>4301132100</v>
      </c>
      <c r="D174" s="328">
        <v>4607111035691</v>
      </c>
      <c r="E174" s="329"/>
      <c r="F174" s="323">
        <v>0.25</v>
      </c>
      <c r="G174" s="32">
        <v>12</v>
      </c>
      <c r="H174" s="323">
        <v>3</v>
      </c>
      <c r="I174" s="323">
        <v>3.3879999999999999</v>
      </c>
      <c r="J174" s="32">
        <v>70</v>
      </c>
      <c r="K174" s="32" t="s">
        <v>80</v>
      </c>
      <c r="L174" s="32" t="s">
        <v>68</v>
      </c>
      <c r="M174" s="33" t="s">
        <v>69</v>
      </c>
      <c r="N174" s="33"/>
      <c r="O174" s="32">
        <v>365</v>
      </c>
      <c r="P174" s="533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4" s="334"/>
      <c r="R174" s="334"/>
      <c r="S174" s="334"/>
      <c r="T174" s="335"/>
      <c r="U174" s="34"/>
      <c r="V174" s="34"/>
      <c r="W174" s="35" t="s">
        <v>70</v>
      </c>
      <c r="X174" s="324">
        <v>56</v>
      </c>
      <c r="Y174" s="325">
        <f>IFERROR(IF(X174="","",X174),"")</f>
        <v>56</v>
      </c>
      <c r="Z174" s="36">
        <f>IFERROR(IF(X174="","",X174*0.01788),"")</f>
        <v>1.0012799999999999</v>
      </c>
      <c r="AA174" s="56"/>
      <c r="AB174" s="57"/>
      <c r="AC174" s="192" t="s">
        <v>279</v>
      </c>
      <c r="AG174" s="67"/>
      <c r="AJ174" s="71" t="s">
        <v>72</v>
      </c>
      <c r="AK174" s="71">
        <v>1</v>
      </c>
      <c r="BB174" s="193" t="s">
        <v>83</v>
      </c>
      <c r="BM174" s="67">
        <f>IFERROR(X174*I174,"0")</f>
        <v>189.72800000000001</v>
      </c>
      <c r="BN174" s="67">
        <f>IFERROR(Y174*I174,"0")</f>
        <v>189.72800000000001</v>
      </c>
      <c r="BO174" s="67">
        <f>IFERROR(X174/J174,"0")</f>
        <v>0.8</v>
      </c>
      <c r="BP174" s="67">
        <f>IFERROR(Y174/J174,"0")</f>
        <v>0.8</v>
      </c>
    </row>
    <row r="175" spans="1:68" ht="27" customHeight="1" x14ac:dyDescent="0.25">
      <c r="A175" s="54" t="s">
        <v>280</v>
      </c>
      <c r="B175" s="54" t="s">
        <v>281</v>
      </c>
      <c r="C175" s="31">
        <v>4301132079</v>
      </c>
      <c r="D175" s="328">
        <v>4607111038487</v>
      </c>
      <c r="E175" s="329"/>
      <c r="F175" s="323">
        <v>0.25</v>
      </c>
      <c r="G175" s="32">
        <v>12</v>
      </c>
      <c r="H175" s="323">
        <v>3</v>
      </c>
      <c r="I175" s="323">
        <v>3.7360000000000002</v>
      </c>
      <c r="J175" s="32">
        <v>70</v>
      </c>
      <c r="K175" s="32" t="s">
        <v>80</v>
      </c>
      <c r="L175" s="32" t="s">
        <v>68</v>
      </c>
      <c r="M175" s="33" t="s">
        <v>69</v>
      </c>
      <c r="N175" s="33"/>
      <c r="O175" s="32">
        <v>180</v>
      </c>
      <c r="P175" s="485" t="str">
        <f>HYPERLINK("https://abi.ru/products/Замороженные/Вязанка/Сливушка/Наггетсы/P003470/","Наггетсы «с куриным филе и сыром» ф/в 0,25 ТМ «Вязанка»")</f>
        <v>Наггетсы «с куриным филе и сыром» ф/в 0,25 ТМ «Вязанка»</v>
      </c>
      <c r="Q175" s="334"/>
      <c r="R175" s="334"/>
      <c r="S175" s="334"/>
      <c r="T175" s="335"/>
      <c r="U175" s="34"/>
      <c r="V175" s="34"/>
      <c r="W175" s="35" t="s">
        <v>70</v>
      </c>
      <c r="X175" s="324">
        <v>42</v>
      </c>
      <c r="Y175" s="325">
        <f>IFERROR(IF(X175="","",X175),"")</f>
        <v>42</v>
      </c>
      <c r="Z175" s="36">
        <f>IFERROR(IF(X175="","",X175*0.01788),"")</f>
        <v>0.75095999999999996</v>
      </c>
      <c r="AA175" s="56"/>
      <c r="AB175" s="57"/>
      <c r="AC175" s="194" t="s">
        <v>282</v>
      </c>
      <c r="AG175" s="67"/>
      <c r="AJ175" s="71" t="s">
        <v>72</v>
      </c>
      <c r="AK175" s="71">
        <v>1</v>
      </c>
      <c r="BB175" s="195" t="s">
        <v>83</v>
      </c>
      <c r="BM175" s="67">
        <f>IFERROR(X175*I175,"0")</f>
        <v>156.91200000000001</v>
      </c>
      <c r="BN175" s="67">
        <f>IFERROR(Y175*I175,"0")</f>
        <v>156.91200000000001</v>
      </c>
      <c r="BO175" s="67">
        <f>IFERROR(X175/J175,"0")</f>
        <v>0.6</v>
      </c>
      <c r="BP175" s="67">
        <f>IFERROR(Y175/J175,"0")</f>
        <v>0.6</v>
      </c>
    </row>
    <row r="176" spans="1:68" x14ac:dyDescent="0.2">
      <c r="A176" s="360"/>
      <c r="B176" s="337"/>
      <c r="C176" s="337"/>
      <c r="D176" s="337"/>
      <c r="E176" s="337"/>
      <c r="F176" s="337"/>
      <c r="G176" s="337"/>
      <c r="H176" s="337"/>
      <c r="I176" s="337"/>
      <c r="J176" s="337"/>
      <c r="K176" s="337"/>
      <c r="L176" s="337"/>
      <c r="M176" s="337"/>
      <c r="N176" s="337"/>
      <c r="O176" s="361"/>
      <c r="P176" s="340" t="s">
        <v>73</v>
      </c>
      <c r="Q176" s="341"/>
      <c r="R176" s="341"/>
      <c r="S176" s="341"/>
      <c r="T176" s="341"/>
      <c r="U176" s="341"/>
      <c r="V176" s="342"/>
      <c r="W176" s="37" t="s">
        <v>70</v>
      </c>
      <c r="X176" s="326">
        <f>IFERROR(SUM(X173:X175),"0")</f>
        <v>154</v>
      </c>
      <c r="Y176" s="326">
        <f>IFERROR(SUM(Y173:Y175),"0")</f>
        <v>154</v>
      </c>
      <c r="Z176" s="326">
        <f>IFERROR(IF(Z173="",0,Z173),"0")+IFERROR(IF(Z174="",0,Z174),"0")+IFERROR(IF(Z175="",0,Z175),"0")</f>
        <v>2.75352</v>
      </c>
      <c r="AA176" s="327"/>
      <c r="AB176" s="327"/>
      <c r="AC176" s="327"/>
    </row>
    <row r="177" spans="1:68" x14ac:dyDescent="0.2">
      <c r="A177" s="337"/>
      <c r="B177" s="337"/>
      <c r="C177" s="337"/>
      <c r="D177" s="337"/>
      <c r="E177" s="337"/>
      <c r="F177" s="337"/>
      <c r="G177" s="337"/>
      <c r="H177" s="337"/>
      <c r="I177" s="337"/>
      <c r="J177" s="337"/>
      <c r="K177" s="337"/>
      <c r="L177" s="337"/>
      <c r="M177" s="337"/>
      <c r="N177" s="337"/>
      <c r="O177" s="361"/>
      <c r="P177" s="340" t="s">
        <v>73</v>
      </c>
      <c r="Q177" s="341"/>
      <c r="R177" s="341"/>
      <c r="S177" s="341"/>
      <c r="T177" s="341"/>
      <c r="U177" s="341"/>
      <c r="V177" s="342"/>
      <c r="W177" s="37" t="s">
        <v>74</v>
      </c>
      <c r="X177" s="326">
        <f>IFERROR(SUMPRODUCT(X173:X175*H173:H175),"0")</f>
        <v>462</v>
      </c>
      <c r="Y177" s="326">
        <f>IFERROR(SUMPRODUCT(Y173:Y175*H173:H175),"0")</f>
        <v>462</v>
      </c>
      <c r="Z177" s="37"/>
      <c r="AA177" s="327"/>
      <c r="AB177" s="327"/>
      <c r="AC177" s="327"/>
    </row>
    <row r="178" spans="1:68" ht="14.25" customHeight="1" x14ac:dyDescent="0.25">
      <c r="A178" s="347" t="s">
        <v>283</v>
      </c>
      <c r="B178" s="337"/>
      <c r="C178" s="337"/>
      <c r="D178" s="337"/>
      <c r="E178" s="337"/>
      <c r="F178" s="337"/>
      <c r="G178" s="337"/>
      <c r="H178" s="337"/>
      <c r="I178" s="337"/>
      <c r="J178" s="337"/>
      <c r="K178" s="337"/>
      <c r="L178" s="337"/>
      <c r="M178" s="337"/>
      <c r="N178" s="337"/>
      <c r="O178" s="337"/>
      <c r="P178" s="337"/>
      <c r="Q178" s="337"/>
      <c r="R178" s="337"/>
      <c r="S178" s="337"/>
      <c r="T178" s="337"/>
      <c r="U178" s="337"/>
      <c r="V178" s="337"/>
      <c r="W178" s="337"/>
      <c r="X178" s="337"/>
      <c r="Y178" s="337"/>
      <c r="Z178" s="337"/>
      <c r="AA178" s="320"/>
      <c r="AB178" s="320"/>
      <c r="AC178" s="320"/>
    </row>
    <row r="179" spans="1:68" ht="27" customHeight="1" x14ac:dyDescent="0.25">
      <c r="A179" s="54" t="s">
        <v>284</v>
      </c>
      <c r="B179" s="54" t="s">
        <v>285</v>
      </c>
      <c r="C179" s="31">
        <v>4301051855</v>
      </c>
      <c r="D179" s="328">
        <v>4680115885875</v>
      </c>
      <c r="E179" s="329"/>
      <c r="F179" s="323">
        <v>1</v>
      </c>
      <c r="G179" s="32">
        <v>9</v>
      </c>
      <c r="H179" s="323">
        <v>9</v>
      </c>
      <c r="I179" s="323">
        <v>9.4350000000000005</v>
      </c>
      <c r="J179" s="32">
        <v>64</v>
      </c>
      <c r="K179" s="32" t="s">
        <v>286</v>
      </c>
      <c r="L179" s="32" t="s">
        <v>68</v>
      </c>
      <c r="M179" s="33" t="s">
        <v>287</v>
      </c>
      <c r="N179" s="33"/>
      <c r="O179" s="32">
        <v>365</v>
      </c>
      <c r="P179" s="447" t="s">
        <v>288</v>
      </c>
      <c r="Q179" s="334"/>
      <c r="R179" s="334"/>
      <c r="S179" s="334"/>
      <c r="T179" s="335"/>
      <c r="U179" s="34"/>
      <c r="V179" s="34"/>
      <c r="W179" s="35" t="s">
        <v>70</v>
      </c>
      <c r="X179" s="324">
        <v>0</v>
      </c>
      <c r="Y179" s="325">
        <f>IFERROR(IF(X179="","",X179),"")</f>
        <v>0</v>
      </c>
      <c r="Z179" s="36">
        <f>IFERROR(IF(X179="","",X179*0.01898),"")</f>
        <v>0</v>
      </c>
      <c r="AA179" s="56"/>
      <c r="AB179" s="57"/>
      <c r="AC179" s="196" t="s">
        <v>289</v>
      </c>
      <c r="AG179" s="67"/>
      <c r="AJ179" s="71" t="s">
        <v>72</v>
      </c>
      <c r="AK179" s="71">
        <v>1</v>
      </c>
      <c r="BB179" s="197" t="s">
        <v>290</v>
      </c>
      <c r="BM179" s="67">
        <f>IFERROR(X179*I179,"0")</f>
        <v>0</v>
      </c>
      <c r="BN179" s="67">
        <f>IFERROR(Y179*I179,"0")</f>
        <v>0</v>
      </c>
      <c r="BO179" s="67">
        <f>IFERROR(X179/J179,"0")</f>
        <v>0</v>
      </c>
      <c r="BP179" s="67">
        <f>IFERROR(Y179/J179,"0")</f>
        <v>0</v>
      </c>
    </row>
    <row r="180" spans="1:68" x14ac:dyDescent="0.2">
      <c r="A180" s="360"/>
      <c r="B180" s="337"/>
      <c r="C180" s="337"/>
      <c r="D180" s="337"/>
      <c r="E180" s="337"/>
      <c r="F180" s="337"/>
      <c r="G180" s="337"/>
      <c r="H180" s="337"/>
      <c r="I180" s="337"/>
      <c r="J180" s="337"/>
      <c r="K180" s="337"/>
      <c r="L180" s="337"/>
      <c r="M180" s="337"/>
      <c r="N180" s="337"/>
      <c r="O180" s="361"/>
      <c r="P180" s="340" t="s">
        <v>73</v>
      </c>
      <c r="Q180" s="341"/>
      <c r="R180" s="341"/>
      <c r="S180" s="341"/>
      <c r="T180" s="341"/>
      <c r="U180" s="341"/>
      <c r="V180" s="342"/>
      <c r="W180" s="37" t="s">
        <v>70</v>
      </c>
      <c r="X180" s="326">
        <f>IFERROR(SUM(X179:X179),"0")</f>
        <v>0</v>
      </c>
      <c r="Y180" s="326">
        <f>IFERROR(SUM(Y179:Y179),"0")</f>
        <v>0</v>
      </c>
      <c r="Z180" s="326">
        <f>IFERROR(IF(Z179="",0,Z179),"0")</f>
        <v>0</v>
      </c>
      <c r="AA180" s="327"/>
      <c r="AB180" s="327"/>
      <c r="AC180" s="327"/>
    </row>
    <row r="181" spans="1:68" x14ac:dyDescent="0.2">
      <c r="A181" s="337"/>
      <c r="B181" s="337"/>
      <c r="C181" s="337"/>
      <c r="D181" s="337"/>
      <c r="E181" s="337"/>
      <c r="F181" s="337"/>
      <c r="G181" s="337"/>
      <c r="H181" s="337"/>
      <c r="I181" s="337"/>
      <c r="J181" s="337"/>
      <c r="K181" s="337"/>
      <c r="L181" s="337"/>
      <c r="M181" s="337"/>
      <c r="N181" s="337"/>
      <c r="O181" s="361"/>
      <c r="P181" s="340" t="s">
        <v>73</v>
      </c>
      <c r="Q181" s="341"/>
      <c r="R181" s="341"/>
      <c r="S181" s="341"/>
      <c r="T181" s="341"/>
      <c r="U181" s="341"/>
      <c r="V181" s="342"/>
      <c r="W181" s="37" t="s">
        <v>74</v>
      </c>
      <c r="X181" s="326">
        <f>IFERROR(SUMPRODUCT(X179:X179*H179:H179),"0")</f>
        <v>0</v>
      </c>
      <c r="Y181" s="326">
        <f>IFERROR(SUMPRODUCT(Y179:Y179*H179:H179),"0")</f>
        <v>0</v>
      </c>
      <c r="Z181" s="37"/>
      <c r="AA181" s="327"/>
      <c r="AB181" s="327"/>
      <c r="AC181" s="327"/>
    </row>
    <row r="182" spans="1:68" ht="16.5" customHeight="1" x14ac:dyDescent="0.25">
      <c r="A182" s="336" t="s">
        <v>291</v>
      </c>
      <c r="B182" s="337"/>
      <c r="C182" s="337"/>
      <c r="D182" s="337"/>
      <c r="E182" s="337"/>
      <c r="F182" s="337"/>
      <c r="G182" s="337"/>
      <c r="H182" s="337"/>
      <c r="I182" s="337"/>
      <c r="J182" s="337"/>
      <c r="K182" s="337"/>
      <c r="L182" s="337"/>
      <c r="M182" s="337"/>
      <c r="N182" s="337"/>
      <c r="O182" s="337"/>
      <c r="P182" s="337"/>
      <c r="Q182" s="337"/>
      <c r="R182" s="337"/>
      <c r="S182" s="337"/>
      <c r="T182" s="337"/>
      <c r="U182" s="337"/>
      <c r="V182" s="337"/>
      <c r="W182" s="337"/>
      <c r="X182" s="337"/>
      <c r="Y182" s="337"/>
      <c r="Z182" s="337"/>
      <c r="AA182" s="319"/>
      <c r="AB182" s="319"/>
      <c r="AC182" s="319"/>
    </row>
    <row r="183" spans="1:68" ht="14.25" customHeight="1" x14ac:dyDescent="0.25">
      <c r="A183" s="347" t="s">
        <v>291</v>
      </c>
      <c r="B183" s="337"/>
      <c r="C183" s="337"/>
      <c r="D183" s="337"/>
      <c r="E183" s="337"/>
      <c r="F183" s="337"/>
      <c r="G183" s="337"/>
      <c r="H183" s="337"/>
      <c r="I183" s="337"/>
      <c r="J183" s="337"/>
      <c r="K183" s="337"/>
      <c r="L183" s="337"/>
      <c r="M183" s="337"/>
      <c r="N183" s="337"/>
      <c r="O183" s="337"/>
      <c r="P183" s="337"/>
      <c r="Q183" s="337"/>
      <c r="R183" s="337"/>
      <c r="S183" s="337"/>
      <c r="T183" s="337"/>
      <c r="U183" s="337"/>
      <c r="V183" s="337"/>
      <c r="W183" s="337"/>
      <c r="X183" s="337"/>
      <c r="Y183" s="337"/>
      <c r="Z183" s="337"/>
      <c r="AA183" s="320"/>
      <c r="AB183" s="320"/>
      <c r="AC183" s="320"/>
    </row>
    <row r="184" spans="1:68" ht="27" customHeight="1" x14ac:dyDescent="0.25">
      <c r="A184" s="54" t="s">
        <v>292</v>
      </c>
      <c r="B184" s="54" t="s">
        <v>293</v>
      </c>
      <c r="C184" s="31">
        <v>4301133002</v>
      </c>
      <c r="D184" s="328">
        <v>4607111035783</v>
      </c>
      <c r="E184" s="329"/>
      <c r="F184" s="323">
        <v>0.2</v>
      </c>
      <c r="G184" s="32">
        <v>8</v>
      </c>
      <c r="H184" s="323">
        <v>1.6</v>
      </c>
      <c r="I184" s="323">
        <v>2.12</v>
      </c>
      <c r="J184" s="32">
        <v>72</v>
      </c>
      <c r="K184" s="32" t="s">
        <v>238</v>
      </c>
      <c r="L184" s="32" t="s">
        <v>68</v>
      </c>
      <c r="M184" s="33" t="s">
        <v>69</v>
      </c>
      <c r="N184" s="33"/>
      <c r="O184" s="32">
        <v>180</v>
      </c>
      <c r="P184" s="384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Q184" s="334"/>
      <c r="R184" s="334"/>
      <c r="S184" s="334"/>
      <c r="T184" s="335"/>
      <c r="U184" s="34"/>
      <c r="V184" s="34"/>
      <c r="W184" s="35" t="s">
        <v>70</v>
      </c>
      <c r="X184" s="324">
        <v>0</v>
      </c>
      <c r="Y184" s="325">
        <f>IFERROR(IF(X184="","",X184),"")</f>
        <v>0</v>
      </c>
      <c r="Z184" s="36">
        <f>IFERROR(IF(X184="","",X184*0.01157),"")</f>
        <v>0</v>
      </c>
      <c r="AA184" s="56"/>
      <c r="AB184" s="57"/>
      <c r="AC184" s="198" t="s">
        <v>294</v>
      </c>
      <c r="AG184" s="67"/>
      <c r="AJ184" s="71" t="s">
        <v>72</v>
      </c>
      <c r="AK184" s="71">
        <v>1</v>
      </c>
      <c r="BB184" s="199" t="s">
        <v>83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x14ac:dyDescent="0.2">
      <c r="A185" s="360"/>
      <c r="B185" s="337"/>
      <c r="C185" s="337"/>
      <c r="D185" s="337"/>
      <c r="E185" s="337"/>
      <c r="F185" s="337"/>
      <c r="G185" s="337"/>
      <c r="H185" s="337"/>
      <c r="I185" s="337"/>
      <c r="J185" s="337"/>
      <c r="K185" s="337"/>
      <c r="L185" s="337"/>
      <c r="M185" s="337"/>
      <c r="N185" s="337"/>
      <c r="O185" s="361"/>
      <c r="P185" s="340" t="s">
        <v>73</v>
      </c>
      <c r="Q185" s="341"/>
      <c r="R185" s="341"/>
      <c r="S185" s="341"/>
      <c r="T185" s="341"/>
      <c r="U185" s="341"/>
      <c r="V185" s="342"/>
      <c r="W185" s="37" t="s">
        <v>70</v>
      </c>
      <c r="X185" s="326">
        <f>IFERROR(SUM(X184:X184),"0")</f>
        <v>0</v>
      </c>
      <c r="Y185" s="326">
        <f>IFERROR(SUM(Y184:Y184),"0")</f>
        <v>0</v>
      </c>
      <c r="Z185" s="326">
        <f>IFERROR(IF(Z184="",0,Z184),"0")</f>
        <v>0</v>
      </c>
      <c r="AA185" s="327"/>
      <c r="AB185" s="327"/>
      <c r="AC185" s="327"/>
    </row>
    <row r="186" spans="1:68" x14ac:dyDescent="0.2">
      <c r="A186" s="337"/>
      <c r="B186" s="337"/>
      <c r="C186" s="337"/>
      <c r="D186" s="337"/>
      <c r="E186" s="337"/>
      <c r="F186" s="337"/>
      <c r="G186" s="337"/>
      <c r="H186" s="337"/>
      <c r="I186" s="337"/>
      <c r="J186" s="337"/>
      <c r="K186" s="337"/>
      <c r="L186" s="337"/>
      <c r="M186" s="337"/>
      <c r="N186" s="337"/>
      <c r="O186" s="361"/>
      <c r="P186" s="340" t="s">
        <v>73</v>
      </c>
      <c r="Q186" s="341"/>
      <c r="R186" s="341"/>
      <c r="S186" s="341"/>
      <c r="T186" s="341"/>
      <c r="U186" s="341"/>
      <c r="V186" s="342"/>
      <c r="W186" s="37" t="s">
        <v>74</v>
      </c>
      <c r="X186" s="326">
        <f>IFERROR(SUMPRODUCT(X184:X184*H184:H184),"0")</f>
        <v>0</v>
      </c>
      <c r="Y186" s="326">
        <f>IFERROR(SUMPRODUCT(Y184:Y184*H184:H184),"0")</f>
        <v>0</v>
      </c>
      <c r="Z186" s="37"/>
      <c r="AA186" s="327"/>
      <c r="AB186" s="327"/>
      <c r="AC186" s="327"/>
    </row>
    <row r="187" spans="1:68" ht="27.75" customHeight="1" x14ac:dyDescent="0.2">
      <c r="A187" s="365" t="s">
        <v>295</v>
      </c>
      <c r="B187" s="366"/>
      <c r="C187" s="366"/>
      <c r="D187" s="366"/>
      <c r="E187" s="366"/>
      <c r="F187" s="366"/>
      <c r="G187" s="366"/>
      <c r="H187" s="366"/>
      <c r="I187" s="366"/>
      <c r="J187" s="366"/>
      <c r="K187" s="366"/>
      <c r="L187" s="366"/>
      <c r="M187" s="366"/>
      <c r="N187" s="366"/>
      <c r="O187" s="366"/>
      <c r="P187" s="366"/>
      <c r="Q187" s="366"/>
      <c r="R187" s="366"/>
      <c r="S187" s="366"/>
      <c r="T187" s="366"/>
      <c r="U187" s="366"/>
      <c r="V187" s="366"/>
      <c r="W187" s="366"/>
      <c r="X187" s="366"/>
      <c r="Y187" s="366"/>
      <c r="Z187" s="366"/>
      <c r="AA187" s="48"/>
      <c r="AB187" s="48"/>
      <c r="AC187" s="48"/>
    </row>
    <row r="188" spans="1:68" ht="16.5" customHeight="1" x14ac:dyDescent="0.25">
      <c r="A188" s="336" t="s">
        <v>296</v>
      </c>
      <c r="B188" s="337"/>
      <c r="C188" s="337"/>
      <c r="D188" s="337"/>
      <c r="E188" s="337"/>
      <c r="F188" s="337"/>
      <c r="G188" s="337"/>
      <c r="H188" s="337"/>
      <c r="I188" s="337"/>
      <c r="J188" s="337"/>
      <c r="K188" s="337"/>
      <c r="L188" s="337"/>
      <c r="M188" s="337"/>
      <c r="N188" s="337"/>
      <c r="O188" s="337"/>
      <c r="P188" s="337"/>
      <c r="Q188" s="337"/>
      <c r="R188" s="337"/>
      <c r="S188" s="337"/>
      <c r="T188" s="337"/>
      <c r="U188" s="337"/>
      <c r="V188" s="337"/>
      <c r="W188" s="337"/>
      <c r="X188" s="337"/>
      <c r="Y188" s="337"/>
      <c r="Z188" s="337"/>
      <c r="AA188" s="319"/>
      <c r="AB188" s="319"/>
      <c r="AC188" s="319"/>
    </row>
    <row r="189" spans="1:68" ht="14.25" customHeight="1" x14ac:dyDescent="0.25">
      <c r="A189" s="347" t="s">
        <v>136</v>
      </c>
      <c r="B189" s="337"/>
      <c r="C189" s="337"/>
      <c r="D189" s="337"/>
      <c r="E189" s="337"/>
      <c r="F189" s="337"/>
      <c r="G189" s="337"/>
      <c r="H189" s="337"/>
      <c r="I189" s="337"/>
      <c r="J189" s="337"/>
      <c r="K189" s="337"/>
      <c r="L189" s="337"/>
      <c r="M189" s="337"/>
      <c r="N189" s="337"/>
      <c r="O189" s="337"/>
      <c r="P189" s="337"/>
      <c r="Q189" s="337"/>
      <c r="R189" s="337"/>
      <c r="S189" s="337"/>
      <c r="T189" s="337"/>
      <c r="U189" s="337"/>
      <c r="V189" s="337"/>
      <c r="W189" s="337"/>
      <c r="X189" s="337"/>
      <c r="Y189" s="337"/>
      <c r="Z189" s="337"/>
      <c r="AA189" s="320"/>
      <c r="AB189" s="320"/>
      <c r="AC189" s="320"/>
    </row>
    <row r="190" spans="1:68" ht="27" customHeight="1" x14ac:dyDescent="0.25">
      <c r="A190" s="54" t="s">
        <v>297</v>
      </c>
      <c r="B190" s="54" t="s">
        <v>298</v>
      </c>
      <c r="C190" s="31">
        <v>4301135707</v>
      </c>
      <c r="D190" s="328">
        <v>4620207490198</v>
      </c>
      <c r="E190" s="329"/>
      <c r="F190" s="323">
        <v>0.2</v>
      </c>
      <c r="G190" s="32">
        <v>12</v>
      </c>
      <c r="H190" s="323">
        <v>2.4</v>
      </c>
      <c r="I190" s="323">
        <v>3.1036000000000001</v>
      </c>
      <c r="J190" s="32">
        <v>70</v>
      </c>
      <c r="K190" s="32" t="s">
        <v>80</v>
      </c>
      <c r="L190" s="32" t="s">
        <v>68</v>
      </c>
      <c r="M190" s="33" t="s">
        <v>69</v>
      </c>
      <c r="N190" s="33"/>
      <c r="O190" s="32">
        <v>180</v>
      </c>
      <c r="P190" s="490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0" s="334"/>
      <c r="R190" s="334"/>
      <c r="S190" s="334"/>
      <c r="T190" s="335"/>
      <c r="U190" s="34"/>
      <c r="V190" s="34"/>
      <c r="W190" s="35" t="s">
        <v>70</v>
      </c>
      <c r="X190" s="324">
        <v>0</v>
      </c>
      <c r="Y190" s="325">
        <f>IFERROR(IF(X190="","",X190),"")</f>
        <v>0</v>
      </c>
      <c r="Z190" s="36">
        <f>IFERROR(IF(X190="","",X190*0.01788),"")</f>
        <v>0</v>
      </c>
      <c r="AA190" s="56"/>
      <c r="AB190" s="57"/>
      <c r="AC190" s="200" t="s">
        <v>299</v>
      </c>
      <c r="AG190" s="67"/>
      <c r="AJ190" s="71" t="s">
        <v>72</v>
      </c>
      <c r="AK190" s="71">
        <v>1</v>
      </c>
      <c r="BB190" s="201" t="s">
        <v>83</v>
      </c>
      <c r="BM190" s="67">
        <f>IFERROR(X190*I190,"0")</f>
        <v>0</v>
      </c>
      <c r="BN190" s="67">
        <f>IFERROR(Y190*I190,"0")</f>
        <v>0</v>
      </c>
      <c r="BO190" s="67">
        <f>IFERROR(X190/J190,"0")</f>
        <v>0</v>
      </c>
      <c r="BP190" s="67">
        <f>IFERROR(Y190/J190,"0")</f>
        <v>0</v>
      </c>
    </row>
    <row r="191" spans="1:68" ht="27" customHeight="1" x14ac:dyDescent="0.25">
      <c r="A191" s="54" t="s">
        <v>300</v>
      </c>
      <c r="B191" s="54" t="s">
        <v>301</v>
      </c>
      <c r="C191" s="31">
        <v>4301135719</v>
      </c>
      <c r="D191" s="328">
        <v>4620207490235</v>
      </c>
      <c r="E191" s="329"/>
      <c r="F191" s="323">
        <v>0.2</v>
      </c>
      <c r="G191" s="32">
        <v>12</v>
      </c>
      <c r="H191" s="323">
        <v>2.4</v>
      </c>
      <c r="I191" s="323">
        <v>3.1036000000000001</v>
      </c>
      <c r="J191" s="32">
        <v>70</v>
      </c>
      <c r="K191" s="32" t="s">
        <v>80</v>
      </c>
      <c r="L191" s="32" t="s">
        <v>68</v>
      </c>
      <c r="M191" s="33" t="s">
        <v>69</v>
      </c>
      <c r="N191" s="33"/>
      <c r="O191" s="32">
        <v>180</v>
      </c>
      <c r="P191" s="509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91" s="334"/>
      <c r="R191" s="334"/>
      <c r="S191" s="334"/>
      <c r="T191" s="335"/>
      <c r="U191" s="34"/>
      <c r="V191" s="34"/>
      <c r="W191" s="35" t="s">
        <v>70</v>
      </c>
      <c r="X191" s="324">
        <v>0</v>
      </c>
      <c r="Y191" s="325">
        <f>IFERROR(IF(X191="","",X191),"")</f>
        <v>0</v>
      </c>
      <c r="Z191" s="36">
        <f>IFERROR(IF(X191="","",X191*0.01788),"")</f>
        <v>0</v>
      </c>
      <c r="AA191" s="56"/>
      <c r="AB191" s="57"/>
      <c r="AC191" s="202" t="s">
        <v>302</v>
      </c>
      <c r="AG191" s="67"/>
      <c r="AJ191" s="71" t="s">
        <v>72</v>
      </c>
      <c r="AK191" s="71">
        <v>1</v>
      </c>
      <c r="BB191" s="203" t="s">
        <v>83</v>
      </c>
      <c r="BM191" s="67">
        <f>IFERROR(X191*I191,"0")</f>
        <v>0</v>
      </c>
      <c r="BN191" s="67">
        <f>IFERROR(Y191*I191,"0")</f>
        <v>0</v>
      </c>
      <c r="BO191" s="67">
        <f>IFERROR(X191/J191,"0")</f>
        <v>0</v>
      </c>
      <c r="BP191" s="67">
        <f>IFERROR(Y191/J191,"0")</f>
        <v>0</v>
      </c>
    </row>
    <row r="192" spans="1:68" ht="27" customHeight="1" x14ac:dyDescent="0.25">
      <c r="A192" s="54" t="s">
        <v>303</v>
      </c>
      <c r="B192" s="54" t="s">
        <v>304</v>
      </c>
      <c r="C192" s="31">
        <v>4301135697</v>
      </c>
      <c r="D192" s="328">
        <v>4620207490259</v>
      </c>
      <c r="E192" s="329"/>
      <c r="F192" s="323">
        <v>0.2</v>
      </c>
      <c r="G192" s="32">
        <v>12</v>
      </c>
      <c r="H192" s="323">
        <v>2.4</v>
      </c>
      <c r="I192" s="323">
        <v>3.1036000000000001</v>
      </c>
      <c r="J192" s="32">
        <v>70</v>
      </c>
      <c r="K192" s="32" t="s">
        <v>80</v>
      </c>
      <c r="L192" s="32" t="s">
        <v>68</v>
      </c>
      <c r="M192" s="33" t="s">
        <v>69</v>
      </c>
      <c r="N192" s="33"/>
      <c r="O192" s="32">
        <v>180</v>
      </c>
      <c r="P192" s="392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192" s="334"/>
      <c r="R192" s="334"/>
      <c r="S192" s="334"/>
      <c r="T192" s="335"/>
      <c r="U192" s="34"/>
      <c r="V192" s="34"/>
      <c r="W192" s="35" t="s">
        <v>70</v>
      </c>
      <c r="X192" s="324">
        <v>0</v>
      </c>
      <c r="Y192" s="325">
        <f>IFERROR(IF(X192="","",X192),"")</f>
        <v>0</v>
      </c>
      <c r="Z192" s="36">
        <f>IFERROR(IF(X192="","",X192*0.01788),"")</f>
        <v>0</v>
      </c>
      <c r="AA192" s="56"/>
      <c r="AB192" s="57"/>
      <c r="AC192" s="204" t="s">
        <v>299</v>
      </c>
      <c r="AG192" s="67"/>
      <c r="AJ192" s="71" t="s">
        <v>72</v>
      </c>
      <c r="AK192" s="71">
        <v>1</v>
      </c>
      <c r="BB192" s="205" t="s">
        <v>83</v>
      </c>
      <c r="BM192" s="67">
        <f>IFERROR(X192*I192,"0")</f>
        <v>0</v>
      </c>
      <c r="BN192" s="67">
        <f>IFERROR(Y192*I192,"0")</f>
        <v>0</v>
      </c>
      <c r="BO192" s="67">
        <f>IFERROR(X192/J192,"0")</f>
        <v>0</v>
      </c>
      <c r="BP192" s="67">
        <f>IFERROR(Y192/J192,"0")</f>
        <v>0</v>
      </c>
    </row>
    <row r="193" spans="1:68" ht="27" customHeight="1" x14ac:dyDescent="0.25">
      <c r="A193" s="54" t="s">
        <v>305</v>
      </c>
      <c r="B193" s="54" t="s">
        <v>306</v>
      </c>
      <c r="C193" s="31">
        <v>4301135681</v>
      </c>
      <c r="D193" s="328">
        <v>4620207490143</v>
      </c>
      <c r="E193" s="329"/>
      <c r="F193" s="323">
        <v>0.22</v>
      </c>
      <c r="G193" s="32">
        <v>12</v>
      </c>
      <c r="H193" s="323">
        <v>2.64</v>
      </c>
      <c r="I193" s="323">
        <v>3.3435999999999999</v>
      </c>
      <c r="J193" s="32">
        <v>70</v>
      </c>
      <c r="K193" s="32" t="s">
        <v>80</v>
      </c>
      <c r="L193" s="32" t="s">
        <v>68</v>
      </c>
      <c r="M193" s="33" t="s">
        <v>69</v>
      </c>
      <c r="N193" s="33"/>
      <c r="O193" s="32">
        <v>180</v>
      </c>
      <c r="P193" s="476" t="s">
        <v>307</v>
      </c>
      <c r="Q193" s="334"/>
      <c r="R193" s="334"/>
      <c r="S193" s="334"/>
      <c r="T193" s="335"/>
      <c r="U193" s="34"/>
      <c r="V193" s="34"/>
      <c r="W193" s="35" t="s">
        <v>70</v>
      </c>
      <c r="X193" s="324">
        <v>0</v>
      </c>
      <c r="Y193" s="325">
        <f>IFERROR(IF(X193="","",X193),"")</f>
        <v>0</v>
      </c>
      <c r="Z193" s="36">
        <f>IFERROR(IF(X193="","",X193*0.01788),"")</f>
        <v>0</v>
      </c>
      <c r="AA193" s="56"/>
      <c r="AB193" s="57"/>
      <c r="AC193" s="206" t="s">
        <v>308</v>
      </c>
      <c r="AG193" s="67"/>
      <c r="AJ193" s="71" t="s">
        <v>72</v>
      </c>
      <c r="AK193" s="71">
        <v>1</v>
      </c>
      <c r="BB193" s="207" t="s">
        <v>83</v>
      </c>
      <c r="BM193" s="67">
        <f>IFERROR(X193*I193,"0")</f>
        <v>0</v>
      </c>
      <c r="BN193" s="67">
        <f>IFERROR(Y193*I193,"0")</f>
        <v>0</v>
      </c>
      <c r="BO193" s="67">
        <f>IFERROR(X193/J193,"0")</f>
        <v>0</v>
      </c>
      <c r="BP193" s="67">
        <f>IFERROR(Y193/J193,"0")</f>
        <v>0</v>
      </c>
    </row>
    <row r="194" spans="1:68" x14ac:dyDescent="0.2">
      <c r="A194" s="360"/>
      <c r="B194" s="337"/>
      <c r="C194" s="337"/>
      <c r="D194" s="337"/>
      <c r="E194" s="337"/>
      <c r="F194" s="337"/>
      <c r="G194" s="337"/>
      <c r="H194" s="337"/>
      <c r="I194" s="337"/>
      <c r="J194" s="337"/>
      <c r="K194" s="337"/>
      <c r="L194" s="337"/>
      <c r="M194" s="337"/>
      <c r="N194" s="337"/>
      <c r="O194" s="361"/>
      <c r="P194" s="340" t="s">
        <v>73</v>
      </c>
      <c r="Q194" s="341"/>
      <c r="R194" s="341"/>
      <c r="S194" s="341"/>
      <c r="T194" s="341"/>
      <c r="U194" s="341"/>
      <c r="V194" s="342"/>
      <c r="W194" s="37" t="s">
        <v>70</v>
      </c>
      <c r="X194" s="326">
        <f>IFERROR(SUM(X190:X193),"0")</f>
        <v>0</v>
      </c>
      <c r="Y194" s="326">
        <f>IFERROR(SUM(Y190:Y193),"0")</f>
        <v>0</v>
      </c>
      <c r="Z194" s="326">
        <f>IFERROR(IF(Z190="",0,Z190),"0")+IFERROR(IF(Z191="",0,Z191),"0")+IFERROR(IF(Z192="",0,Z192),"0")+IFERROR(IF(Z193="",0,Z193),"0")</f>
        <v>0</v>
      </c>
      <c r="AA194" s="327"/>
      <c r="AB194" s="327"/>
      <c r="AC194" s="327"/>
    </row>
    <row r="195" spans="1:68" x14ac:dyDescent="0.2">
      <c r="A195" s="337"/>
      <c r="B195" s="337"/>
      <c r="C195" s="337"/>
      <c r="D195" s="337"/>
      <c r="E195" s="337"/>
      <c r="F195" s="337"/>
      <c r="G195" s="337"/>
      <c r="H195" s="337"/>
      <c r="I195" s="337"/>
      <c r="J195" s="337"/>
      <c r="K195" s="337"/>
      <c r="L195" s="337"/>
      <c r="M195" s="337"/>
      <c r="N195" s="337"/>
      <c r="O195" s="361"/>
      <c r="P195" s="340" t="s">
        <v>73</v>
      </c>
      <c r="Q195" s="341"/>
      <c r="R195" s="341"/>
      <c r="S195" s="341"/>
      <c r="T195" s="341"/>
      <c r="U195" s="341"/>
      <c r="V195" s="342"/>
      <c r="W195" s="37" t="s">
        <v>74</v>
      </c>
      <c r="X195" s="326">
        <f>IFERROR(SUMPRODUCT(X190:X193*H190:H193),"0")</f>
        <v>0</v>
      </c>
      <c r="Y195" s="326">
        <f>IFERROR(SUMPRODUCT(Y190:Y193*H190:H193),"0")</f>
        <v>0</v>
      </c>
      <c r="Z195" s="37"/>
      <c r="AA195" s="327"/>
      <c r="AB195" s="327"/>
      <c r="AC195" s="327"/>
    </row>
    <row r="196" spans="1:68" ht="16.5" customHeight="1" x14ac:dyDescent="0.25">
      <c r="A196" s="336" t="s">
        <v>309</v>
      </c>
      <c r="B196" s="337"/>
      <c r="C196" s="337"/>
      <c r="D196" s="337"/>
      <c r="E196" s="337"/>
      <c r="F196" s="337"/>
      <c r="G196" s="337"/>
      <c r="H196" s="337"/>
      <c r="I196" s="337"/>
      <c r="J196" s="337"/>
      <c r="K196" s="337"/>
      <c r="L196" s="337"/>
      <c r="M196" s="337"/>
      <c r="N196" s="337"/>
      <c r="O196" s="337"/>
      <c r="P196" s="337"/>
      <c r="Q196" s="337"/>
      <c r="R196" s="337"/>
      <c r="S196" s="337"/>
      <c r="T196" s="337"/>
      <c r="U196" s="337"/>
      <c r="V196" s="337"/>
      <c r="W196" s="337"/>
      <c r="X196" s="337"/>
      <c r="Y196" s="337"/>
      <c r="Z196" s="337"/>
      <c r="AA196" s="319"/>
      <c r="AB196" s="319"/>
      <c r="AC196" s="319"/>
    </row>
    <row r="197" spans="1:68" ht="14.25" customHeight="1" x14ac:dyDescent="0.25">
      <c r="A197" s="347" t="s">
        <v>64</v>
      </c>
      <c r="B197" s="337"/>
      <c r="C197" s="337"/>
      <c r="D197" s="337"/>
      <c r="E197" s="337"/>
      <c r="F197" s="337"/>
      <c r="G197" s="337"/>
      <c r="H197" s="337"/>
      <c r="I197" s="337"/>
      <c r="J197" s="337"/>
      <c r="K197" s="337"/>
      <c r="L197" s="337"/>
      <c r="M197" s="337"/>
      <c r="N197" s="337"/>
      <c r="O197" s="337"/>
      <c r="P197" s="337"/>
      <c r="Q197" s="337"/>
      <c r="R197" s="337"/>
      <c r="S197" s="337"/>
      <c r="T197" s="337"/>
      <c r="U197" s="337"/>
      <c r="V197" s="337"/>
      <c r="W197" s="337"/>
      <c r="X197" s="337"/>
      <c r="Y197" s="337"/>
      <c r="Z197" s="337"/>
      <c r="AA197" s="320"/>
      <c r="AB197" s="320"/>
      <c r="AC197" s="320"/>
    </row>
    <row r="198" spans="1:68" ht="16.5" customHeight="1" x14ac:dyDescent="0.25">
      <c r="A198" s="54" t="s">
        <v>310</v>
      </c>
      <c r="B198" s="54" t="s">
        <v>311</v>
      </c>
      <c r="C198" s="31">
        <v>4301070948</v>
      </c>
      <c r="D198" s="328">
        <v>4607111037022</v>
      </c>
      <c r="E198" s="329"/>
      <c r="F198" s="323">
        <v>0.7</v>
      </c>
      <c r="G198" s="32">
        <v>8</v>
      </c>
      <c r="H198" s="323">
        <v>5.6</v>
      </c>
      <c r="I198" s="323">
        <v>5.87</v>
      </c>
      <c r="J198" s="32">
        <v>84</v>
      </c>
      <c r="K198" s="32" t="s">
        <v>67</v>
      </c>
      <c r="L198" s="32" t="s">
        <v>68</v>
      </c>
      <c r="M198" s="33" t="s">
        <v>69</v>
      </c>
      <c r="N198" s="33"/>
      <c r="O198" s="32">
        <v>180</v>
      </c>
      <c r="P198" s="507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98" s="334"/>
      <c r="R198" s="334"/>
      <c r="S198" s="334"/>
      <c r="T198" s="335"/>
      <c r="U198" s="34"/>
      <c r="V198" s="34"/>
      <c r="W198" s="35" t="s">
        <v>70</v>
      </c>
      <c r="X198" s="324">
        <v>108</v>
      </c>
      <c r="Y198" s="325">
        <f>IFERROR(IF(X198="","",X198),"")</f>
        <v>108</v>
      </c>
      <c r="Z198" s="36">
        <f>IFERROR(IF(X198="","",X198*0.0155),"")</f>
        <v>1.6739999999999999</v>
      </c>
      <c r="AA198" s="56"/>
      <c r="AB198" s="57"/>
      <c r="AC198" s="208" t="s">
        <v>312</v>
      </c>
      <c r="AG198" s="67"/>
      <c r="AJ198" s="71" t="s">
        <v>72</v>
      </c>
      <c r="AK198" s="71">
        <v>1</v>
      </c>
      <c r="BB198" s="209" t="s">
        <v>1</v>
      </c>
      <c r="BM198" s="67">
        <f>IFERROR(X198*I198,"0")</f>
        <v>633.96</v>
      </c>
      <c r="BN198" s="67">
        <f>IFERROR(Y198*I198,"0")</f>
        <v>633.96</v>
      </c>
      <c r="BO198" s="67">
        <f>IFERROR(X198/J198,"0")</f>
        <v>1.2857142857142858</v>
      </c>
      <c r="BP198" s="67">
        <f>IFERROR(Y198/J198,"0")</f>
        <v>1.2857142857142858</v>
      </c>
    </row>
    <row r="199" spans="1:68" ht="27" customHeight="1" x14ac:dyDescent="0.25">
      <c r="A199" s="54" t="s">
        <v>313</v>
      </c>
      <c r="B199" s="54" t="s">
        <v>314</v>
      </c>
      <c r="C199" s="31">
        <v>4301070990</v>
      </c>
      <c r="D199" s="328">
        <v>4607111038494</v>
      </c>
      <c r="E199" s="329"/>
      <c r="F199" s="323">
        <v>0.7</v>
      </c>
      <c r="G199" s="32">
        <v>8</v>
      </c>
      <c r="H199" s="323">
        <v>5.6</v>
      </c>
      <c r="I199" s="323">
        <v>5.87</v>
      </c>
      <c r="J199" s="32">
        <v>84</v>
      </c>
      <c r="K199" s="32" t="s">
        <v>67</v>
      </c>
      <c r="L199" s="32" t="s">
        <v>68</v>
      </c>
      <c r="M199" s="33" t="s">
        <v>69</v>
      </c>
      <c r="N199" s="33"/>
      <c r="O199" s="32">
        <v>180</v>
      </c>
      <c r="P199" s="520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99" s="334"/>
      <c r="R199" s="334"/>
      <c r="S199" s="334"/>
      <c r="T199" s="335"/>
      <c r="U199" s="34"/>
      <c r="V199" s="34"/>
      <c r="W199" s="35" t="s">
        <v>70</v>
      </c>
      <c r="X199" s="324">
        <v>0</v>
      </c>
      <c r="Y199" s="325">
        <f>IFERROR(IF(X199="","",X199),"")</f>
        <v>0</v>
      </c>
      <c r="Z199" s="36">
        <f>IFERROR(IF(X199="","",X199*0.0155),"")</f>
        <v>0</v>
      </c>
      <c r="AA199" s="56"/>
      <c r="AB199" s="57"/>
      <c r="AC199" s="210" t="s">
        <v>315</v>
      </c>
      <c r="AG199" s="67"/>
      <c r="AJ199" s="71" t="s">
        <v>72</v>
      </c>
      <c r="AK199" s="71">
        <v>1</v>
      </c>
      <c r="BB199" s="211" t="s">
        <v>1</v>
      </c>
      <c r="BM199" s="67">
        <f>IFERROR(X199*I199,"0")</f>
        <v>0</v>
      </c>
      <c r="BN199" s="67">
        <f>IFERROR(Y199*I199,"0")</f>
        <v>0</v>
      </c>
      <c r="BO199" s="67">
        <f>IFERROR(X199/J199,"0")</f>
        <v>0</v>
      </c>
      <c r="BP199" s="67">
        <f>IFERROR(Y199/J199,"0")</f>
        <v>0</v>
      </c>
    </row>
    <row r="200" spans="1:68" ht="27" customHeight="1" x14ac:dyDescent="0.25">
      <c r="A200" s="54" t="s">
        <v>316</v>
      </c>
      <c r="B200" s="54" t="s">
        <v>317</v>
      </c>
      <c r="C200" s="31">
        <v>4301070966</v>
      </c>
      <c r="D200" s="328">
        <v>4607111038135</v>
      </c>
      <c r="E200" s="329"/>
      <c r="F200" s="323">
        <v>0.7</v>
      </c>
      <c r="G200" s="32">
        <v>8</v>
      </c>
      <c r="H200" s="323">
        <v>5.6</v>
      </c>
      <c r="I200" s="323">
        <v>5.87</v>
      </c>
      <c r="J200" s="32">
        <v>84</v>
      </c>
      <c r="K200" s="32" t="s">
        <v>67</v>
      </c>
      <c r="L200" s="32" t="s">
        <v>68</v>
      </c>
      <c r="M200" s="33" t="s">
        <v>69</v>
      </c>
      <c r="N200" s="33"/>
      <c r="O200" s="32">
        <v>180</v>
      </c>
      <c r="P200" s="528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0" s="334"/>
      <c r="R200" s="334"/>
      <c r="S200" s="334"/>
      <c r="T200" s="335"/>
      <c r="U200" s="34"/>
      <c r="V200" s="34"/>
      <c r="W200" s="35" t="s">
        <v>70</v>
      </c>
      <c r="X200" s="324">
        <v>0</v>
      </c>
      <c r="Y200" s="325">
        <f>IFERROR(IF(X200="","",X200),"")</f>
        <v>0</v>
      </c>
      <c r="Z200" s="36">
        <f>IFERROR(IF(X200="","",X200*0.0155),"")</f>
        <v>0</v>
      </c>
      <c r="AA200" s="56"/>
      <c r="AB200" s="57"/>
      <c r="AC200" s="212" t="s">
        <v>318</v>
      </c>
      <c r="AG200" s="67"/>
      <c r="AJ200" s="71" t="s">
        <v>72</v>
      </c>
      <c r="AK200" s="71">
        <v>1</v>
      </c>
      <c r="BB200" s="213" t="s">
        <v>1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x14ac:dyDescent="0.2">
      <c r="A201" s="360"/>
      <c r="B201" s="337"/>
      <c r="C201" s="337"/>
      <c r="D201" s="337"/>
      <c r="E201" s="337"/>
      <c r="F201" s="337"/>
      <c r="G201" s="337"/>
      <c r="H201" s="337"/>
      <c r="I201" s="337"/>
      <c r="J201" s="337"/>
      <c r="K201" s="337"/>
      <c r="L201" s="337"/>
      <c r="M201" s="337"/>
      <c r="N201" s="337"/>
      <c r="O201" s="361"/>
      <c r="P201" s="340" t="s">
        <v>73</v>
      </c>
      <c r="Q201" s="341"/>
      <c r="R201" s="341"/>
      <c r="S201" s="341"/>
      <c r="T201" s="341"/>
      <c r="U201" s="341"/>
      <c r="V201" s="342"/>
      <c r="W201" s="37" t="s">
        <v>70</v>
      </c>
      <c r="X201" s="326">
        <f>IFERROR(SUM(X198:X200),"0")</f>
        <v>108</v>
      </c>
      <c r="Y201" s="326">
        <f>IFERROR(SUM(Y198:Y200),"0")</f>
        <v>108</v>
      </c>
      <c r="Z201" s="326">
        <f>IFERROR(IF(Z198="",0,Z198),"0")+IFERROR(IF(Z199="",0,Z199),"0")+IFERROR(IF(Z200="",0,Z200),"0")</f>
        <v>1.6739999999999999</v>
      </c>
      <c r="AA201" s="327"/>
      <c r="AB201" s="327"/>
      <c r="AC201" s="327"/>
    </row>
    <row r="202" spans="1:68" x14ac:dyDescent="0.2">
      <c r="A202" s="337"/>
      <c r="B202" s="337"/>
      <c r="C202" s="337"/>
      <c r="D202" s="337"/>
      <c r="E202" s="337"/>
      <c r="F202" s="337"/>
      <c r="G202" s="337"/>
      <c r="H202" s="337"/>
      <c r="I202" s="337"/>
      <c r="J202" s="337"/>
      <c r="K202" s="337"/>
      <c r="L202" s="337"/>
      <c r="M202" s="337"/>
      <c r="N202" s="337"/>
      <c r="O202" s="361"/>
      <c r="P202" s="340" t="s">
        <v>73</v>
      </c>
      <c r="Q202" s="341"/>
      <c r="R202" s="341"/>
      <c r="S202" s="341"/>
      <c r="T202" s="341"/>
      <c r="U202" s="341"/>
      <c r="V202" s="342"/>
      <c r="W202" s="37" t="s">
        <v>74</v>
      </c>
      <c r="X202" s="326">
        <f>IFERROR(SUMPRODUCT(X198:X200*H198:H200),"0")</f>
        <v>604.79999999999995</v>
      </c>
      <c r="Y202" s="326">
        <f>IFERROR(SUMPRODUCT(Y198:Y200*H198:H200),"0")</f>
        <v>604.79999999999995</v>
      </c>
      <c r="Z202" s="37"/>
      <c r="AA202" s="327"/>
      <c r="AB202" s="327"/>
      <c r="AC202" s="327"/>
    </row>
    <row r="203" spans="1:68" ht="16.5" customHeight="1" x14ac:dyDescent="0.25">
      <c r="A203" s="336" t="s">
        <v>319</v>
      </c>
      <c r="B203" s="337"/>
      <c r="C203" s="337"/>
      <c r="D203" s="337"/>
      <c r="E203" s="337"/>
      <c r="F203" s="337"/>
      <c r="G203" s="337"/>
      <c r="H203" s="337"/>
      <c r="I203" s="337"/>
      <c r="J203" s="337"/>
      <c r="K203" s="337"/>
      <c r="L203" s="337"/>
      <c r="M203" s="337"/>
      <c r="N203" s="337"/>
      <c r="O203" s="337"/>
      <c r="P203" s="337"/>
      <c r="Q203" s="337"/>
      <c r="R203" s="337"/>
      <c r="S203" s="337"/>
      <c r="T203" s="337"/>
      <c r="U203" s="337"/>
      <c r="V203" s="337"/>
      <c r="W203" s="337"/>
      <c r="X203" s="337"/>
      <c r="Y203" s="337"/>
      <c r="Z203" s="337"/>
      <c r="AA203" s="319"/>
      <c r="AB203" s="319"/>
      <c r="AC203" s="319"/>
    </row>
    <row r="204" spans="1:68" ht="14.25" customHeight="1" x14ac:dyDescent="0.25">
      <c r="A204" s="347" t="s">
        <v>64</v>
      </c>
      <c r="B204" s="337"/>
      <c r="C204" s="337"/>
      <c r="D204" s="337"/>
      <c r="E204" s="337"/>
      <c r="F204" s="337"/>
      <c r="G204" s="337"/>
      <c r="H204" s="337"/>
      <c r="I204" s="337"/>
      <c r="J204" s="337"/>
      <c r="K204" s="337"/>
      <c r="L204" s="337"/>
      <c r="M204" s="337"/>
      <c r="N204" s="337"/>
      <c r="O204" s="337"/>
      <c r="P204" s="337"/>
      <c r="Q204" s="337"/>
      <c r="R204" s="337"/>
      <c r="S204" s="337"/>
      <c r="T204" s="337"/>
      <c r="U204" s="337"/>
      <c r="V204" s="337"/>
      <c r="W204" s="337"/>
      <c r="X204" s="337"/>
      <c r="Y204" s="337"/>
      <c r="Z204" s="337"/>
      <c r="AA204" s="320"/>
      <c r="AB204" s="320"/>
      <c r="AC204" s="320"/>
    </row>
    <row r="205" spans="1:68" ht="27" customHeight="1" x14ac:dyDescent="0.25">
      <c r="A205" s="54" t="s">
        <v>320</v>
      </c>
      <c r="B205" s="54" t="s">
        <v>321</v>
      </c>
      <c r="C205" s="31">
        <v>4301070996</v>
      </c>
      <c r="D205" s="328">
        <v>4607111038654</v>
      </c>
      <c r="E205" s="329"/>
      <c r="F205" s="323">
        <v>0.4</v>
      </c>
      <c r="G205" s="32">
        <v>16</v>
      </c>
      <c r="H205" s="323">
        <v>6.4</v>
      </c>
      <c r="I205" s="323">
        <v>6.63</v>
      </c>
      <c r="J205" s="32">
        <v>84</v>
      </c>
      <c r="K205" s="32" t="s">
        <v>67</v>
      </c>
      <c r="L205" s="32" t="s">
        <v>68</v>
      </c>
      <c r="M205" s="33" t="s">
        <v>69</v>
      </c>
      <c r="N205" s="33"/>
      <c r="O205" s="32">
        <v>180</v>
      </c>
      <c r="P205" s="406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05" s="334"/>
      <c r="R205" s="334"/>
      <c r="S205" s="334"/>
      <c r="T205" s="335"/>
      <c r="U205" s="34"/>
      <c r="V205" s="34"/>
      <c r="W205" s="35" t="s">
        <v>70</v>
      </c>
      <c r="X205" s="324">
        <v>0</v>
      </c>
      <c r="Y205" s="325">
        <f t="shared" ref="Y205:Y210" si="12">IFERROR(IF(X205="","",X205),"")</f>
        <v>0</v>
      </c>
      <c r="Z205" s="36">
        <f t="shared" ref="Z205:Z210" si="13">IFERROR(IF(X205="","",X205*0.0155),"")</f>
        <v>0</v>
      </c>
      <c r="AA205" s="56"/>
      <c r="AB205" s="57"/>
      <c r="AC205" s="214" t="s">
        <v>322</v>
      </c>
      <c r="AG205" s="67"/>
      <c r="AJ205" s="71" t="s">
        <v>72</v>
      </c>
      <c r="AK205" s="71">
        <v>1</v>
      </c>
      <c r="BB205" s="215" t="s">
        <v>1</v>
      </c>
      <c r="BM205" s="67">
        <f t="shared" ref="BM205:BM210" si="14">IFERROR(X205*I205,"0")</f>
        <v>0</v>
      </c>
      <c r="BN205" s="67">
        <f t="shared" ref="BN205:BN210" si="15">IFERROR(Y205*I205,"0")</f>
        <v>0</v>
      </c>
      <c r="BO205" s="67">
        <f t="shared" ref="BO205:BO210" si="16">IFERROR(X205/J205,"0")</f>
        <v>0</v>
      </c>
      <c r="BP205" s="67">
        <f t="shared" ref="BP205:BP210" si="17">IFERROR(Y205/J205,"0")</f>
        <v>0</v>
      </c>
    </row>
    <row r="206" spans="1:68" ht="27" customHeight="1" x14ac:dyDescent="0.25">
      <c r="A206" s="54" t="s">
        <v>323</v>
      </c>
      <c r="B206" s="54" t="s">
        <v>324</v>
      </c>
      <c r="C206" s="31">
        <v>4301070997</v>
      </c>
      <c r="D206" s="328">
        <v>4607111038586</v>
      </c>
      <c r="E206" s="329"/>
      <c r="F206" s="323">
        <v>0.7</v>
      </c>
      <c r="G206" s="32">
        <v>8</v>
      </c>
      <c r="H206" s="323">
        <v>5.6</v>
      </c>
      <c r="I206" s="323">
        <v>5.83</v>
      </c>
      <c r="J206" s="32">
        <v>84</v>
      </c>
      <c r="K206" s="32" t="s">
        <v>67</v>
      </c>
      <c r="L206" s="32" t="s">
        <v>68</v>
      </c>
      <c r="M206" s="33" t="s">
        <v>69</v>
      </c>
      <c r="N206" s="33"/>
      <c r="O206" s="32">
        <v>180</v>
      </c>
      <c r="P206" s="448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06" s="334"/>
      <c r="R206" s="334"/>
      <c r="S206" s="334"/>
      <c r="T206" s="335"/>
      <c r="U206" s="34"/>
      <c r="V206" s="34"/>
      <c r="W206" s="35" t="s">
        <v>70</v>
      </c>
      <c r="X206" s="324">
        <v>12</v>
      </c>
      <c r="Y206" s="325">
        <f t="shared" si="12"/>
        <v>12</v>
      </c>
      <c r="Z206" s="36">
        <f t="shared" si="13"/>
        <v>0.186</v>
      </c>
      <c r="AA206" s="56"/>
      <c r="AB206" s="57"/>
      <c r="AC206" s="216" t="s">
        <v>322</v>
      </c>
      <c r="AG206" s="67"/>
      <c r="AJ206" s="71" t="s">
        <v>72</v>
      </c>
      <c r="AK206" s="71">
        <v>1</v>
      </c>
      <c r="BB206" s="217" t="s">
        <v>1</v>
      </c>
      <c r="BM206" s="67">
        <f t="shared" si="14"/>
        <v>69.960000000000008</v>
      </c>
      <c r="BN206" s="67">
        <f t="shared" si="15"/>
        <v>69.960000000000008</v>
      </c>
      <c r="BO206" s="67">
        <f t="shared" si="16"/>
        <v>0.14285714285714285</v>
      </c>
      <c r="BP206" s="67">
        <f t="shared" si="17"/>
        <v>0.14285714285714285</v>
      </c>
    </row>
    <row r="207" spans="1:68" ht="27" customHeight="1" x14ac:dyDescent="0.25">
      <c r="A207" s="54" t="s">
        <v>325</v>
      </c>
      <c r="B207" s="54" t="s">
        <v>326</v>
      </c>
      <c r="C207" s="31">
        <v>4301070962</v>
      </c>
      <c r="D207" s="328">
        <v>4607111038609</v>
      </c>
      <c r="E207" s="329"/>
      <c r="F207" s="323">
        <v>0.4</v>
      </c>
      <c r="G207" s="32">
        <v>16</v>
      </c>
      <c r="H207" s="323">
        <v>6.4</v>
      </c>
      <c r="I207" s="323">
        <v>6.71</v>
      </c>
      <c r="J207" s="32">
        <v>84</v>
      </c>
      <c r="K207" s="32" t="s">
        <v>67</v>
      </c>
      <c r="L207" s="32" t="s">
        <v>68</v>
      </c>
      <c r="M207" s="33" t="s">
        <v>69</v>
      </c>
      <c r="N207" s="33"/>
      <c r="O207" s="32">
        <v>180</v>
      </c>
      <c r="P207" s="45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07" s="334"/>
      <c r="R207" s="334"/>
      <c r="S207" s="334"/>
      <c r="T207" s="335"/>
      <c r="U207" s="34"/>
      <c r="V207" s="34"/>
      <c r="W207" s="35" t="s">
        <v>70</v>
      </c>
      <c r="X207" s="324">
        <v>0</v>
      </c>
      <c r="Y207" s="325">
        <f t="shared" si="12"/>
        <v>0</v>
      </c>
      <c r="Z207" s="36">
        <f t="shared" si="13"/>
        <v>0</v>
      </c>
      <c r="AA207" s="56"/>
      <c r="AB207" s="57"/>
      <c r="AC207" s="218" t="s">
        <v>327</v>
      </c>
      <c r="AG207" s="67"/>
      <c r="AJ207" s="71" t="s">
        <v>72</v>
      </c>
      <c r="AK207" s="71">
        <v>1</v>
      </c>
      <c r="BB207" s="219" t="s">
        <v>1</v>
      </c>
      <c r="BM207" s="67">
        <f t="shared" si="14"/>
        <v>0</v>
      </c>
      <c r="BN207" s="67">
        <f t="shared" si="15"/>
        <v>0</v>
      </c>
      <c r="BO207" s="67">
        <f t="shared" si="16"/>
        <v>0</v>
      </c>
      <c r="BP207" s="67">
        <f t="shared" si="17"/>
        <v>0</v>
      </c>
    </row>
    <row r="208" spans="1:68" ht="27" customHeight="1" x14ac:dyDescent="0.25">
      <c r="A208" s="54" t="s">
        <v>328</v>
      </c>
      <c r="B208" s="54" t="s">
        <v>329</v>
      </c>
      <c r="C208" s="31">
        <v>4301070963</v>
      </c>
      <c r="D208" s="328">
        <v>4607111038630</v>
      </c>
      <c r="E208" s="329"/>
      <c r="F208" s="323">
        <v>0.7</v>
      </c>
      <c r="G208" s="32">
        <v>8</v>
      </c>
      <c r="H208" s="323">
        <v>5.6</v>
      </c>
      <c r="I208" s="323">
        <v>5.87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180</v>
      </c>
      <c r="P208" s="422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08" s="334"/>
      <c r="R208" s="334"/>
      <c r="S208" s="334"/>
      <c r="T208" s="335"/>
      <c r="U208" s="34"/>
      <c r="V208" s="34"/>
      <c r="W208" s="35" t="s">
        <v>70</v>
      </c>
      <c r="X208" s="324">
        <v>0</v>
      </c>
      <c r="Y208" s="325">
        <f t="shared" si="12"/>
        <v>0</v>
      </c>
      <c r="Z208" s="36">
        <f t="shared" si="13"/>
        <v>0</v>
      </c>
      <c r="AA208" s="56"/>
      <c r="AB208" s="57"/>
      <c r="AC208" s="220" t="s">
        <v>327</v>
      </c>
      <c r="AG208" s="67"/>
      <c r="AJ208" s="71" t="s">
        <v>72</v>
      </c>
      <c r="AK208" s="71">
        <v>1</v>
      </c>
      <c r="BB208" s="221" t="s">
        <v>1</v>
      </c>
      <c r="BM208" s="67">
        <f t="shared" si="14"/>
        <v>0</v>
      </c>
      <c r="BN208" s="67">
        <f t="shared" si="15"/>
        <v>0</v>
      </c>
      <c r="BO208" s="67">
        <f t="shared" si="16"/>
        <v>0</v>
      </c>
      <c r="BP208" s="67">
        <f t="shared" si="17"/>
        <v>0</v>
      </c>
    </row>
    <row r="209" spans="1:68" ht="27" customHeight="1" x14ac:dyDescent="0.25">
      <c r="A209" s="54" t="s">
        <v>330</v>
      </c>
      <c r="B209" s="54" t="s">
        <v>331</v>
      </c>
      <c r="C209" s="31">
        <v>4301070959</v>
      </c>
      <c r="D209" s="328">
        <v>4607111038616</v>
      </c>
      <c r="E209" s="329"/>
      <c r="F209" s="323">
        <v>0.4</v>
      </c>
      <c r="G209" s="32">
        <v>16</v>
      </c>
      <c r="H209" s="323">
        <v>6.4</v>
      </c>
      <c r="I209" s="323">
        <v>6.71</v>
      </c>
      <c r="J209" s="32">
        <v>84</v>
      </c>
      <c r="K209" s="32" t="s">
        <v>67</v>
      </c>
      <c r="L209" s="32" t="s">
        <v>68</v>
      </c>
      <c r="M209" s="33" t="s">
        <v>69</v>
      </c>
      <c r="N209" s="33"/>
      <c r="O209" s="32">
        <v>180</v>
      </c>
      <c r="P209" s="364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09" s="334"/>
      <c r="R209" s="334"/>
      <c r="S209" s="334"/>
      <c r="T209" s="335"/>
      <c r="U209" s="34"/>
      <c r="V209" s="34"/>
      <c r="W209" s="35" t="s">
        <v>70</v>
      </c>
      <c r="X209" s="324">
        <v>0</v>
      </c>
      <c r="Y209" s="325">
        <f t="shared" si="12"/>
        <v>0</v>
      </c>
      <c r="Z209" s="36">
        <f t="shared" si="13"/>
        <v>0</v>
      </c>
      <c r="AA209" s="56"/>
      <c r="AB209" s="57"/>
      <c r="AC209" s="222" t="s">
        <v>322</v>
      </c>
      <c r="AG209" s="67"/>
      <c r="AJ209" s="71" t="s">
        <v>72</v>
      </c>
      <c r="AK209" s="71">
        <v>1</v>
      </c>
      <c r="BB209" s="223" t="s">
        <v>1</v>
      </c>
      <c r="BM209" s="67">
        <f t="shared" si="14"/>
        <v>0</v>
      </c>
      <c r="BN209" s="67">
        <f t="shared" si="15"/>
        <v>0</v>
      </c>
      <c r="BO209" s="67">
        <f t="shared" si="16"/>
        <v>0</v>
      </c>
      <c r="BP209" s="67">
        <f t="shared" si="17"/>
        <v>0</v>
      </c>
    </row>
    <row r="210" spans="1:68" ht="27" customHeight="1" x14ac:dyDescent="0.25">
      <c r="A210" s="54" t="s">
        <v>332</v>
      </c>
      <c r="B210" s="54" t="s">
        <v>333</v>
      </c>
      <c r="C210" s="31">
        <v>4301070960</v>
      </c>
      <c r="D210" s="328">
        <v>4607111038623</v>
      </c>
      <c r="E210" s="329"/>
      <c r="F210" s="323">
        <v>0.7</v>
      </c>
      <c r="G210" s="32">
        <v>8</v>
      </c>
      <c r="H210" s="323">
        <v>5.6</v>
      </c>
      <c r="I210" s="323">
        <v>5.87</v>
      </c>
      <c r="J210" s="32">
        <v>84</v>
      </c>
      <c r="K210" s="32" t="s">
        <v>67</v>
      </c>
      <c r="L210" s="32" t="s">
        <v>68</v>
      </c>
      <c r="M210" s="33" t="s">
        <v>69</v>
      </c>
      <c r="N210" s="33"/>
      <c r="O210" s="32">
        <v>180</v>
      </c>
      <c r="P210" s="425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0" s="334"/>
      <c r="R210" s="334"/>
      <c r="S210" s="334"/>
      <c r="T210" s="335"/>
      <c r="U210" s="34"/>
      <c r="V210" s="34"/>
      <c r="W210" s="35" t="s">
        <v>70</v>
      </c>
      <c r="X210" s="324">
        <v>0</v>
      </c>
      <c r="Y210" s="325">
        <f t="shared" si="12"/>
        <v>0</v>
      </c>
      <c r="Z210" s="36">
        <f t="shared" si="13"/>
        <v>0</v>
      </c>
      <c r="AA210" s="56"/>
      <c r="AB210" s="57"/>
      <c r="AC210" s="224" t="s">
        <v>322</v>
      </c>
      <c r="AG210" s="67"/>
      <c r="AJ210" s="71" t="s">
        <v>72</v>
      </c>
      <c r="AK210" s="71">
        <v>1</v>
      </c>
      <c r="BB210" s="225" t="s">
        <v>1</v>
      </c>
      <c r="BM210" s="67">
        <f t="shared" si="14"/>
        <v>0</v>
      </c>
      <c r="BN210" s="67">
        <f t="shared" si="15"/>
        <v>0</v>
      </c>
      <c r="BO210" s="67">
        <f t="shared" si="16"/>
        <v>0</v>
      </c>
      <c r="BP210" s="67">
        <f t="shared" si="17"/>
        <v>0</v>
      </c>
    </row>
    <row r="211" spans="1:68" x14ac:dyDescent="0.2">
      <c r="A211" s="360"/>
      <c r="B211" s="337"/>
      <c r="C211" s="337"/>
      <c r="D211" s="337"/>
      <c r="E211" s="337"/>
      <c r="F211" s="337"/>
      <c r="G211" s="337"/>
      <c r="H211" s="337"/>
      <c r="I211" s="337"/>
      <c r="J211" s="337"/>
      <c r="K211" s="337"/>
      <c r="L211" s="337"/>
      <c r="M211" s="337"/>
      <c r="N211" s="337"/>
      <c r="O211" s="361"/>
      <c r="P211" s="340" t="s">
        <v>73</v>
      </c>
      <c r="Q211" s="341"/>
      <c r="R211" s="341"/>
      <c r="S211" s="341"/>
      <c r="T211" s="341"/>
      <c r="U211" s="341"/>
      <c r="V211" s="342"/>
      <c r="W211" s="37" t="s">
        <v>70</v>
      </c>
      <c r="X211" s="326">
        <f>IFERROR(SUM(X205:X210),"0")</f>
        <v>12</v>
      </c>
      <c r="Y211" s="326">
        <f>IFERROR(SUM(Y205:Y210),"0")</f>
        <v>12</v>
      </c>
      <c r="Z211" s="326">
        <f>IFERROR(IF(Z205="",0,Z205),"0")+IFERROR(IF(Z206="",0,Z206),"0")+IFERROR(IF(Z207="",0,Z207),"0")+IFERROR(IF(Z208="",0,Z208),"0")+IFERROR(IF(Z209="",0,Z209),"0")+IFERROR(IF(Z210="",0,Z210),"0")</f>
        <v>0.186</v>
      </c>
      <c r="AA211" s="327"/>
      <c r="AB211" s="327"/>
      <c r="AC211" s="327"/>
    </row>
    <row r="212" spans="1:68" x14ac:dyDescent="0.2">
      <c r="A212" s="337"/>
      <c r="B212" s="337"/>
      <c r="C212" s="337"/>
      <c r="D212" s="337"/>
      <c r="E212" s="337"/>
      <c r="F212" s="337"/>
      <c r="G212" s="337"/>
      <c r="H212" s="337"/>
      <c r="I212" s="337"/>
      <c r="J212" s="337"/>
      <c r="K212" s="337"/>
      <c r="L212" s="337"/>
      <c r="M212" s="337"/>
      <c r="N212" s="337"/>
      <c r="O212" s="361"/>
      <c r="P212" s="340" t="s">
        <v>73</v>
      </c>
      <c r="Q212" s="341"/>
      <c r="R212" s="341"/>
      <c r="S212" s="341"/>
      <c r="T212" s="341"/>
      <c r="U212" s="341"/>
      <c r="V212" s="342"/>
      <c r="W212" s="37" t="s">
        <v>74</v>
      </c>
      <c r="X212" s="326">
        <f>IFERROR(SUMPRODUCT(X205:X210*H205:H210),"0")</f>
        <v>67.199999999999989</v>
      </c>
      <c r="Y212" s="326">
        <f>IFERROR(SUMPRODUCT(Y205:Y210*H205:H210),"0")</f>
        <v>67.199999999999989</v>
      </c>
      <c r="Z212" s="37"/>
      <c r="AA212" s="327"/>
      <c r="AB212" s="327"/>
      <c r="AC212" s="327"/>
    </row>
    <row r="213" spans="1:68" ht="16.5" customHeight="1" x14ac:dyDescent="0.25">
      <c r="A213" s="336" t="s">
        <v>334</v>
      </c>
      <c r="B213" s="337"/>
      <c r="C213" s="337"/>
      <c r="D213" s="337"/>
      <c r="E213" s="337"/>
      <c r="F213" s="337"/>
      <c r="G213" s="337"/>
      <c r="H213" s="337"/>
      <c r="I213" s="337"/>
      <c r="J213" s="337"/>
      <c r="K213" s="337"/>
      <c r="L213" s="337"/>
      <c r="M213" s="337"/>
      <c r="N213" s="337"/>
      <c r="O213" s="337"/>
      <c r="P213" s="337"/>
      <c r="Q213" s="337"/>
      <c r="R213" s="337"/>
      <c r="S213" s="337"/>
      <c r="T213" s="337"/>
      <c r="U213" s="337"/>
      <c r="V213" s="337"/>
      <c r="W213" s="337"/>
      <c r="X213" s="337"/>
      <c r="Y213" s="337"/>
      <c r="Z213" s="337"/>
      <c r="AA213" s="319"/>
      <c r="AB213" s="319"/>
      <c r="AC213" s="319"/>
    </row>
    <row r="214" spans="1:68" ht="14.25" customHeight="1" x14ac:dyDescent="0.25">
      <c r="A214" s="347" t="s">
        <v>64</v>
      </c>
      <c r="B214" s="337"/>
      <c r="C214" s="337"/>
      <c r="D214" s="337"/>
      <c r="E214" s="337"/>
      <c r="F214" s="337"/>
      <c r="G214" s="337"/>
      <c r="H214" s="337"/>
      <c r="I214" s="337"/>
      <c r="J214" s="337"/>
      <c r="K214" s="337"/>
      <c r="L214" s="337"/>
      <c r="M214" s="337"/>
      <c r="N214" s="337"/>
      <c r="O214" s="337"/>
      <c r="P214" s="337"/>
      <c r="Q214" s="337"/>
      <c r="R214" s="337"/>
      <c r="S214" s="337"/>
      <c r="T214" s="337"/>
      <c r="U214" s="337"/>
      <c r="V214" s="337"/>
      <c r="W214" s="337"/>
      <c r="X214" s="337"/>
      <c r="Y214" s="337"/>
      <c r="Z214" s="337"/>
      <c r="AA214" s="320"/>
      <c r="AB214" s="320"/>
      <c r="AC214" s="320"/>
    </row>
    <row r="215" spans="1:68" ht="27" customHeight="1" x14ac:dyDescent="0.25">
      <c r="A215" s="54" t="s">
        <v>335</v>
      </c>
      <c r="B215" s="54" t="s">
        <v>336</v>
      </c>
      <c r="C215" s="31">
        <v>4301070915</v>
      </c>
      <c r="D215" s="328">
        <v>4607111035882</v>
      </c>
      <c r="E215" s="329"/>
      <c r="F215" s="323">
        <v>0.43</v>
      </c>
      <c r="G215" s="32">
        <v>16</v>
      </c>
      <c r="H215" s="323">
        <v>6.88</v>
      </c>
      <c r="I215" s="323">
        <v>7.19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180</v>
      </c>
      <c r="P215" s="351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15" s="334"/>
      <c r="R215" s="334"/>
      <c r="S215" s="334"/>
      <c r="T215" s="335"/>
      <c r="U215" s="34"/>
      <c r="V215" s="34"/>
      <c r="W215" s="35" t="s">
        <v>70</v>
      </c>
      <c r="X215" s="324">
        <v>0</v>
      </c>
      <c r="Y215" s="325">
        <f>IFERROR(IF(X215="","",X215),"")</f>
        <v>0</v>
      </c>
      <c r="Z215" s="36">
        <f>IFERROR(IF(X215="","",X215*0.0155),"")</f>
        <v>0</v>
      </c>
      <c r="AA215" s="56"/>
      <c r="AB215" s="57"/>
      <c r="AC215" s="226" t="s">
        <v>337</v>
      </c>
      <c r="AG215" s="67"/>
      <c r="AJ215" s="71" t="s">
        <v>72</v>
      </c>
      <c r="AK215" s="71">
        <v>1</v>
      </c>
      <c r="BB215" s="227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t="27" customHeight="1" x14ac:dyDescent="0.25">
      <c r="A216" s="54" t="s">
        <v>338</v>
      </c>
      <c r="B216" s="54" t="s">
        <v>339</v>
      </c>
      <c r="C216" s="31">
        <v>4301070921</v>
      </c>
      <c r="D216" s="328">
        <v>4607111035905</v>
      </c>
      <c r="E216" s="329"/>
      <c r="F216" s="323">
        <v>0.9</v>
      </c>
      <c r="G216" s="32">
        <v>8</v>
      </c>
      <c r="H216" s="323">
        <v>7.2</v>
      </c>
      <c r="I216" s="323">
        <v>7.47</v>
      </c>
      <c r="J216" s="32">
        <v>84</v>
      </c>
      <c r="K216" s="32" t="s">
        <v>67</v>
      </c>
      <c r="L216" s="32" t="s">
        <v>68</v>
      </c>
      <c r="M216" s="33" t="s">
        <v>69</v>
      </c>
      <c r="N216" s="33"/>
      <c r="O216" s="32">
        <v>180</v>
      </c>
      <c r="P216" s="43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16" s="334"/>
      <c r="R216" s="334"/>
      <c r="S216" s="334"/>
      <c r="T216" s="335"/>
      <c r="U216" s="34"/>
      <c r="V216" s="34"/>
      <c r="W216" s="35" t="s">
        <v>70</v>
      </c>
      <c r="X216" s="324">
        <v>24</v>
      </c>
      <c r="Y216" s="325">
        <f>IFERROR(IF(X216="","",X216),"")</f>
        <v>24</v>
      </c>
      <c r="Z216" s="36">
        <f>IFERROR(IF(X216="","",X216*0.0155),"")</f>
        <v>0.372</v>
      </c>
      <c r="AA216" s="56"/>
      <c r="AB216" s="57"/>
      <c r="AC216" s="228" t="s">
        <v>337</v>
      </c>
      <c r="AG216" s="67"/>
      <c r="AJ216" s="71" t="s">
        <v>72</v>
      </c>
      <c r="AK216" s="71">
        <v>1</v>
      </c>
      <c r="BB216" s="229" t="s">
        <v>1</v>
      </c>
      <c r="BM216" s="67">
        <f>IFERROR(X216*I216,"0")</f>
        <v>179.28</v>
      </c>
      <c r="BN216" s="67">
        <f>IFERROR(Y216*I216,"0")</f>
        <v>179.28</v>
      </c>
      <c r="BO216" s="67">
        <f>IFERROR(X216/J216,"0")</f>
        <v>0.2857142857142857</v>
      </c>
      <c r="BP216" s="67">
        <f>IFERROR(Y216/J216,"0")</f>
        <v>0.2857142857142857</v>
      </c>
    </row>
    <row r="217" spans="1:68" ht="27" customHeight="1" x14ac:dyDescent="0.25">
      <c r="A217" s="54" t="s">
        <v>340</v>
      </c>
      <c r="B217" s="54" t="s">
        <v>341</v>
      </c>
      <c r="C217" s="31">
        <v>4301070917</v>
      </c>
      <c r="D217" s="328">
        <v>4607111035912</v>
      </c>
      <c r="E217" s="329"/>
      <c r="F217" s="323">
        <v>0.43</v>
      </c>
      <c r="G217" s="32">
        <v>16</v>
      </c>
      <c r="H217" s="323">
        <v>6.88</v>
      </c>
      <c r="I217" s="323">
        <v>7.19</v>
      </c>
      <c r="J217" s="32">
        <v>84</v>
      </c>
      <c r="K217" s="32" t="s">
        <v>67</v>
      </c>
      <c r="L217" s="32" t="s">
        <v>68</v>
      </c>
      <c r="M217" s="33" t="s">
        <v>69</v>
      </c>
      <c r="N217" s="33"/>
      <c r="O217" s="32">
        <v>180</v>
      </c>
      <c r="P217" s="459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17" s="334"/>
      <c r="R217" s="334"/>
      <c r="S217" s="334"/>
      <c r="T217" s="335"/>
      <c r="U217" s="34"/>
      <c r="V217" s="34"/>
      <c r="W217" s="35" t="s">
        <v>70</v>
      </c>
      <c r="X217" s="324">
        <v>0</v>
      </c>
      <c r="Y217" s="325">
        <f>IFERROR(IF(X217="","",X217),"")</f>
        <v>0</v>
      </c>
      <c r="Z217" s="36">
        <f>IFERROR(IF(X217="","",X217*0.0155),"")</f>
        <v>0</v>
      </c>
      <c r="AA217" s="56"/>
      <c r="AB217" s="57"/>
      <c r="AC217" s="230" t="s">
        <v>342</v>
      </c>
      <c r="AG217" s="67"/>
      <c r="AJ217" s="71" t="s">
        <v>72</v>
      </c>
      <c r="AK217" s="71">
        <v>1</v>
      </c>
      <c r="BB217" s="231" t="s">
        <v>1</v>
      </c>
      <c r="BM217" s="67">
        <f>IFERROR(X217*I217,"0")</f>
        <v>0</v>
      </c>
      <c r="BN217" s="67">
        <f>IFERROR(Y217*I217,"0")</f>
        <v>0</v>
      </c>
      <c r="BO217" s="67">
        <f>IFERROR(X217/J217,"0")</f>
        <v>0</v>
      </c>
      <c r="BP217" s="67">
        <f>IFERROR(Y217/J217,"0")</f>
        <v>0</v>
      </c>
    </row>
    <row r="218" spans="1:68" ht="27" customHeight="1" x14ac:dyDescent="0.25">
      <c r="A218" s="54" t="s">
        <v>343</v>
      </c>
      <c r="B218" s="54" t="s">
        <v>344</v>
      </c>
      <c r="C218" s="31">
        <v>4301070920</v>
      </c>
      <c r="D218" s="328">
        <v>4607111035929</v>
      </c>
      <c r="E218" s="329"/>
      <c r="F218" s="323">
        <v>0.9</v>
      </c>
      <c r="G218" s="32">
        <v>8</v>
      </c>
      <c r="H218" s="323">
        <v>7.2</v>
      </c>
      <c r="I218" s="323">
        <v>7.47</v>
      </c>
      <c r="J218" s="32">
        <v>84</v>
      </c>
      <c r="K218" s="32" t="s">
        <v>67</v>
      </c>
      <c r="L218" s="32" t="s">
        <v>68</v>
      </c>
      <c r="M218" s="33" t="s">
        <v>69</v>
      </c>
      <c r="N218" s="33"/>
      <c r="O218" s="32">
        <v>180</v>
      </c>
      <c r="P218" s="53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18" s="334"/>
      <c r="R218" s="334"/>
      <c r="S218" s="334"/>
      <c r="T218" s="335"/>
      <c r="U218" s="34"/>
      <c r="V218" s="34"/>
      <c r="W218" s="35" t="s">
        <v>70</v>
      </c>
      <c r="X218" s="324">
        <v>36</v>
      </c>
      <c r="Y218" s="325">
        <f>IFERROR(IF(X218="","",X218),"")</f>
        <v>36</v>
      </c>
      <c r="Z218" s="36">
        <f>IFERROR(IF(X218="","",X218*0.0155),"")</f>
        <v>0.55800000000000005</v>
      </c>
      <c r="AA218" s="56"/>
      <c r="AB218" s="57"/>
      <c r="AC218" s="232" t="s">
        <v>342</v>
      </c>
      <c r="AG218" s="67"/>
      <c r="AJ218" s="71" t="s">
        <v>72</v>
      </c>
      <c r="AK218" s="71">
        <v>1</v>
      </c>
      <c r="BB218" s="233" t="s">
        <v>1</v>
      </c>
      <c r="BM218" s="67">
        <f>IFERROR(X218*I218,"0")</f>
        <v>268.92</v>
      </c>
      <c r="BN218" s="67">
        <f>IFERROR(Y218*I218,"0")</f>
        <v>268.92</v>
      </c>
      <c r="BO218" s="67">
        <f>IFERROR(X218/J218,"0")</f>
        <v>0.42857142857142855</v>
      </c>
      <c r="BP218" s="67">
        <f>IFERROR(Y218/J218,"0")</f>
        <v>0.42857142857142855</v>
      </c>
    </row>
    <row r="219" spans="1:68" x14ac:dyDescent="0.2">
      <c r="A219" s="360"/>
      <c r="B219" s="337"/>
      <c r="C219" s="337"/>
      <c r="D219" s="337"/>
      <c r="E219" s="337"/>
      <c r="F219" s="337"/>
      <c r="G219" s="337"/>
      <c r="H219" s="337"/>
      <c r="I219" s="337"/>
      <c r="J219" s="337"/>
      <c r="K219" s="337"/>
      <c r="L219" s="337"/>
      <c r="M219" s="337"/>
      <c r="N219" s="337"/>
      <c r="O219" s="361"/>
      <c r="P219" s="340" t="s">
        <v>73</v>
      </c>
      <c r="Q219" s="341"/>
      <c r="R219" s="341"/>
      <c r="S219" s="341"/>
      <c r="T219" s="341"/>
      <c r="U219" s="341"/>
      <c r="V219" s="342"/>
      <c r="W219" s="37" t="s">
        <v>70</v>
      </c>
      <c r="X219" s="326">
        <f>IFERROR(SUM(X215:X218),"0")</f>
        <v>60</v>
      </c>
      <c r="Y219" s="326">
        <f>IFERROR(SUM(Y215:Y218),"0")</f>
        <v>60</v>
      </c>
      <c r="Z219" s="326">
        <f>IFERROR(IF(Z215="",0,Z215),"0")+IFERROR(IF(Z216="",0,Z216),"0")+IFERROR(IF(Z217="",0,Z217),"0")+IFERROR(IF(Z218="",0,Z218),"0")</f>
        <v>0.93</v>
      </c>
      <c r="AA219" s="327"/>
      <c r="AB219" s="327"/>
      <c r="AC219" s="327"/>
    </row>
    <row r="220" spans="1:68" x14ac:dyDescent="0.2">
      <c r="A220" s="337"/>
      <c r="B220" s="337"/>
      <c r="C220" s="337"/>
      <c r="D220" s="337"/>
      <c r="E220" s="337"/>
      <c r="F220" s="337"/>
      <c r="G220" s="337"/>
      <c r="H220" s="337"/>
      <c r="I220" s="337"/>
      <c r="J220" s="337"/>
      <c r="K220" s="337"/>
      <c r="L220" s="337"/>
      <c r="M220" s="337"/>
      <c r="N220" s="337"/>
      <c r="O220" s="361"/>
      <c r="P220" s="340" t="s">
        <v>73</v>
      </c>
      <c r="Q220" s="341"/>
      <c r="R220" s="341"/>
      <c r="S220" s="341"/>
      <c r="T220" s="341"/>
      <c r="U220" s="341"/>
      <c r="V220" s="342"/>
      <c r="W220" s="37" t="s">
        <v>74</v>
      </c>
      <c r="X220" s="326">
        <f>IFERROR(SUMPRODUCT(X215:X218*H215:H218),"0")</f>
        <v>432</v>
      </c>
      <c r="Y220" s="326">
        <f>IFERROR(SUMPRODUCT(Y215:Y218*H215:H218),"0")</f>
        <v>432</v>
      </c>
      <c r="Z220" s="37"/>
      <c r="AA220" s="327"/>
      <c r="AB220" s="327"/>
      <c r="AC220" s="327"/>
    </row>
    <row r="221" spans="1:68" ht="16.5" customHeight="1" x14ac:dyDescent="0.25">
      <c r="A221" s="336" t="s">
        <v>345</v>
      </c>
      <c r="B221" s="337"/>
      <c r="C221" s="337"/>
      <c r="D221" s="337"/>
      <c r="E221" s="337"/>
      <c r="F221" s="337"/>
      <c r="G221" s="337"/>
      <c r="H221" s="337"/>
      <c r="I221" s="337"/>
      <c r="J221" s="337"/>
      <c r="K221" s="337"/>
      <c r="L221" s="337"/>
      <c r="M221" s="337"/>
      <c r="N221" s="337"/>
      <c r="O221" s="337"/>
      <c r="P221" s="337"/>
      <c r="Q221" s="337"/>
      <c r="R221" s="337"/>
      <c r="S221" s="337"/>
      <c r="T221" s="337"/>
      <c r="U221" s="337"/>
      <c r="V221" s="337"/>
      <c r="W221" s="337"/>
      <c r="X221" s="337"/>
      <c r="Y221" s="337"/>
      <c r="Z221" s="337"/>
      <c r="AA221" s="319"/>
      <c r="AB221" s="319"/>
      <c r="AC221" s="319"/>
    </row>
    <row r="222" spans="1:68" ht="14.25" customHeight="1" x14ac:dyDescent="0.25">
      <c r="A222" s="347" t="s">
        <v>64</v>
      </c>
      <c r="B222" s="337"/>
      <c r="C222" s="337"/>
      <c r="D222" s="337"/>
      <c r="E222" s="337"/>
      <c r="F222" s="337"/>
      <c r="G222" s="337"/>
      <c r="H222" s="337"/>
      <c r="I222" s="337"/>
      <c r="J222" s="337"/>
      <c r="K222" s="337"/>
      <c r="L222" s="337"/>
      <c r="M222" s="337"/>
      <c r="N222" s="337"/>
      <c r="O222" s="337"/>
      <c r="P222" s="337"/>
      <c r="Q222" s="337"/>
      <c r="R222" s="337"/>
      <c r="S222" s="337"/>
      <c r="T222" s="337"/>
      <c r="U222" s="337"/>
      <c r="V222" s="337"/>
      <c r="W222" s="337"/>
      <c r="X222" s="337"/>
      <c r="Y222" s="337"/>
      <c r="Z222" s="337"/>
      <c r="AA222" s="320"/>
      <c r="AB222" s="320"/>
      <c r="AC222" s="320"/>
    </row>
    <row r="223" spans="1:68" ht="16.5" customHeight="1" x14ac:dyDescent="0.25">
      <c r="A223" s="54" t="s">
        <v>346</v>
      </c>
      <c r="B223" s="54" t="s">
        <v>347</v>
      </c>
      <c r="C223" s="31">
        <v>4301070912</v>
      </c>
      <c r="D223" s="328">
        <v>4607111037213</v>
      </c>
      <c r="E223" s="329"/>
      <c r="F223" s="323">
        <v>0.4</v>
      </c>
      <c r="G223" s="32">
        <v>8</v>
      </c>
      <c r="H223" s="323">
        <v>3.2</v>
      </c>
      <c r="I223" s="323">
        <v>3.44</v>
      </c>
      <c r="J223" s="32">
        <v>144</v>
      </c>
      <c r="K223" s="32" t="s">
        <v>67</v>
      </c>
      <c r="L223" s="32" t="s">
        <v>68</v>
      </c>
      <c r="M223" s="33" t="s">
        <v>69</v>
      </c>
      <c r="N223" s="33"/>
      <c r="O223" s="32">
        <v>180</v>
      </c>
      <c r="P223" s="401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23" s="334"/>
      <c r="R223" s="334"/>
      <c r="S223" s="334"/>
      <c r="T223" s="335"/>
      <c r="U223" s="34"/>
      <c r="V223" s="34"/>
      <c r="W223" s="35" t="s">
        <v>70</v>
      </c>
      <c r="X223" s="324">
        <v>0</v>
      </c>
      <c r="Y223" s="325">
        <f>IFERROR(IF(X223="","",X223),"")</f>
        <v>0</v>
      </c>
      <c r="Z223" s="36">
        <f>IFERROR(IF(X223="","",X223*0.00866),"")</f>
        <v>0</v>
      </c>
      <c r="AA223" s="56"/>
      <c r="AB223" s="57"/>
      <c r="AC223" s="234" t="s">
        <v>348</v>
      </c>
      <c r="AG223" s="67"/>
      <c r="AJ223" s="71" t="s">
        <v>72</v>
      </c>
      <c r="AK223" s="71">
        <v>1</v>
      </c>
      <c r="BB223" s="235" t="s">
        <v>1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x14ac:dyDescent="0.2">
      <c r="A224" s="360"/>
      <c r="B224" s="337"/>
      <c r="C224" s="337"/>
      <c r="D224" s="337"/>
      <c r="E224" s="337"/>
      <c r="F224" s="337"/>
      <c r="G224" s="337"/>
      <c r="H224" s="337"/>
      <c r="I224" s="337"/>
      <c r="J224" s="337"/>
      <c r="K224" s="337"/>
      <c r="L224" s="337"/>
      <c r="M224" s="337"/>
      <c r="N224" s="337"/>
      <c r="O224" s="361"/>
      <c r="P224" s="340" t="s">
        <v>73</v>
      </c>
      <c r="Q224" s="341"/>
      <c r="R224" s="341"/>
      <c r="S224" s="341"/>
      <c r="T224" s="341"/>
      <c r="U224" s="341"/>
      <c r="V224" s="342"/>
      <c r="W224" s="37" t="s">
        <v>70</v>
      </c>
      <c r="X224" s="326">
        <f>IFERROR(SUM(X223:X223),"0")</f>
        <v>0</v>
      </c>
      <c r="Y224" s="326">
        <f>IFERROR(SUM(Y223:Y223),"0")</f>
        <v>0</v>
      </c>
      <c r="Z224" s="326">
        <f>IFERROR(IF(Z223="",0,Z223),"0")</f>
        <v>0</v>
      </c>
      <c r="AA224" s="327"/>
      <c r="AB224" s="327"/>
      <c r="AC224" s="327"/>
    </row>
    <row r="225" spans="1:68" x14ac:dyDescent="0.2">
      <c r="A225" s="337"/>
      <c r="B225" s="337"/>
      <c r="C225" s="337"/>
      <c r="D225" s="337"/>
      <c r="E225" s="337"/>
      <c r="F225" s="337"/>
      <c r="G225" s="337"/>
      <c r="H225" s="337"/>
      <c r="I225" s="337"/>
      <c r="J225" s="337"/>
      <c r="K225" s="337"/>
      <c r="L225" s="337"/>
      <c r="M225" s="337"/>
      <c r="N225" s="337"/>
      <c r="O225" s="361"/>
      <c r="P225" s="340" t="s">
        <v>73</v>
      </c>
      <c r="Q225" s="341"/>
      <c r="R225" s="341"/>
      <c r="S225" s="341"/>
      <c r="T225" s="341"/>
      <c r="U225" s="341"/>
      <c r="V225" s="342"/>
      <c r="W225" s="37" t="s">
        <v>74</v>
      </c>
      <c r="X225" s="326">
        <f>IFERROR(SUMPRODUCT(X223:X223*H223:H223),"0")</f>
        <v>0</v>
      </c>
      <c r="Y225" s="326">
        <f>IFERROR(SUMPRODUCT(Y223:Y223*H223:H223),"0")</f>
        <v>0</v>
      </c>
      <c r="Z225" s="37"/>
      <c r="AA225" s="327"/>
      <c r="AB225" s="327"/>
      <c r="AC225" s="327"/>
    </row>
    <row r="226" spans="1:68" ht="16.5" customHeight="1" x14ac:dyDescent="0.25">
      <c r="A226" s="336" t="s">
        <v>349</v>
      </c>
      <c r="B226" s="337"/>
      <c r="C226" s="337"/>
      <c r="D226" s="337"/>
      <c r="E226" s="337"/>
      <c r="F226" s="337"/>
      <c r="G226" s="337"/>
      <c r="H226" s="337"/>
      <c r="I226" s="337"/>
      <c r="J226" s="337"/>
      <c r="K226" s="337"/>
      <c r="L226" s="337"/>
      <c r="M226" s="337"/>
      <c r="N226" s="337"/>
      <c r="O226" s="337"/>
      <c r="P226" s="337"/>
      <c r="Q226" s="337"/>
      <c r="R226" s="337"/>
      <c r="S226" s="337"/>
      <c r="T226" s="337"/>
      <c r="U226" s="337"/>
      <c r="V226" s="337"/>
      <c r="W226" s="337"/>
      <c r="X226" s="337"/>
      <c r="Y226" s="337"/>
      <c r="Z226" s="337"/>
      <c r="AA226" s="319"/>
      <c r="AB226" s="319"/>
      <c r="AC226" s="319"/>
    </row>
    <row r="227" spans="1:68" ht="14.25" customHeight="1" x14ac:dyDescent="0.25">
      <c r="A227" s="347" t="s">
        <v>283</v>
      </c>
      <c r="B227" s="337"/>
      <c r="C227" s="337"/>
      <c r="D227" s="337"/>
      <c r="E227" s="337"/>
      <c r="F227" s="337"/>
      <c r="G227" s="337"/>
      <c r="H227" s="337"/>
      <c r="I227" s="337"/>
      <c r="J227" s="337"/>
      <c r="K227" s="337"/>
      <c r="L227" s="337"/>
      <c r="M227" s="337"/>
      <c r="N227" s="337"/>
      <c r="O227" s="337"/>
      <c r="P227" s="337"/>
      <c r="Q227" s="337"/>
      <c r="R227" s="337"/>
      <c r="S227" s="337"/>
      <c r="T227" s="337"/>
      <c r="U227" s="337"/>
      <c r="V227" s="337"/>
      <c r="W227" s="337"/>
      <c r="X227" s="337"/>
      <c r="Y227" s="337"/>
      <c r="Z227" s="337"/>
      <c r="AA227" s="320"/>
      <c r="AB227" s="320"/>
      <c r="AC227" s="320"/>
    </row>
    <row r="228" spans="1:68" ht="27" customHeight="1" x14ac:dyDescent="0.25">
      <c r="A228" s="54" t="s">
        <v>350</v>
      </c>
      <c r="B228" s="54" t="s">
        <v>351</v>
      </c>
      <c r="C228" s="31">
        <v>4301051320</v>
      </c>
      <c r="D228" s="328">
        <v>4680115881334</v>
      </c>
      <c r="E228" s="329"/>
      <c r="F228" s="323">
        <v>0.33</v>
      </c>
      <c r="G228" s="32">
        <v>6</v>
      </c>
      <c r="H228" s="323">
        <v>1.98</v>
      </c>
      <c r="I228" s="323">
        <v>2.25</v>
      </c>
      <c r="J228" s="32">
        <v>182</v>
      </c>
      <c r="K228" s="32" t="s">
        <v>80</v>
      </c>
      <c r="L228" s="32" t="s">
        <v>68</v>
      </c>
      <c r="M228" s="33" t="s">
        <v>287</v>
      </c>
      <c r="N228" s="33"/>
      <c r="O228" s="32">
        <v>365</v>
      </c>
      <c r="P228" s="52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28" s="334"/>
      <c r="R228" s="334"/>
      <c r="S228" s="334"/>
      <c r="T228" s="335"/>
      <c r="U228" s="34"/>
      <c r="V228" s="34"/>
      <c r="W228" s="35" t="s">
        <v>70</v>
      </c>
      <c r="X228" s="324">
        <v>0</v>
      </c>
      <c r="Y228" s="325">
        <f>IFERROR(IF(X228="","",X228),"")</f>
        <v>0</v>
      </c>
      <c r="Z228" s="36">
        <f>IFERROR(IF(X228="","",X228*0.00651),"")</f>
        <v>0</v>
      </c>
      <c r="AA228" s="56"/>
      <c r="AB228" s="57"/>
      <c r="AC228" s="236" t="s">
        <v>352</v>
      </c>
      <c r="AG228" s="67"/>
      <c r="AJ228" s="71" t="s">
        <v>72</v>
      </c>
      <c r="AK228" s="71">
        <v>1</v>
      </c>
      <c r="BB228" s="237" t="s">
        <v>290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x14ac:dyDescent="0.2">
      <c r="A229" s="360"/>
      <c r="B229" s="337"/>
      <c r="C229" s="337"/>
      <c r="D229" s="337"/>
      <c r="E229" s="337"/>
      <c r="F229" s="337"/>
      <c r="G229" s="337"/>
      <c r="H229" s="337"/>
      <c r="I229" s="337"/>
      <c r="J229" s="337"/>
      <c r="K229" s="337"/>
      <c r="L229" s="337"/>
      <c r="M229" s="337"/>
      <c r="N229" s="337"/>
      <c r="O229" s="361"/>
      <c r="P229" s="340" t="s">
        <v>73</v>
      </c>
      <c r="Q229" s="341"/>
      <c r="R229" s="341"/>
      <c r="S229" s="341"/>
      <c r="T229" s="341"/>
      <c r="U229" s="341"/>
      <c r="V229" s="342"/>
      <c r="W229" s="37" t="s">
        <v>70</v>
      </c>
      <c r="X229" s="326">
        <f>IFERROR(SUM(X228:X228),"0")</f>
        <v>0</v>
      </c>
      <c r="Y229" s="326">
        <f>IFERROR(SUM(Y228:Y228),"0")</f>
        <v>0</v>
      </c>
      <c r="Z229" s="326">
        <f>IFERROR(IF(Z228="",0,Z228),"0")</f>
        <v>0</v>
      </c>
      <c r="AA229" s="327"/>
      <c r="AB229" s="327"/>
      <c r="AC229" s="327"/>
    </row>
    <row r="230" spans="1:68" x14ac:dyDescent="0.2">
      <c r="A230" s="337"/>
      <c r="B230" s="337"/>
      <c r="C230" s="337"/>
      <c r="D230" s="337"/>
      <c r="E230" s="337"/>
      <c r="F230" s="337"/>
      <c r="G230" s="337"/>
      <c r="H230" s="337"/>
      <c r="I230" s="337"/>
      <c r="J230" s="337"/>
      <c r="K230" s="337"/>
      <c r="L230" s="337"/>
      <c r="M230" s="337"/>
      <c r="N230" s="337"/>
      <c r="O230" s="361"/>
      <c r="P230" s="340" t="s">
        <v>73</v>
      </c>
      <c r="Q230" s="341"/>
      <c r="R230" s="341"/>
      <c r="S230" s="341"/>
      <c r="T230" s="341"/>
      <c r="U230" s="341"/>
      <c r="V230" s="342"/>
      <c r="W230" s="37" t="s">
        <v>74</v>
      </c>
      <c r="X230" s="326">
        <f>IFERROR(SUMPRODUCT(X228:X228*H228:H228),"0")</f>
        <v>0</v>
      </c>
      <c r="Y230" s="326">
        <f>IFERROR(SUMPRODUCT(Y228:Y228*H228:H228),"0")</f>
        <v>0</v>
      </c>
      <c r="Z230" s="37"/>
      <c r="AA230" s="327"/>
      <c r="AB230" s="327"/>
      <c r="AC230" s="327"/>
    </row>
    <row r="231" spans="1:68" ht="16.5" customHeight="1" x14ac:dyDescent="0.25">
      <c r="A231" s="336" t="s">
        <v>353</v>
      </c>
      <c r="B231" s="337"/>
      <c r="C231" s="337"/>
      <c r="D231" s="337"/>
      <c r="E231" s="337"/>
      <c r="F231" s="337"/>
      <c r="G231" s="337"/>
      <c r="H231" s="337"/>
      <c r="I231" s="337"/>
      <c r="J231" s="337"/>
      <c r="K231" s="337"/>
      <c r="L231" s="337"/>
      <c r="M231" s="337"/>
      <c r="N231" s="337"/>
      <c r="O231" s="337"/>
      <c r="P231" s="337"/>
      <c r="Q231" s="337"/>
      <c r="R231" s="337"/>
      <c r="S231" s="337"/>
      <c r="T231" s="337"/>
      <c r="U231" s="337"/>
      <c r="V231" s="337"/>
      <c r="W231" s="337"/>
      <c r="X231" s="337"/>
      <c r="Y231" s="337"/>
      <c r="Z231" s="337"/>
      <c r="AA231" s="319"/>
      <c r="AB231" s="319"/>
      <c r="AC231" s="319"/>
    </row>
    <row r="232" spans="1:68" ht="14.25" customHeight="1" x14ac:dyDescent="0.25">
      <c r="A232" s="347" t="s">
        <v>64</v>
      </c>
      <c r="B232" s="337"/>
      <c r="C232" s="337"/>
      <c r="D232" s="337"/>
      <c r="E232" s="337"/>
      <c r="F232" s="337"/>
      <c r="G232" s="337"/>
      <c r="H232" s="337"/>
      <c r="I232" s="337"/>
      <c r="J232" s="337"/>
      <c r="K232" s="337"/>
      <c r="L232" s="337"/>
      <c r="M232" s="337"/>
      <c r="N232" s="337"/>
      <c r="O232" s="337"/>
      <c r="P232" s="337"/>
      <c r="Q232" s="337"/>
      <c r="R232" s="337"/>
      <c r="S232" s="337"/>
      <c r="T232" s="337"/>
      <c r="U232" s="337"/>
      <c r="V232" s="337"/>
      <c r="W232" s="337"/>
      <c r="X232" s="337"/>
      <c r="Y232" s="337"/>
      <c r="Z232" s="337"/>
      <c r="AA232" s="320"/>
      <c r="AB232" s="320"/>
      <c r="AC232" s="320"/>
    </row>
    <row r="233" spans="1:68" ht="16.5" customHeight="1" x14ac:dyDescent="0.25">
      <c r="A233" s="54" t="s">
        <v>354</v>
      </c>
      <c r="B233" s="54" t="s">
        <v>355</v>
      </c>
      <c r="C233" s="31">
        <v>4301071063</v>
      </c>
      <c r="D233" s="328">
        <v>4607111039019</v>
      </c>
      <c r="E233" s="329"/>
      <c r="F233" s="323">
        <v>0.43</v>
      </c>
      <c r="G233" s="32">
        <v>16</v>
      </c>
      <c r="H233" s="323">
        <v>6.88</v>
      </c>
      <c r="I233" s="323">
        <v>7.2060000000000004</v>
      </c>
      <c r="J233" s="32">
        <v>84</v>
      </c>
      <c r="K233" s="32" t="s">
        <v>67</v>
      </c>
      <c r="L233" s="32" t="s">
        <v>68</v>
      </c>
      <c r="M233" s="33" t="s">
        <v>69</v>
      </c>
      <c r="N233" s="33"/>
      <c r="O233" s="32">
        <v>180</v>
      </c>
      <c r="P233" s="449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33" s="334"/>
      <c r="R233" s="334"/>
      <c r="S233" s="334"/>
      <c r="T233" s="335"/>
      <c r="U233" s="34"/>
      <c r="V233" s="34"/>
      <c r="W233" s="35" t="s">
        <v>70</v>
      </c>
      <c r="X233" s="324">
        <v>0</v>
      </c>
      <c r="Y233" s="325">
        <f>IFERROR(IF(X233="","",X233),"")</f>
        <v>0</v>
      </c>
      <c r="Z233" s="36">
        <f>IFERROR(IF(X233="","",X233*0.0155),"")</f>
        <v>0</v>
      </c>
      <c r="AA233" s="56"/>
      <c r="AB233" s="57"/>
      <c r="AC233" s="238" t="s">
        <v>356</v>
      </c>
      <c r="AG233" s="67"/>
      <c r="AJ233" s="71" t="s">
        <v>72</v>
      </c>
      <c r="AK233" s="71">
        <v>1</v>
      </c>
      <c r="BB233" s="239" t="s">
        <v>1</v>
      </c>
      <c r="BM233" s="67">
        <f>IFERROR(X233*I233,"0")</f>
        <v>0</v>
      </c>
      <c r="BN233" s="67">
        <f>IFERROR(Y233*I233,"0")</f>
        <v>0</v>
      </c>
      <c r="BO233" s="67">
        <f>IFERROR(X233/J233,"0")</f>
        <v>0</v>
      </c>
      <c r="BP233" s="67">
        <f>IFERROR(Y233/J233,"0")</f>
        <v>0</v>
      </c>
    </row>
    <row r="234" spans="1:68" ht="16.5" customHeight="1" x14ac:dyDescent="0.25">
      <c r="A234" s="54" t="s">
        <v>357</v>
      </c>
      <c r="B234" s="54" t="s">
        <v>358</v>
      </c>
      <c r="C234" s="31">
        <v>4301071000</v>
      </c>
      <c r="D234" s="328">
        <v>4607111038708</v>
      </c>
      <c r="E234" s="329"/>
      <c r="F234" s="323">
        <v>0.8</v>
      </c>
      <c r="G234" s="32">
        <v>8</v>
      </c>
      <c r="H234" s="323">
        <v>6.4</v>
      </c>
      <c r="I234" s="323">
        <v>6.67</v>
      </c>
      <c r="J234" s="32">
        <v>84</v>
      </c>
      <c r="K234" s="32" t="s">
        <v>67</v>
      </c>
      <c r="L234" s="32" t="s">
        <v>68</v>
      </c>
      <c r="M234" s="33" t="s">
        <v>69</v>
      </c>
      <c r="N234" s="33"/>
      <c r="O234" s="32">
        <v>180</v>
      </c>
      <c r="P234" s="367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34" s="334"/>
      <c r="R234" s="334"/>
      <c r="S234" s="334"/>
      <c r="T234" s="335"/>
      <c r="U234" s="34"/>
      <c r="V234" s="34"/>
      <c r="W234" s="35" t="s">
        <v>70</v>
      </c>
      <c r="X234" s="324">
        <v>0</v>
      </c>
      <c r="Y234" s="325">
        <f>IFERROR(IF(X234="","",X234),"")</f>
        <v>0</v>
      </c>
      <c r="Z234" s="36">
        <f>IFERROR(IF(X234="","",X234*0.0155),"")</f>
        <v>0</v>
      </c>
      <c r="AA234" s="56"/>
      <c r="AB234" s="57"/>
      <c r="AC234" s="240" t="s">
        <v>356</v>
      </c>
      <c r="AG234" s="67"/>
      <c r="AJ234" s="71" t="s">
        <v>72</v>
      </c>
      <c r="AK234" s="71">
        <v>1</v>
      </c>
      <c r="BB234" s="241" t="s">
        <v>1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x14ac:dyDescent="0.2">
      <c r="A235" s="360"/>
      <c r="B235" s="337"/>
      <c r="C235" s="337"/>
      <c r="D235" s="337"/>
      <c r="E235" s="337"/>
      <c r="F235" s="337"/>
      <c r="G235" s="337"/>
      <c r="H235" s="337"/>
      <c r="I235" s="337"/>
      <c r="J235" s="337"/>
      <c r="K235" s="337"/>
      <c r="L235" s="337"/>
      <c r="M235" s="337"/>
      <c r="N235" s="337"/>
      <c r="O235" s="361"/>
      <c r="P235" s="340" t="s">
        <v>73</v>
      </c>
      <c r="Q235" s="341"/>
      <c r="R235" s="341"/>
      <c r="S235" s="341"/>
      <c r="T235" s="341"/>
      <c r="U235" s="341"/>
      <c r="V235" s="342"/>
      <c r="W235" s="37" t="s">
        <v>70</v>
      </c>
      <c r="X235" s="326">
        <f>IFERROR(SUM(X233:X234),"0")</f>
        <v>0</v>
      </c>
      <c r="Y235" s="326">
        <f>IFERROR(SUM(Y233:Y234),"0")</f>
        <v>0</v>
      </c>
      <c r="Z235" s="326">
        <f>IFERROR(IF(Z233="",0,Z233),"0")+IFERROR(IF(Z234="",0,Z234),"0")</f>
        <v>0</v>
      </c>
      <c r="AA235" s="327"/>
      <c r="AB235" s="327"/>
      <c r="AC235" s="327"/>
    </row>
    <row r="236" spans="1:68" x14ac:dyDescent="0.2">
      <c r="A236" s="337"/>
      <c r="B236" s="337"/>
      <c r="C236" s="337"/>
      <c r="D236" s="337"/>
      <c r="E236" s="337"/>
      <c r="F236" s="337"/>
      <c r="G236" s="337"/>
      <c r="H236" s="337"/>
      <c r="I236" s="337"/>
      <c r="J236" s="337"/>
      <c r="K236" s="337"/>
      <c r="L236" s="337"/>
      <c r="M236" s="337"/>
      <c r="N236" s="337"/>
      <c r="O236" s="361"/>
      <c r="P236" s="340" t="s">
        <v>73</v>
      </c>
      <c r="Q236" s="341"/>
      <c r="R236" s="341"/>
      <c r="S236" s="341"/>
      <c r="T236" s="341"/>
      <c r="U236" s="341"/>
      <c r="V236" s="342"/>
      <c r="W236" s="37" t="s">
        <v>74</v>
      </c>
      <c r="X236" s="326">
        <f>IFERROR(SUMPRODUCT(X233:X234*H233:H234),"0")</f>
        <v>0</v>
      </c>
      <c r="Y236" s="326">
        <f>IFERROR(SUMPRODUCT(Y233:Y234*H233:H234),"0")</f>
        <v>0</v>
      </c>
      <c r="Z236" s="37"/>
      <c r="AA236" s="327"/>
      <c r="AB236" s="327"/>
      <c r="AC236" s="327"/>
    </row>
    <row r="237" spans="1:68" ht="27.75" customHeight="1" x14ac:dyDescent="0.2">
      <c r="A237" s="365" t="s">
        <v>359</v>
      </c>
      <c r="B237" s="366"/>
      <c r="C237" s="366"/>
      <c r="D237" s="366"/>
      <c r="E237" s="366"/>
      <c r="F237" s="366"/>
      <c r="G237" s="366"/>
      <c r="H237" s="366"/>
      <c r="I237" s="366"/>
      <c r="J237" s="366"/>
      <c r="K237" s="366"/>
      <c r="L237" s="366"/>
      <c r="M237" s="366"/>
      <c r="N237" s="366"/>
      <c r="O237" s="366"/>
      <c r="P237" s="366"/>
      <c r="Q237" s="366"/>
      <c r="R237" s="366"/>
      <c r="S237" s="366"/>
      <c r="T237" s="366"/>
      <c r="U237" s="366"/>
      <c r="V237" s="366"/>
      <c r="W237" s="366"/>
      <c r="X237" s="366"/>
      <c r="Y237" s="366"/>
      <c r="Z237" s="366"/>
      <c r="AA237" s="48"/>
      <c r="AB237" s="48"/>
      <c r="AC237" s="48"/>
    </row>
    <row r="238" spans="1:68" ht="16.5" customHeight="1" x14ac:dyDescent="0.25">
      <c r="A238" s="336" t="s">
        <v>360</v>
      </c>
      <c r="B238" s="337"/>
      <c r="C238" s="337"/>
      <c r="D238" s="337"/>
      <c r="E238" s="337"/>
      <c r="F238" s="337"/>
      <c r="G238" s="337"/>
      <c r="H238" s="337"/>
      <c r="I238" s="337"/>
      <c r="J238" s="337"/>
      <c r="K238" s="337"/>
      <c r="L238" s="337"/>
      <c r="M238" s="337"/>
      <c r="N238" s="337"/>
      <c r="O238" s="337"/>
      <c r="P238" s="337"/>
      <c r="Q238" s="337"/>
      <c r="R238" s="337"/>
      <c r="S238" s="337"/>
      <c r="T238" s="337"/>
      <c r="U238" s="337"/>
      <c r="V238" s="337"/>
      <c r="W238" s="337"/>
      <c r="X238" s="337"/>
      <c r="Y238" s="337"/>
      <c r="Z238" s="337"/>
      <c r="AA238" s="319"/>
      <c r="AB238" s="319"/>
      <c r="AC238" s="319"/>
    </row>
    <row r="239" spans="1:68" ht="14.25" customHeight="1" x14ac:dyDescent="0.25">
      <c r="A239" s="347" t="s">
        <v>64</v>
      </c>
      <c r="B239" s="337"/>
      <c r="C239" s="337"/>
      <c r="D239" s="337"/>
      <c r="E239" s="337"/>
      <c r="F239" s="337"/>
      <c r="G239" s="337"/>
      <c r="H239" s="337"/>
      <c r="I239" s="337"/>
      <c r="J239" s="337"/>
      <c r="K239" s="337"/>
      <c r="L239" s="337"/>
      <c r="M239" s="337"/>
      <c r="N239" s="337"/>
      <c r="O239" s="337"/>
      <c r="P239" s="337"/>
      <c r="Q239" s="337"/>
      <c r="R239" s="337"/>
      <c r="S239" s="337"/>
      <c r="T239" s="337"/>
      <c r="U239" s="337"/>
      <c r="V239" s="337"/>
      <c r="W239" s="337"/>
      <c r="X239" s="337"/>
      <c r="Y239" s="337"/>
      <c r="Z239" s="337"/>
      <c r="AA239" s="320"/>
      <c r="AB239" s="320"/>
      <c r="AC239" s="320"/>
    </row>
    <row r="240" spans="1:68" ht="27" customHeight="1" x14ac:dyDescent="0.25">
      <c r="A240" s="54" t="s">
        <v>361</v>
      </c>
      <c r="B240" s="54" t="s">
        <v>362</v>
      </c>
      <c r="C240" s="31">
        <v>4301071036</v>
      </c>
      <c r="D240" s="328">
        <v>4607111036162</v>
      </c>
      <c r="E240" s="329"/>
      <c r="F240" s="323">
        <v>0.8</v>
      </c>
      <c r="G240" s="32">
        <v>8</v>
      </c>
      <c r="H240" s="323">
        <v>6.4</v>
      </c>
      <c r="I240" s="323">
        <v>6.6811999999999996</v>
      </c>
      <c r="J240" s="32">
        <v>84</v>
      </c>
      <c r="K240" s="32" t="s">
        <v>67</v>
      </c>
      <c r="L240" s="32" t="s">
        <v>68</v>
      </c>
      <c r="M240" s="33" t="s">
        <v>69</v>
      </c>
      <c r="N240" s="33"/>
      <c r="O240" s="32">
        <v>90</v>
      </c>
      <c r="P240" s="388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40" s="334"/>
      <c r="R240" s="334"/>
      <c r="S240" s="334"/>
      <c r="T240" s="335"/>
      <c r="U240" s="34"/>
      <c r="V240" s="34"/>
      <c r="W240" s="35" t="s">
        <v>70</v>
      </c>
      <c r="X240" s="324">
        <v>0</v>
      </c>
      <c r="Y240" s="325">
        <f>IFERROR(IF(X240="","",X240),"")</f>
        <v>0</v>
      </c>
      <c r="Z240" s="36">
        <f>IFERROR(IF(X240="","",X240*0.0155),"")</f>
        <v>0</v>
      </c>
      <c r="AA240" s="56"/>
      <c r="AB240" s="57"/>
      <c r="AC240" s="242" t="s">
        <v>363</v>
      </c>
      <c r="AG240" s="67"/>
      <c r="AJ240" s="71" t="s">
        <v>72</v>
      </c>
      <c r="AK240" s="71">
        <v>1</v>
      </c>
      <c r="BB240" s="243" t="s">
        <v>1</v>
      </c>
      <c r="BM240" s="67">
        <f>IFERROR(X240*I240,"0")</f>
        <v>0</v>
      </c>
      <c r="BN240" s="67">
        <f>IFERROR(Y240*I240,"0")</f>
        <v>0</v>
      </c>
      <c r="BO240" s="67">
        <f>IFERROR(X240/J240,"0")</f>
        <v>0</v>
      </c>
      <c r="BP240" s="67">
        <f>IFERROR(Y240/J240,"0")</f>
        <v>0</v>
      </c>
    </row>
    <row r="241" spans="1:68" x14ac:dyDescent="0.2">
      <c r="A241" s="360"/>
      <c r="B241" s="337"/>
      <c r="C241" s="337"/>
      <c r="D241" s="337"/>
      <c r="E241" s="337"/>
      <c r="F241" s="337"/>
      <c r="G241" s="337"/>
      <c r="H241" s="337"/>
      <c r="I241" s="337"/>
      <c r="J241" s="337"/>
      <c r="K241" s="337"/>
      <c r="L241" s="337"/>
      <c r="M241" s="337"/>
      <c r="N241" s="337"/>
      <c r="O241" s="361"/>
      <c r="P241" s="340" t="s">
        <v>73</v>
      </c>
      <c r="Q241" s="341"/>
      <c r="R241" s="341"/>
      <c r="S241" s="341"/>
      <c r="T241" s="341"/>
      <c r="U241" s="341"/>
      <c r="V241" s="342"/>
      <c r="W241" s="37" t="s">
        <v>70</v>
      </c>
      <c r="X241" s="326">
        <f>IFERROR(SUM(X240:X240),"0")</f>
        <v>0</v>
      </c>
      <c r="Y241" s="326">
        <f>IFERROR(SUM(Y240:Y240),"0")</f>
        <v>0</v>
      </c>
      <c r="Z241" s="326">
        <f>IFERROR(IF(Z240="",0,Z240),"0")</f>
        <v>0</v>
      </c>
      <c r="AA241" s="327"/>
      <c r="AB241" s="327"/>
      <c r="AC241" s="327"/>
    </row>
    <row r="242" spans="1:68" x14ac:dyDescent="0.2">
      <c r="A242" s="337"/>
      <c r="B242" s="337"/>
      <c r="C242" s="337"/>
      <c r="D242" s="337"/>
      <c r="E242" s="337"/>
      <c r="F242" s="337"/>
      <c r="G242" s="337"/>
      <c r="H242" s="337"/>
      <c r="I242" s="337"/>
      <c r="J242" s="337"/>
      <c r="K242" s="337"/>
      <c r="L242" s="337"/>
      <c r="M242" s="337"/>
      <c r="N242" s="337"/>
      <c r="O242" s="361"/>
      <c r="P242" s="340" t="s">
        <v>73</v>
      </c>
      <c r="Q242" s="341"/>
      <c r="R242" s="341"/>
      <c r="S242" s="341"/>
      <c r="T242" s="341"/>
      <c r="U242" s="341"/>
      <c r="V242" s="342"/>
      <c r="W242" s="37" t="s">
        <v>74</v>
      </c>
      <c r="X242" s="326">
        <f>IFERROR(SUMPRODUCT(X240:X240*H240:H240),"0")</f>
        <v>0</v>
      </c>
      <c r="Y242" s="326">
        <f>IFERROR(SUMPRODUCT(Y240:Y240*H240:H240),"0")</f>
        <v>0</v>
      </c>
      <c r="Z242" s="37"/>
      <c r="AA242" s="327"/>
      <c r="AB242" s="327"/>
      <c r="AC242" s="327"/>
    </row>
    <row r="243" spans="1:68" ht="27.75" customHeight="1" x14ac:dyDescent="0.2">
      <c r="A243" s="365" t="s">
        <v>364</v>
      </c>
      <c r="B243" s="366"/>
      <c r="C243" s="366"/>
      <c r="D243" s="366"/>
      <c r="E243" s="366"/>
      <c r="F243" s="366"/>
      <c r="G243" s="366"/>
      <c r="H243" s="366"/>
      <c r="I243" s="366"/>
      <c r="J243" s="366"/>
      <c r="K243" s="366"/>
      <c r="L243" s="366"/>
      <c r="M243" s="366"/>
      <c r="N243" s="366"/>
      <c r="O243" s="366"/>
      <c r="P243" s="366"/>
      <c r="Q243" s="366"/>
      <c r="R243" s="366"/>
      <c r="S243" s="366"/>
      <c r="T243" s="366"/>
      <c r="U243" s="366"/>
      <c r="V243" s="366"/>
      <c r="W243" s="366"/>
      <c r="X243" s="366"/>
      <c r="Y243" s="366"/>
      <c r="Z243" s="366"/>
      <c r="AA243" s="48"/>
      <c r="AB243" s="48"/>
      <c r="AC243" s="48"/>
    </row>
    <row r="244" spans="1:68" ht="16.5" customHeight="1" x14ac:dyDescent="0.25">
      <c r="A244" s="336" t="s">
        <v>365</v>
      </c>
      <c r="B244" s="337"/>
      <c r="C244" s="337"/>
      <c r="D244" s="337"/>
      <c r="E244" s="337"/>
      <c r="F244" s="337"/>
      <c r="G244" s="337"/>
      <c r="H244" s="337"/>
      <c r="I244" s="337"/>
      <c r="J244" s="337"/>
      <c r="K244" s="337"/>
      <c r="L244" s="337"/>
      <c r="M244" s="337"/>
      <c r="N244" s="337"/>
      <c r="O244" s="337"/>
      <c r="P244" s="337"/>
      <c r="Q244" s="337"/>
      <c r="R244" s="337"/>
      <c r="S244" s="337"/>
      <c r="T244" s="337"/>
      <c r="U244" s="337"/>
      <c r="V244" s="337"/>
      <c r="W244" s="337"/>
      <c r="X244" s="337"/>
      <c r="Y244" s="337"/>
      <c r="Z244" s="337"/>
      <c r="AA244" s="319"/>
      <c r="AB244" s="319"/>
      <c r="AC244" s="319"/>
    </row>
    <row r="245" spans="1:68" ht="14.25" customHeight="1" x14ac:dyDescent="0.25">
      <c r="A245" s="347" t="s">
        <v>64</v>
      </c>
      <c r="B245" s="337"/>
      <c r="C245" s="337"/>
      <c r="D245" s="337"/>
      <c r="E245" s="337"/>
      <c r="F245" s="337"/>
      <c r="G245" s="337"/>
      <c r="H245" s="337"/>
      <c r="I245" s="337"/>
      <c r="J245" s="337"/>
      <c r="K245" s="337"/>
      <c r="L245" s="337"/>
      <c r="M245" s="337"/>
      <c r="N245" s="337"/>
      <c r="O245" s="337"/>
      <c r="P245" s="337"/>
      <c r="Q245" s="337"/>
      <c r="R245" s="337"/>
      <c r="S245" s="337"/>
      <c r="T245" s="337"/>
      <c r="U245" s="337"/>
      <c r="V245" s="337"/>
      <c r="W245" s="337"/>
      <c r="X245" s="337"/>
      <c r="Y245" s="337"/>
      <c r="Z245" s="337"/>
      <c r="AA245" s="320"/>
      <c r="AB245" s="320"/>
      <c r="AC245" s="320"/>
    </row>
    <row r="246" spans="1:68" ht="27" customHeight="1" x14ac:dyDescent="0.25">
      <c r="A246" s="54" t="s">
        <v>366</v>
      </c>
      <c r="B246" s="54" t="s">
        <v>367</v>
      </c>
      <c r="C246" s="31">
        <v>4301071029</v>
      </c>
      <c r="D246" s="328">
        <v>4607111035899</v>
      </c>
      <c r="E246" s="329"/>
      <c r="F246" s="323">
        <v>1</v>
      </c>
      <c r="G246" s="32">
        <v>5</v>
      </c>
      <c r="H246" s="323">
        <v>5</v>
      </c>
      <c r="I246" s="323">
        <v>5.2619999999999996</v>
      </c>
      <c r="J246" s="32">
        <v>84</v>
      </c>
      <c r="K246" s="32" t="s">
        <v>67</v>
      </c>
      <c r="L246" s="32" t="s">
        <v>68</v>
      </c>
      <c r="M246" s="33" t="s">
        <v>69</v>
      </c>
      <c r="N246" s="33"/>
      <c r="O246" s="32">
        <v>180</v>
      </c>
      <c r="P246" s="411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46" s="334"/>
      <c r="R246" s="334"/>
      <c r="S246" s="334"/>
      <c r="T246" s="335"/>
      <c r="U246" s="34"/>
      <c r="V246" s="34"/>
      <c r="W246" s="35" t="s">
        <v>70</v>
      </c>
      <c r="X246" s="324">
        <v>108</v>
      </c>
      <c r="Y246" s="325">
        <f>IFERROR(IF(X246="","",X246),"")</f>
        <v>108</v>
      </c>
      <c r="Z246" s="36">
        <f>IFERROR(IF(X246="","",X246*0.0155),"")</f>
        <v>1.6739999999999999</v>
      </c>
      <c r="AA246" s="56"/>
      <c r="AB246" s="57"/>
      <c r="AC246" s="244" t="s">
        <v>262</v>
      </c>
      <c r="AG246" s="67"/>
      <c r="AJ246" s="71" t="s">
        <v>72</v>
      </c>
      <c r="AK246" s="71">
        <v>1</v>
      </c>
      <c r="BB246" s="245" t="s">
        <v>1</v>
      </c>
      <c r="BM246" s="67">
        <f>IFERROR(X246*I246,"0")</f>
        <v>568.29599999999994</v>
      </c>
      <c r="BN246" s="67">
        <f>IFERROR(Y246*I246,"0")</f>
        <v>568.29599999999994</v>
      </c>
      <c r="BO246" s="67">
        <f>IFERROR(X246/J246,"0")</f>
        <v>1.2857142857142858</v>
      </c>
      <c r="BP246" s="67">
        <f>IFERROR(Y246/J246,"0")</f>
        <v>1.2857142857142858</v>
      </c>
    </row>
    <row r="247" spans="1:68" ht="27" customHeight="1" x14ac:dyDescent="0.25">
      <c r="A247" s="54" t="s">
        <v>368</v>
      </c>
      <c r="B247" s="54" t="s">
        <v>369</v>
      </c>
      <c r="C247" s="31">
        <v>4301070991</v>
      </c>
      <c r="D247" s="328">
        <v>4607111038180</v>
      </c>
      <c r="E247" s="329"/>
      <c r="F247" s="323">
        <v>0.4</v>
      </c>
      <c r="G247" s="32">
        <v>16</v>
      </c>
      <c r="H247" s="323">
        <v>6.4</v>
      </c>
      <c r="I247" s="323">
        <v>6.71</v>
      </c>
      <c r="J247" s="32">
        <v>84</v>
      </c>
      <c r="K247" s="32" t="s">
        <v>67</v>
      </c>
      <c r="L247" s="32" t="s">
        <v>68</v>
      </c>
      <c r="M247" s="33" t="s">
        <v>69</v>
      </c>
      <c r="N247" s="33"/>
      <c r="O247" s="32">
        <v>180</v>
      </c>
      <c r="P247" s="494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47" s="334"/>
      <c r="R247" s="334"/>
      <c r="S247" s="334"/>
      <c r="T247" s="335"/>
      <c r="U247" s="34"/>
      <c r="V247" s="34"/>
      <c r="W247" s="35" t="s">
        <v>70</v>
      </c>
      <c r="X247" s="324">
        <v>0</v>
      </c>
      <c r="Y247" s="325">
        <f>IFERROR(IF(X247="","",X247),"")</f>
        <v>0</v>
      </c>
      <c r="Z247" s="36">
        <f>IFERROR(IF(X247="","",X247*0.0155),"")</f>
        <v>0</v>
      </c>
      <c r="AA247" s="56"/>
      <c r="AB247" s="57"/>
      <c r="AC247" s="246" t="s">
        <v>370</v>
      </c>
      <c r="AG247" s="67"/>
      <c r="AJ247" s="71" t="s">
        <v>72</v>
      </c>
      <c r="AK247" s="71">
        <v>1</v>
      </c>
      <c r="BB247" s="247" t="s">
        <v>1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x14ac:dyDescent="0.2">
      <c r="A248" s="360"/>
      <c r="B248" s="337"/>
      <c r="C248" s="337"/>
      <c r="D248" s="337"/>
      <c r="E248" s="337"/>
      <c r="F248" s="337"/>
      <c r="G248" s="337"/>
      <c r="H248" s="337"/>
      <c r="I248" s="337"/>
      <c r="J248" s="337"/>
      <c r="K248" s="337"/>
      <c r="L248" s="337"/>
      <c r="M248" s="337"/>
      <c r="N248" s="337"/>
      <c r="O248" s="361"/>
      <c r="P248" s="340" t="s">
        <v>73</v>
      </c>
      <c r="Q248" s="341"/>
      <c r="R248" s="341"/>
      <c r="S248" s="341"/>
      <c r="T248" s="341"/>
      <c r="U248" s="341"/>
      <c r="V248" s="342"/>
      <c r="W248" s="37" t="s">
        <v>70</v>
      </c>
      <c r="X248" s="326">
        <f>IFERROR(SUM(X246:X247),"0")</f>
        <v>108</v>
      </c>
      <c r="Y248" s="326">
        <f>IFERROR(SUM(Y246:Y247),"0")</f>
        <v>108</v>
      </c>
      <c r="Z248" s="326">
        <f>IFERROR(IF(Z246="",0,Z246),"0")+IFERROR(IF(Z247="",0,Z247),"0")</f>
        <v>1.6739999999999999</v>
      </c>
      <c r="AA248" s="327"/>
      <c r="AB248" s="327"/>
      <c r="AC248" s="327"/>
    </row>
    <row r="249" spans="1:68" x14ac:dyDescent="0.2">
      <c r="A249" s="337"/>
      <c r="B249" s="337"/>
      <c r="C249" s="337"/>
      <c r="D249" s="337"/>
      <c r="E249" s="337"/>
      <c r="F249" s="337"/>
      <c r="G249" s="337"/>
      <c r="H249" s="337"/>
      <c r="I249" s="337"/>
      <c r="J249" s="337"/>
      <c r="K249" s="337"/>
      <c r="L249" s="337"/>
      <c r="M249" s="337"/>
      <c r="N249" s="337"/>
      <c r="O249" s="361"/>
      <c r="P249" s="340" t="s">
        <v>73</v>
      </c>
      <c r="Q249" s="341"/>
      <c r="R249" s="341"/>
      <c r="S249" s="341"/>
      <c r="T249" s="341"/>
      <c r="U249" s="341"/>
      <c r="V249" s="342"/>
      <c r="W249" s="37" t="s">
        <v>74</v>
      </c>
      <c r="X249" s="326">
        <f>IFERROR(SUMPRODUCT(X246:X247*H246:H247),"0")</f>
        <v>540</v>
      </c>
      <c r="Y249" s="326">
        <f>IFERROR(SUMPRODUCT(Y246:Y247*H246:H247),"0")</f>
        <v>540</v>
      </c>
      <c r="Z249" s="37"/>
      <c r="AA249" s="327"/>
      <c r="AB249" s="327"/>
      <c r="AC249" s="327"/>
    </row>
    <row r="250" spans="1:68" ht="16.5" customHeight="1" x14ac:dyDescent="0.25">
      <c r="A250" s="336" t="s">
        <v>371</v>
      </c>
      <c r="B250" s="337"/>
      <c r="C250" s="337"/>
      <c r="D250" s="337"/>
      <c r="E250" s="337"/>
      <c r="F250" s="337"/>
      <c r="G250" s="337"/>
      <c r="H250" s="337"/>
      <c r="I250" s="337"/>
      <c r="J250" s="337"/>
      <c r="K250" s="337"/>
      <c r="L250" s="337"/>
      <c r="M250" s="337"/>
      <c r="N250" s="337"/>
      <c r="O250" s="337"/>
      <c r="P250" s="337"/>
      <c r="Q250" s="337"/>
      <c r="R250" s="337"/>
      <c r="S250" s="337"/>
      <c r="T250" s="337"/>
      <c r="U250" s="337"/>
      <c r="V250" s="337"/>
      <c r="W250" s="337"/>
      <c r="X250" s="337"/>
      <c r="Y250" s="337"/>
      <c r="Z250" s="337"/>
      <c r="AA250" s="319"/>
      <c r="AB250" s="319"/>
      <c r="AC250" s="319"/>
    </row>
    <row r="251" spans="1:68" ht="14.25" customHeight="1" x14ac:dyDescent="0.25">
      <c r="A251" s="347" t="s">
        <v>64</v>
      </c>
      <c r="B251" s="337"/>
      <c r="C251" s="337"/>
      <c r="D251" s="337"/>
      <c r="E251" s="337"/>
      <c r="F251" s="337"/>
      <c r="G251" s="337"/>
      <c r="H251" s="337"/>
      <c r="I251" s="337"/>
      <c r="J251" s="337"/>
      <c r="K251" s="337"/>
      <c r="L251" s="337"/>
      <c r="M251" s="337"/>
      <c r="N251" s="337"/>
      <c r="O251" s="337"/>
      <c r="P251" s="337"/>
      <c r="Q251" s="337"/>
      <c r="R251" s="337"/>
      <c r="S251" s="337"/>
      <c r="T251" s="337"/>
      <c r="U251" s="337"/>
      <c r="V251" s="337"/>
      <c r="W251" s="337"/>
      <c r="X251" s="337"/>
      <c r="Y251" s="337"/>
      <c r="Z251" s="337"/>
      <c r="AA251" s="320"/>
      <c r="AB251" s="320"/>
      <c r="AC251" s="320"/>
    </row>
    <row r="252" spans="1:68" ht="27" customHeight="1" x14ac:dyDescent="0.25">
      <c r="A252" s="54" t="s">
        <v>372</v>
      </c>
      <c r="B252" s="54" t="s">
        <v>373</v>
      </c>
      <c r="C252" s="31">
        <v>4301070870</v>
      </c>
      <c r="D252" s="328">
        <v>4607111036711</v>
      </c>
      <c r="E252" s="329"/>
      <c r="F252" s="323">
        <v>0.8</v>
      </c>
      <c r="G252" s="32">
        <v>8</v>
      </c>
      <c r="H252" s="323">
        <v>6.4</v>
      </c>
      <c r="I252" s="323">
        <v>6.67</v>
      </c>
      <c r="J252" s="32">
        <v>84</v>
      </c>
      <c r="K252" s="32" t="s">
        <v>67</v>
      </c>
      <c r="L252" s="32" t="s">
        <v>68</v>
      </c>
      <c r="M252" s="33" t="s">
        <v>69</v>
      </c>
      <c r="N252" s="33"/>
      <c r="O252" s="32">
        <v>90</v>
      </c>
      <c r="P252" s="356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52" s="334"/>
      <c r="R252" s="334"/>
      <c r="S252" s="334"/>
      <c r="T252" s="335"/>
      <c r="U252" s="34"/>
      <c r="V252" s="34"/>
      <c r="W252" s="35" t="s">
        <v>70</v>
      </c>
      <c r="X252" s="324">
        <v>0</v>
      </c>
      <c r="Y252" s="325">
        <f>IFERROR(IF(X252="","",X252),"")</f>
        <v>0</v>
      </c>
      <c r="Z252" s="36">
        <f>IFERROR(IF(X252="","",X252*0.0155),"")</f>
        <v>0</v>
      </c>
      <c r="AA252" s="56"/>
      <c r="AB252" s="57"/>
      <c r="AC252" s="248" t="s">
        <v>348</v>
      </c>
      <c r="AG252" s="67"/>
      <c r="AJ252" s="71" t="s">
        <v>72</v>
      </c>
      <c r="AK252" s="71">
        <v>1</v>
      </c>
      <c r="BB252" s="249" t="s">
        <v>1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x14ac:dyDescent="0.2">
      <c r="A253" s="360"/>
      <c r="B253" s="337"/>
      <c r="C253" s="337"/>
      <c r="D253" s="337"/>
      <c r="E253" s="337"/>
      <c r="F253" s="337"/>
      <c r="G253" s="337"/>
      <c r="H253" s="337"/>
      <c r="I253" s="337"/>
      <c r="J253" s="337"/>
      <c r="K253" s="337"/>
      <c r="L253" s="337"/>
      <c r="M253" s="337"/>
      <c r="N253" s="337"/>
      <c r="O253" s="361"/>
      <c r="P253" s="340" t="s">
        <v>73</v>
      </c>
      <c r="Q253" s="341"/>
      <c r="R253" s="341"/>
      <c r="S253" s="341"/>
      <c r="T253" s="341"/>
      <c r="U253" s="341"/>
      <c r="V253" s="342"/>
      <c r="W253" s="37" t="s">
        <v>70</v>
      </c>
      <c r="X253" s="326">
        <f>IFERROR(SUM(X252:X252),"0")</f>
        <v>0</v>
      </c>
      <c r="Y253" s="326">
        <f>IFERROR(SUM(Y252:Y252),"0")</f>
        <v>0</v>
      </c>
      <c r="Z253" s="326">
        <f>IFERROR(IF(Z252="",0,Z252),"0")</f>
        <v>0</v>
      </c>
      <c r="AA253" s="327"/>
      <c r="AB253" s="327"/>
      <c r="AC253" s="327"/>
    </row>
    <row r="254" spans="1:68" x14ac:dyDescent="0.2">
      <c r="A254" s="337"/>
      <c r="B254" s="337"/>
      <c r="C254" s="337"/>
      <c r="D254" s="337"/>
      <c r="E254" s="337"/>
      <c r="F254" s="337"/>
      <c r="G254" s="337"/>
      <c r="H254" s="337"/>
      <c r="I254" s="337"/>
      <c r="J254" s="337"/>
      <c r="K254" s="337"/>
      <c r="L254" s="337"/>
      <c r="M254" s="337"/>
      <c r="N254" s="337"/>
      <c r="O254" s="361"/>
      <c r="P254" s="340" t="s">
        <v>73</v>
      </c>
      <c r="Q254" s="341"/>
      <c r="R254" s="341"/>
      <c r="S254" s="341"/>
      <c r="T254" s="341"/>
      <c r="U254" s="341"/>
      <c r="V254" s="342"/>
      <c r="W254" s="37" t="s">
        <v>74</v>
      </c>
      <c r="X254" s="326">
        <f>IFERROR(SUMPRODUCT(X252:X252*H252:H252),"0")</f>
        <v>0</v>
      </c>
      <c r="Y254" s="326">
        <f>IFERROR(SUMPRODUCT(Y252:Y252*H252:H252),"0")</f>
        <v>0</v>
      </c>
      <c r="Z254" s="37"/>
      <c r="AA254" s="327"/>
      <c r="AB254" s="327"/>
      <c r="AC254" s="327"/>
    </row>
    <row r="255" spans="1:68" ht="27.75" customHeight="1" x14ac:dyDescent="0.2">
      <c r="A255" s="365" t="s">
        <v>374</v>
      </c>
      <c r="B255" s="366"/>
      <c r="C255" s="366"/>
      <c r="D255" s="366"/>
      <c r="E255" s="366"/>
      <c r="F255" s="366"/>
      <c r="G255" s="366"/>
      <c r="H255" s="366"/>
      <c r="I255" s="366"/>
      <c r="J255" s="366"/>
      <c r="K255" s="366"/>
      <c r="L255" s="366"/>
      <c r="M255" s="366"/>
      <c r="N255" s="366"/>
      <c r="O255" s="366"/>
      <c r="P255" s="366"/>
      <c r="Q255" s="366"/>
      <c r="R255" s="366"/>
      <c r="S255" s="366"/>
      <c r="T255" s="366"/>
      <c r="U255" s="366"/>
      <c r="V255" s="366"/>
      <c r="W255" s="366"/>
      <c r="X255" s="366"/>
      <c r="Y255" s="366"/>
      <c r="Z255" s="366"/>
      <c r="AA255" s="48"/>
      <c r="AB255" s="48"/>
      <c r="AC255" s="48"/>
    </row>
    <row r="256" spans="1:68" ht="16.5" customHeight="1" x14ac:dyDescent="0.25">
      <c r="A256" s="336" t="s">
        <v>375</v>
      </c>
      <c r="B256" s="337"/>
      <c r="C256" s="337"/>
      <c r="D256" s="337"/>
      <c r="E256" s="337"/>
      <c r="F256" s="337"/>
      <c r="G256" s="337"/>
      <c r="H256" s="337"/>
      <c r="I256" s="337"/>
      <c r="J256" s="337"/>
      <c r="K256" s="337"/>
      <c r="L256" s="337"/>
      <c r="M256" s="337"/>
      <c r="N256" s="337"/>
      <c r="O256" s="337"/>
      <c r="P256" s="337"/>
      <c r="Q256" s="337"/>
      <c r="R256" s="337"/>
      <c r="S256" s="337"/>
      <c r="T256" s="337"/>
      <c r="U256" s="337"/>
      <c r="V256" s="337"/>
      <c r="W256" s="337"/>
      <c r="X256" s="337"/>
      <c r="Y256" s="337"/>
      <c r="Z256" s="337"/>
      <c r="AA256" s="319"/>
      <c r="AB256" s="319"/>
      <c r="AC256" s="319"/>
    </row>
    <row r="257" spans="1:68" ht="14.25" customHeight="1" x14ac:dyDescent="0.25">
      <c r="A257" s="347" t="s">
        <v>291</v>
      </c>
      <c r="B257" s="337"/>
      <c r="C257" s="337"/>
      <c r="D257" s="337"/>
      <c r="E257" s="337"/>
      <c r="F257" s="337"/>
      <c r="G257" s="337"/>
      <c r="H257" s="337"/>
      <c r="I257" s="337"/>
      <c r="J257" s="337"/>
      <c r="K257" s="337"/>
      <c r="L257" s="337"/>
      <c r="M257" s="337"/>
      <c r="N257" s="337"/>
      <c r="O257" s="337"/>
      <c r="P257" s="337"/>
      <c r="Q257" s="337"/>
      <c r="R257" s="337"/>
      <c r="S257" s="337"/>
      <c r="T257" s="337"/>
      <c r="U257" s="337"/>
      <c r="V257" s="337"/>
      <c r="W257" s="337"/>
      <c r="X257" s="337"/>
      <c r="Y257" s="337"/>
      <c r="Z257" s="337"/>
      <c r="AA257" s="320"/>
      <c r="AB257" s="320"/>
      <c r="AC257" s="320"/>
    </row>
    <row r="258" spans="1:68" ht="27" customHeight="1" x14ac:dyDescent="0.25">
      <c r="A258" s="54" t="s">
        <v>376</v>
      </c>
      <c r="B258" s="54" t="s">
        <v>377</v>
      </c>
      <c r="C258" s="31">
        <v>4301133004</v>
      </c>
      <c r="D258" s="328">
        <v>4607111039774</v>
      </c>
      <c r="E258" s="329"/>
      <c r="F258" s="323">
        <v>0.25</v>
      </c>
      <c r="G258" s="32">
        <v>12</v>
      </c>
      <c r="H258" s="323">
        <v>3</v>
      </c>
      <c r="I258" s="323">
        <v>3.22</v>
      </c>
      <c r="J258" s="32">
        <v>70</v>
      </c>
      <c r="K258" s="32" t="s">
        <v>80</v>
      </c>
      <c r="L258" s="32" t="s">
        <v>68</v>
      </c>
      <c r="M258" s="33" t="s">
        <v>69</v>
      </c>
      <c r="N258" s="33"/>
      <c r="O258" s="32">
        <v>180</v>
      </c>
      <c r="P258" s="400" t="s">
        <v>378</v>
      </c>
      <c r="Q258" s="334"/>
      <c r="R258" s="334"/>
      <c r="S258" s="334"/>
      <c r="T258" s="335"/>
      <c r="U258" s="34"/>
      <c r="V258" s="34"/>
      <c r="W258" s="35" t="s">
        <v>70</v>
      </c>
      <c r="X258" s="324">
        <v>0</v>
      </c>
      <c r="Y258" s="325">
        <f>IFERROR(IF(X258="","",X258),"")</f>
        <v>0</v>
      </c>
      <c r="Z258" s="36">
        <f>IFERROR(IF(X258="","",X258*0.01788),"")</f>
        <v>0</v>
      </c>
      <c r="AA258" s="56"/>
      <c r="AB258" s="57"/>
      <c r="AC258" s="250" t="s">
        <v>379</v>
      </c>
      <c r="AG258" s="67"/>
      <c r="AJ258" s="71" t="s">
        <v>72</v>
      </c>
      <c r="AK258" s="71">
        <v>1</v>
      </c>
      <c r="BB258" s="251" t="s">
        <v>83</v>
      </c>
      <c r="BM258" s="67">
        <f>IFERROR(X258*I258,"0")</f>
        <v>0</v>
      </c>
      <c r="BN258" s="67">
        <f>IFERROR(Y258*I258,"0")</f>
        <v>0</v>
      </c>
      <c r="BO258" s="67">
        <f>IFERROR(X258/J258,"0")</f>
        <v>0</v>
      </c>
      <c r="BP258" s="67">
        <f>IFERROR(Y258/J258,"0")</f>
        <v>0</v>
      </c>
    </row>
    <row r="259" spans="1:68" x14ac:dyDescent="0.2">
      <c r="A259" s="360"/>
      <c r="B259" s="337"/>
      <c r="C259" s="337"/>
      <c r="D259" s="337"/>
      <c r="E259" s="337"/>
      <c r="F259" s="337"/>
      <c r="G259" s="337"/>
      <c r="H259" s="337"/>
      <c r="I259" s="337"/>
      <c r="J259" s="337"/>
      <c r="K259" s="337"/>
      <c r="L259" s="337"/>
      <c r="M259" s="337"/>
      <c r="N259" s="337"/>
      <c r="O259" s="361"/>
      <c r="P259" s="340" t="s">
        <v>73</v>
      </c>
      <c r="Q259" s="341"/>
      <c r="R259" s="341"/>
      <c r="S259" s="341"/>
      <c r="T259" s="341"/>
      <c r="U259" s="341"/>
      <c r="V259" s="342"/>
      <c r="W259" s="37" t="s">
        <v>70</v>
      </c>
      <c r="X259" s="326">
        <f>IFERROR(SUM(X258:X258),"0")</f>
        <v>0</v>
      </c>
      <c r="Y259" s="326">
        <f>IFERROR(SUM(Y258:Y258),"0")</f>
        <v>0</v>
      </c>
      <c r="Z259" s="326">
        <f>IFERROR(IF(Z258="",0,Z258),"0")</f>
        <v>0</v>
      </c>
      <c r="AA259" s="327"/>
      <c r="AB259" s="327"/>
      <c r="AC259" s="327"/>
    </row>
    <row r="260" spans="1:68" x14ac:dyDescent="0.2">
      <c r="A260" s="337"/>
      <c r="B260" s="337"/>
      <c r="C260" s="337"/>
      <c r="D260" s="337"/>
      <c r="E260" s="337"/>
      <c r="F260" s="337"/>
      <c r="G260" s="337"/>
      <c r="H260" s="337"/>
      <c r="I260" s="337"/>
      <c r="J260" s="337"/>
      <c r="K260" s="337"/>
      <c r="L260" s="337"/>
      <c r="M260" s="337"/>
      <c r="N260" s="337"/>
      <c r="O260" s="361"/>
      <c r="P260" s="340" t="s">
        <v>73</v>
      </c>
      <c r="Q260" s="341"/>
      <c r="R260" s="341"/>
      <c r="S260" s="341"/>
      <c r="T260" s="341"/>
      <c r="U260" s="341"/>
      <c r="V260" s="342"/>
      <c r="W260" s="37" t="s">
        <v>74</v>
      </c>
      <c r="X260" s="326">
        <f>IFERROR(SUMPRODUCT(X258:X258*H258:H258),"0")</f>
        <v>0</v>
      </c>
      <c r="Y260" s="326">
        <f>IFERROR(SUMPRODUCT(Y258:Y258*H258:H258),"0")</f>
        <v>0</v>
      </c>
      <c r="Z260" s="37"/>
      <c r="AA260" s="327"/>
      <c r="AB260" s="327"/>
      <c r="AC260" s="327"/>
    </row>
    <row r="261" spans="1:68" ht="14.25" customHeight="1" x14ac:dyDescent="0.25">
      <c r="A261" s="347" t="s">
        <v>136</v>
      </c>
      <c r="B261" s="337"/>
      <c r="C261" s="337"/>
      <c r="D261" s="337"/>
      <c r="E261" s="337"/>
      <c r="F261" s="337"/>
      <c r="G261" s="337"/>
      <c r="H261" s="337"/>
      <c r="I261" s="337"/>
      <c r="J261" s="337"/>
      <c r="K261" s="337"/>
      <c r="L261" s="337"/>
      <c r="M261" s="337"/>
      <c r="N261" s="337"/>
      <c r="O261" s="337"/>
      <c r="P261" s="337"/>
      <c r="Q261" s="337"/>
      <c r="R261" s="337"/>
      <c r="S261" s="337"/>
      <c r="T261" s="337"/>
      <c r="U261" s="337"/>
      <c r="V261" s="337"/>
      <c r="W261" s="337"/>
      <c r="X261" s="337"/>
      <c r="Y261" s="337"/>
      <c r="Z261" s="337"/>
      <c r="AA261" s="320"/>
      <c r="AB261" s="320"/>
      <c r="AC261" s="320"/>
    </row>
    <row r="262" spans="1:68" ht="37.5" customHeight="1" x14ac:dyDescent="0.25">
      <c r="A262" s="54" t="s">
        <v>380</v>
      </c>
      <c r="B262" s="54" t="s">
        <v>381</v>
      </c>
      <c r="C262" s="31">
        <v>4301135400</v>
      </c>
      <c r="D262" s="328">
        <v>4607111039361</v>
      </c>
      <c r="E262" s="329"/>
      <c r="F262" s="323">
        <v>0.25</v>
      </c>
      <c r="G262" s="32">
        <v>12</v>
      </c>
      <c r="H262" s="323">
        <v>3</v>
      </c>
      <c r="I262" s="323">
        <v>3.7035999999999998</v>
      </c>
      <c r="J262" s="32">
        <v>70</v>
      </c>
      <c r="K262" s="32" t="s">
        <v>80</v>
      </c>
      <c r="L262" s="32" t="s">
        <v>68</v>
      </c>
      <c r="M262" s="33" t="s">
        <v>69</v>
      </c>
      <c r="N262" s="33"/>
      <c r="O262" s="32">
        <v>180</v>
      </c>
      <c r="P262" s="518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62" s="334"/>
      <c r="R262" s="334"/>
      <c r="S262" s="334"/>
      <c r="T262" s="335"/>
      <c r="U262" s="34"/>
      <c r="V262" s="34"/>
      <c r="W262" s="35" t="s">
        <v>70</v>
      </c>
      <c r="X262" s="324">
        <v>0</v>
      </c>
      <c r="Y262" s="325">
        <f>IFERROR(IF(X262="","",X262),"")</f>
        <v>0</v>
      </c>
      <c r="Z262" s="36">
        <f>IFERROR(IF(X262="","",X262*0.01788),"")</f>
        <v>0</v>
      </c>
      <c r="AA262" s="56"/>
      <c r="AB262" s="57"/>
      <c r="AC262" s="252" t="s">
        <v>379</v>
      </c>
      <c r="AG262" s="67"/>
      <c r="AJ262" s="71" t="s">
        <v>72</v>
      </c>
      <c r="AK262" s="71">
        <v>1</v>
      </c>
      <c r="BB262" s="253" t="s">
        <v>83</v>
      </c>
      <c r="BM262" s="67">
        <f>IFERROR(X262*I262,"0")</f>
        <v>0</v>
      </c>
      <c r="BN262" s="67">
        <f>IFERROR(Y262*I262,"0")</f>
        <v>0</v>
      </c>
      <c r="BO262" s="67">
        <f>IFERROR(X262/J262,"0")</f>
        <v>0</v>
      </c>
      <c r="BP262" s="67">
        <f>IFERROR(Y262/J262,"0")</f>
        <v>0</v>
      </c>
    </row>
    <row r="263" spans="1:68" x14ac:dyDescent="0.2">
      <c r="A263" s="360"/>
      <c r="B263" s="337"/>
      <c r="C263" s="337"/>
      <c r="D263" s="337"/>
      <c r="E263" s="337"/>
      <c r="F263" s="337"/>
      <c r="G263" s="337"/>
      <c r="H263" s="337"/>
      <c r="I263" s="337"/>
      <c r="J263" s="337"/>
      <c r="K263" s="337"/>
      <c r="L263" s="337"/>
      <c r="M263" s="337"/>
      <c r="N263" s="337"/>
      <c r="O263" s="361"/>
      <c r="P263" s="340" t="s">
        <v>73</v>
      </c>
      <c r="Q263" s="341"/>
      <c r="R263" s="341"/>
      <c r="S263" s="341"/>
      <c r="T263" s="341"/>
      <c r="U263" s="341"/>
      <c r="V263" s="342"/>
      <c r="W263" s="37" t="s">
        <v>70</v>
      </c>
      <c r="X263" s="326">
        <f>IFERROR(SUM(X262:X262),"0")</f>
        <v>0</v>
      </c>
      <c r="Y263" s="326">
        <f>IFERROR(SUM(Y262:Y262),"0")</f>
        <v>0</v>
      </c>
      <c r="Z263" s="326">
        <f>IFERROR(IF(Z262="",0,Z262),"0")</f>
        <v>0</v>
      </c>
      <c r="AA263" s="327"/>
      <c r="AB263" s="327"/>
      <c r="AC263" s="327"/>
    </row>
    <row r="264" spans="1:68" x14ac:dyDescent="0.2">
      <c r="A264" s="337"/>
      <c r="B264" s="337"/>
      <c r="C264" s="337"/>
      <c r="D264" s="337"/>
      <c r="E264" s="337"/>
      <c r="F264" s="337"/>
      <c r="G264" s="337"/>
      <c r="H264" s="337"/>
      <c r="I264" s="337"/>
      <c r="J264" s="337"/>
      <c r="K264" s="337"/>
      <c r="L264" s="337"/>
      <c r="M264" s="337"/>
      <c r="N264" s="337"/>
      <c r="O264" s="361"/>
      <c r="P264" s="340" t="s">
        <v>73</v>
      </c>
      <c r="Q264" s="341"/>
      <c r="R264" s="341"/>
      <c r="S264" s="341"/>
      <c r="T264" s="341"/>
      <c r="U264" s="341"/>
      <c r="V264" s="342"/>
      <c r="W264" s="37" t="s">
        <v>74</v>
      </c>
      <c r="X264" s="326">
        <f>IFERROR(SUMPRODUCT(X262:X262*H262:H262),"0")</f>
        <v>0</v>
      </c>
      <c r="Y264" s="326">
        <f>IFERROR(SUMPRODUCT(Y262:Y262*H262:H262),"0")</f>
        <v>0</v>
      </c>
      <c r="Z264" s="37"/>
      <c r="AA264" s="327"/>
      <c r="AB264" s="327"/>
      <c r="AC264" s="327"/>
    </row>
    <row r="265" spans="1:68" ht="27.75" customHeight="1" x14ac:dyDescent="0.2">
      <c r="A265" s="365" t="s">
        <v>247</v>
      </c>
      <c r="B265" s="366"/>
      <c r="C265" s="366"/>
      <c r="D265" s="366"/>
      <c r="E265" s="366"/>
      <c r="F265" s="366"/>
      <c r="G265" s="366"/>
      <c r="H265" s="366"/>
      <c r="I265" s="366"/>
      <c r="J265" s="366"/>
      <c r="K265" s="366"/>
      <c r="L265" s="366"/>
      <c r="M265" s="366"/>
      <c r="N265" s="366"/>
      <c r="O265" s="366"/>
      <c r="P265" s="366"/>
      <c r="Q265" s="366"/>
      <c r="R265" s="366"/>
      <c r="S265" s="366"/>
      <c r="T265" s="366"/>
      <c r="U265" s="366"/>
      <c r="V265" s="366"/>
      <c r="W265" s="366"/>
      <c r="X265" s="366"/>
      <c r="Y265" s="366"/>
      <c r="Z265" s="366"/>
      <c r="AA265" s="48"/>
      <c r="AB265" s="48"/>
      <c r="AC265" s="48"/>
    </row>
    <row r="266" spans="1:68" ht="16.5" customHeight="1" x14ac:dyDescent="0.25">
      <c r="A266" s="336" t="s">
        <v>247</v>
      </c>
      <c r="B266" s="337"/>
      <c r="C266" s="337"/>
      <c r="D266" s="337"/>
      <c r="E266" s="337"/>
      <c r="F266" s="337"/>
      <c r="G266" s="337"/>
      <c r="H266" s="337"/>
      <c r="I266" s="337"/>
      <c r="J266" s="337"/>
      <c r="K266" s="337"/>
      <c r="L266" s="337"/>
      <c r="M266" s="337"/>
      <c r="N266" s="337"/>
      <c r="O266" s="337"/>
      <c r="P266" s="337"/>
      <c r="Q266" s="337"/>
      <c r="R266" s="337"/>
      <c r="S266" s="337"/>
      <c r="T266" s="337"/>
      <c r="U266" s="337"/>
      <c r="V266" s="337"/>
      <c r="W266" s="337"/>
      <c r="X266" s="337"/>
      <c r="Y266" s="337"/>
      <c r="Z266" s="337"/>
      <c r="AA266" s="319"/>
      <c r="AB266" s="319"/>
      <c r="AC266" s="319"/>
    </row>
    <row r="267" spans="1:68" ht="14.25" customHeight="1" x14ac:dyDescent="0.25">
      <c r="A267" s="347" t="s">
        <v>64</v>
      </c>
      <c r="B267" s="337"/>
      <c r="C267" s="337"/>
      <c r="D267" s="337"/>
      <c r="E267" s="337"/>
      <c r="F267" s="337"/>
      <c r="G267" s="337"/>
      <c r="H267" s="337"/>
      <c r="I267" s="337"/>
      <c r="J267" s="337"/>
      <c r="K267" s="337"/>
      <c r="L267" s="337"/>
      <c r="M267" s="337"/>
      <c r="N267" s="337"/>
      <c r="O267" s="337"/>
      <c r="P267" s="337"/>
      <c r="Q267" s="337"/>
      <c r="R267" s="337"/>
      <c r="S267" s="337"/>
      <c r="T267" s="337"/>
      <c r="U267" s="337"/>
      <c r="V267" s="337"/>
      <c r="W267" s="337"/>
      <c r="X267" s="337"/>
      <c r="Y267" s="337"/>
      <c r="Z267" s="337"/>
      <c r="AA267" s="320"/>
      <c r="AB267" s="320"/>
      <c r="AC267" s="320"/>
    </row>
    <row r="268" spans="1:68" ht="27" customHeight="1" x14ac:dyDescent="0.25">
      <c r="A268" s="54" t="s">
        <v>382</v>
      </c>
      <c r="B268" s="54" t="s">
        <v>383</v>
      </c>
      <c r="C268" s="31">
        <v>4301071014</v>
      </c>
      <c r="D268" s="328">
        <v>4640242181264</v>
      </c>
      <c r="E268" s="329"/>
      <c r="F268" s="323">
        <v>0.7</v>
      </c>
      <c r="G268" s="32">
        <v>10</v>
      </c>
      <c r="H268" s="323">
        <v>7</v>
      </c>
      <c r="I268" s="323">
        <v>7.28</v>
      </c>
      <c r="J268" s="32">
        <v>84</v>
      </c>
      <c r="K268" s="32" t="s">
        <v>67</v>
      </c>
      <c r="L268" s="32" t="s">
        <v>68</v>
      </c>
      <c r="M268" s="33" t="s">
        <v>69</v>
      </c>
      <c r="N268" s="33"/>
      <c r="O268" s="32">
        <v>180</v>
      </c>
      <c r="P268" s="390" t="s">
        <v>384</v>
      </c>
      <c r="Q268" s="334"/>
      <c r="R268" s="334"/>
      <c r="S268" s="334"/>
      <c r="T268" s="335"/>
      <c r="U268" s="34"/>
      <c r="V268" s="34"/>
      <c r="W268" s="35" t="s">
        <v>70</v>
      </c>
      <c r="X268" s="324">
        <v>0</v>
      </c>
      <c r="Y268" s="325">
        <f>IFERROR(IF(X268="","",X268),"")</f>
        <v>0</v>
      </c>
      <c r="Z268" s="36">
        <f>IFERROR(IF(X268="","",X268*0.0155),"")</f>
        <v>0</v>
      </c>
      <c r="AA268" s="56"/>
      <c r="AB268" s="57"/>
      <c r="AC268" s="254" t="s">
        <v>385</v>
      </c>
      <c r="AG268" s="67"/>
      <c r="AJ268" s="71" t="s">
        <v>72</v>
      </c>
      <c r="AK268" s="71">
        <v>1</v>
      </c>
      <c r="BB268" s="255" t="s">
        <v>1</v>
      </c>
      <c r="BM268" s="67">
        <f>IFERROR(X268*I268,"0")</f>
        <v>0</v>
      </c>
      <c r="BN268" s="67">
        <f>IFERROR(Y268*I268,"0")</f>
        <v>0</v>
      </c>
      <c r="BO268" s="67">
        <f>IFERROR(X268/J268,"0")</f>
        <v>0</v>
      </c>
      <c r="BP268" s="67">
        <f>IFERROR(Y268/J268,"0")</f>
        <v>0</v>
      </c>
    </row>
    <row r="269" spans="1:68" ht="27" customHeight="1" x14ac:dyDescent="0.25">
      <c r="A269" s="54" t="s">
        <v>386</v>
      </c>
      <c r="B269" s="54" t="s">
        <v>387</v>
      </c>
      <c r="C269" s="31">
        <v>4301071021</v>
      </c>
      <c r="D269" s="328">
        <v>4640242181325</v>
      </c>
      <c r="E269" s="329"/>
      <c r="F269" s="323">
        <v>0.7</v>
      </c>
      <c r="G269" s="32">
        <v>10</v>
      </c>
      <c r="H269" s="323">
        <v>7</v>
      </c>
      <c r="I269" s="323">
        <v>7.28</v>
      </c>
      <c r="J269" s="32">
        <v>84</v>
      </c>
      <c r="K269" s="32" t="s">
        <v>67</v>
      </c>
      <c r="L269" s="32" t="s">
        <v>68</v>
      </c>
      <c r="M269" s="33" t="s">
        <v>69</v>
      </c>
      <c r="N269" s="33"/>
      <c r="O269" s="32">
        <v>180</v>
      </c>
      <c r="P269" s="489" t="s">
        <v>388</v>
      </c>
      <c r="Q269" s="334"/>
      <c r="R269" s="334"/>
      <c r="S269" s="334"/>
      <c r="T269" s="335"/>
      <c r="U269" s="34"/>
      <c r="V269" s="34"/>
      <c r="W269" s="35" t="s">
        <v>70</v>
      </c>
      <c r="X269" s="324">
        <v>84</v>
      </c>
      <c r="Y269" s="325">
        <f>IFERROR(IF(X269="","",X269),"")</f>
        <v>84</v>
      </c>
      <c r="Z269" s="36">
        <f>IFERROR(IF(X269="","",X269*0.0155),"")</f>
        <v>1.302</v>
      </c>
      <c r="AA269" s="56"/>
      <c r="AB269" s="57"/>
      <c r="AC269" s="256" t="s">
        <v>385</v>
      </c>
      <c r="AG269" s="67"/>
      <c r="AJ269" s="71" t="s">
        <v>72</v>
      </c>
      <c r="AK269" s="71">
        <v>1</v>
      </c>
      <c r="BB269" s="257" t="s">
        <v>1</v>
      </c>
      <c r="BM269" s="67">
        <f>IFERROR(X269*I269,"0")</f>
        <v>611.52</v>
      </c>
      <c r="BN269" s="67">
        <f>IFERROR(Y269*I269,"0")</f>
        <v>611.52</v>
      </c>
      <c r="BO269" s="67">
        <f>IFERROR(X269/J269,"0")</f>
        <v>1</v>
      </c>
      <c r="BP269" s="67">
        <f>IFERROR(Y269/J269,"0")</f>
        <v>1</v>
      </c>
    </row>
    <row r="270" spans="1:68" ht="27" customHeight="1" x14ac:dyDescent="0.25">
      <c r="A270" s="54" t="s">
        <v>389</v>
      </c>
      <c r="B270" s="54" t="s">
        <v>390</v>
      </c>
      <c r="C270" s="31">
        <v>4301070993</v>
      </c>
      <c r="D270" s="328">
        <v>4640242180670</v>
      </c>
      <c r="E270" s="329"/>
      <c r="F270" s="323">
        <v>1</v>
      </c>
      <c r="G270" s="32">
        <v>6</v>
      </c>
      <c r="H270" s="323">
        <v>6</v>
      </c>
      <c r="I270" s="323">
        <v>6.23</v>
      </c>
      <c r="J270" s="32">
        <v>84</v>
      </c>
      <c r="K270" s="32" t="s">
        <v>67</v>
      </c>
      <c r="L270" s="32" t="s">
        <v>68</v>
      </c>
      <c r="M270" s="33" t="s">
        <v>69</v>
      </c>
      <c r="N270" s="33"/>
      <c r="O270" s="32">
        <v>180</v>
      </c>
      <c r="P270" s="499" t="s">
        <v>391</v>
      </c>
      <c r="Q270" s="334"/>
      <c r="R270" s="334"/>
      <c r="S270" s="334"/>
      <c r="T270" s="335"/>
      <c r="U270" s="34"/>
      <c r="V270" s="34"/>
      <c r="W270" s="35" t="s">
        <v>70</v>
      </c>
      <c r="X270" s="324">
        <v>0</v>
      </c>
      <c r="Y270" s="325">
        <f>IFERROR(IF(X270="","",X270),"")</f>
        <v>0</v>
      </c>
      <c r="Z270" s="36">
        <f>IFERROR(IF(X270="","",X270*0.0155),"")</f>
        <v>0</v>
      </c>
      <c r="AA270" s="56"/>
      <c r="AB270" s="57"/>
      <c r="AC270" s="258" t="s">
        <v>392</v>
      </c>
      <c r="AG270" s="67"/>
      <c r="AJ270" s="71" t="s">
        <v>72</v>
      </c>
      <c r="AK270" s="71">
        <v>1</v>
      </c>
      <c r="BB270" s="259" t="s">
        <v>1</v>
      </c>
      <c r="BM270" s="67">
        <f>IFERROR(X270*I270,"0")</f>
        <v>0</v>
      </c>
      <c r="BN270" s="67">
        <f>IFERROR(Y270*I270,"0")</f>
        <v>0</v>
      </c>
      <c r="BO270" s="67">
        <f>IFERROR(X270/J270,"0")</f>
        <v>0</v>
      </c>
      <c r="BP270" s="67">
        <f>IFERROR(Y270/J270,"0")</f>
        <v>0</v>
      </c>
    </row>
    <row r="271" spans="1:68" x14ac:dyDescent="0.2">
      <c r="A271" s="360"/>
      <c r="B271" s="337"/>
      <c r="C271" s="337"/>
      <c r="D271" s="337"/>
      <c r="E271" s="337"/>
      <c r="F271" s="337"/>
      <c r="G271" s="337"/>
      <c r="H271" s="337"/>
      <c r="I271" s="337"/>
      <c r="J271" s="337"/>
      <c r="K271" s="337"/>
      <c r="L271" s="337"/>
      <c r="M271" s="337"/>
      <c r="N271" s="337"/>
      <c r="O271" s="361"/>
      <c r="P271" s="340" t="s">
        <v>73</v>
      </c>
      <c r="Q271" s="341"/>
      <c r="R271" s="341"/>
      <c r="S271" s="341"/>
      <c r="T271" s="341"/>
      <c r="U271" s="341"/>
      <c r="V271" s="342"/>
      <c r="W271" s="37" t="s">
        <v>70</v>
      </c>
      <c r="X271" s="326">
        <f>IFERROR(SUM(X268:X270),"0")</f>
        <v>84</v>
      </c>
      <c r="Y271" s="326">
        <f>IFERROR(SUM(Y268:Y270),"0")</f>
        <v>84</v>
      </c>
      <c r="Z271" s="326">
        <f>IFERROR(IF(Z268="",0,Z268),"0")+IFERROR(IF(Z269="",0,Z269),"0")+IFERROR(IF(Z270="",0,Z270),"0")</f>
        <v>1.302</v>
      </c>
      <c r="AA271" s="327"/>
      <c r="AB271" s="327"/>
      <c r="AC271" s="327"/>
    </row>
    <row r="272" spans="1:68" x14ac:dyDescent="0.2">
      <c r="A272" s="337"/>
      <c r="B272" s="337"/>
      <c r="C272" s="337"/>
      <c r="D272" s="337"/>
      <c r="E272" s="337"/>
      <c r="F272" s="337"/>
      <c r="G272" s="337"/>
      <c r="H272" s="337"/>
      <c r="I272" s="337"/>
      <c r="J272" s="337"/>
      <c r="K272" s="337"/>
      <c r="L272" s="337"/>
      <c r="M272" s="337"/>
      <c r="N272" s="337"/>
      <c r="O272" s="361"/>
      <c r="P272" s="340" t="s">
        <v>73</v>
      </c>
      <c r="Q272" s="341"/>
      <c r="R272" s="341"/>
      <c r="S272" s="341"/>
      <c r="T272" s="341"/>
      <c r="U272" s="341"/>
      <c r="V272" s="342"/>
      <c r="W272" s="37" t="s">
        <v>74</v>
      </c>
      <c r="X272" s="326">
        <f>IFERROR(SUMPRODUCT(X268:X270*H268:H270),"0")</f>
        <v>588</v>
      </c>
      <c r="Y272" s="326">
        <f>IFERROR(SUMPRODUCT(Y268:Y270*H268:H270),"0")</f>
        <v>588</v>
      </c>
      <c r="Z272" s="37"/>
      <c r="AA272" s="327"/>
      <c r="AB272" s="327"/>
      <c r="AC272" s="327"/>
    </row>
    <row r="273" spans="1:68" ht="14.25" customHeight="1" x14ac:dyDescent="0.25">
      <c r="A273" s="347" t="s">
        <v>161</v>
      </c>
      <c r="B273" s="337"/>
      <c r="C273" s="337"/>
      <c r="D273" s="337"/>
      <c r="E273" s="337"/>
      <c r="F273" s="337"/>
      <c r="G273" s="337"/>
      <c r="H273" s="337"/>
      <c r="I273" s="337"/>
      <c r="J273" s="337"/>
      <c r="K273" s="337"/>
      <c r="L273" s="337"/>
      <c r="M273" s="337"/>
      <c r="N273" s="337"/>
      <c r="O273" s="337"/>
      <c r="P273" s="337"/>
      <c r="Q273" s="337"/>
      <c r="R273" s="337"/>
      <c r="S273" s="337"/>
      <c r="T273" s="337"/>
      <c r="U273" s="337"/>
      <c r="V273" s="337"/>
      <c r="W273" s="337"/>
      <c r="X273" s="337"/>
      <c r="Y273" s="337"/>
      <c r="Z273" s="337"/>
      <c r="AA273" s="320"/>
      <c r="AB273" s="320"/>
      <c r="AC273" s="320"/>
    </row>
    <row r="274" spans="1:68" ht="27" customHeight="1" x14ac:dyDescent="0.25">
      <c r="A274" s="54" t="s">
        <v>393</v>
      </c>
      <c r="B274" s="54" t="s">
        <v>394</v>
      </c>
      <c r="C274" s="31">
        <v>4301131019</v>
      </c>
      <c r="D274" s="328">
        <v>4640242180427</v>
      </c>
      <c r="E274" s="329"/>
      <c r="F274" s="323">
        <v>1.8</v>
      </c>
      <c r="G274" s="32">
        <v>1</v>
      </c>
      <c r="H274" s="323">
        <v>1.8</v>
      </c>
      <c r="I274" s="323">
        <v>1.915</v>
      </c>
      <c r="J274" s="32">
        <v>234</v>
      </c>
      <c r="K274" s="32" t="s">
        <v>151</v>
      </c>
      <c r="L274" s="32" t="s">
        <v>68</v>
      </c>
      <c r="M274" s="33" t="s">
        <v>69</v>
      </c>
      <c r="N274" s="33"/>
      <c r="O274" s="32">
        <v>180</v>
      </c>
      <c r="P274" s="475" t="s">
        <v>395</v>
      </c>
      <c r="Q274" s="334"/>
      <c r="R274" s="334"/>
      <c r="S274" s="334"/>
      <c r="T274" s="335"/>
      <c r="U274" s="34"/>
      <c r="V274" s="34"/>
      <c r="W274" s="35" t="s">
        <v>70</v>
      </c>
      <c r="X274" s="324">
        <v>18</v>
      </c>
      <c r="Y274" s="325">
        <f>IFERROR(IF(X274="","",X274),"")</f>
        <v>18</v>
      </c>
      <c r="Z274" s="36">
        <f>IFERROR(IF(X274="","",X274*0.00502),"")</f>
        <v>9.0359999999999996E-2</v>
      </c>
      <c r="AA274" s="56"/>
      <c r="AB274" s="57"/>
      <c r="AC274" s="260" t="s">
        <v>396</v>
      </c>
      <c r="AG274" s="67"/>
      <c r="AJ274" s="71" t="s">
        <v>72</v>
      </c>
      <c r="AK274" s="71">
        <v>1</v>
      </c>
      <c r="BB274" s="261" t="s">
        <v>83</v>
      </c>
      <c r="BM274" s="67">
        <f>IFERROR(X274*I274,"0")</f>
        <v>34.47</v>
      </c>
      <c r="BN274" s="67">
        <f>IFERROR(Y274*I274,"0")</f>
        <v>34.47</v>
      </c>
      <c r="BO274" s="67">
        <f>IFERROR(X274/J274,"0")</f>
        <v>7.6923076923076927E-2</v>
      </c>
      <c r="BP274" s="67">
        <f>IFERROR(Y274/J274,"0")</f>
        <v>7.6923076923076927E-2</v>
      </c>
    </row>
    <row r="275" spans="1:68" x14ac:dyDescent="0.2">
      <c r="A275" s="360"/>
      <c r="B275" s="337"/>
      <c r="C275" s="337"/>
      <c r="D275" s="337"/>
      <c r="E275" s="337"/>
      <c r="F275" s="337"/>
      <c r="G275" s="337"/>
      <c r="H275" s="337"/>
      <c r="I275" s="337"/>
      <c r="J275" s="337"/>
      <c r="K275" s="337"/>
      <c r="L275" s="337"/>
      <c r="M275" s="337"/>
      <c r="N275" s="337"/>
      <c r="O275" s="361"/>
      <c r="P275" s="340" t="s">
        <v>73</v>
      </c>
      <c r="Q275" s="341"/>
      <c r="R275" s="341"/>
      <c r="S275" s="341"/>
      <c r="T275" s="341"/>
      <c r="U275" s="341"/>
      <c r="V275" s="342"/>
      <c r="W275" s="37" t="s">
        <v>70</v>
      </c>
      <c r="X275" s="326">
        <f>IFERROR(SUM(X274:X274),"0")</f>
        <v>18</v>
      </c>
      <c r="Y275" s="326">
        <f>IFERROR(SUM(Y274:Y274),"0")</f>
        <v>18</v>
      </c>
      <c r="Z275" s="326">
        <f>IFERROR(IF(Z274="",0,Z274),"0")</f>
        <v>9.0359999999999996E-2</v>
      </c>
      <c r="AA275" s="327"/>
      <c r="AB275" s="327"/>
      <c r="AC275" s="327"/>
    </row>
    <row r="276" spans="1:68" x14ac:dyDescent="0.2">
      <c r="A276" s="337"/>
      <c r="B276" s="337"/>
      <c r="C276" s="337"/>
      <c r="D276" s="337"/>
      <c r="E276" s="337"/>
      <c r="F276" s="337"/>
      <c r="G276" s="337"/>
      <c r="H276" s="337"/>
      <c r="I276" s="337"/>
      <c r="J276" s="337"/>
      <c r="K276" s="337"/>
      <c r="L276" s="337"/>
      <c r="M276" s="337"/>
      <c r="N276" s="337"/>
      <c r="O276" s="361"/>
      <c r="P276" s="340" t="s">
        <v>73</v>
      </c>
      <c r="Q276" s="341"/>
      <c r="R276" s="341"/>
      <c r="S276" s="341"/>
      <c r="T276" s="341"/>
      <c r="U276" s="341"/>
      <c r="V276" s="342"/>
      <c r="W276" s="37" t="s">
        <v>74</v>
      </c>
      <c r="X276" s="326">
        <f>IFERROR(SUMPRODUCT(X274:X274*H274:H274),"0")</f>
        <v>32.4</v>
      </c>
      <c r="Y276" s="326">
        <f>IFERROR(SUMPRODUCT(Y274:Y274*H274:H274),"0")</f>
        <v>32.4</v>
      </c>
      <c r="Z276" s="37"/>
      <c r="AA276" s="327"/>
      <c r="AB276" s="327"/>
      <c r="AC276" s="327"/>
    </row>
    <row r="277" spans="1:68" ht="14.25" customHeight="1" x14ac:dyDescent="0.25">
      <c r="A277" s="347" t="s">
        <v>77</v>
      </c>
      <c r="B277" s="337"/>
      <c r="C277" s="337"/>
      <c r="D277" s="337"/>
      <c r="E277" s="337"/>
      <c r="F277" s="337"/>
      <c r="G277" s="337"/>
      <c r="H277" s="337"/>
      <c r="I277" s="337"/>
      <c r="J277" s="337"/>
      <c r="K277" s="337"/>
      <c r="L277" s="337"/>
      <c r="M277" s="337"/>
      <c r="N277" s="337"/>
      <c r="O277" s="337"/>
      <c r="P277" s="337"/>
      <c r="Q277" s="337"/>
      <c r="R277" s="337"/>
      <c r="S277" s="337"/>
      <c r="T277" s="337"/>
      <c r="U277" s="337"/>
      <c r="V277" s="337"/>
      <c r="W277" s="337"/>
      <c r="X277" s="337"/>
      <c r="Y277" s="337"/>
      <c r="Z277" s="337"/>
      <c r="AA277" s="320"/>
      <c r="AB277" s="320"/>
      <c r="AC277" s="320"/>
    </row>
    <row r="278" spans="1:68" ht="27" customHeight="1" x14ac:dyDescent="0.25">
      <c r="A278" s="54" t="s">
        <v>397</v>
      </c>
      <c r="B278" s="54" t="s">
        <v>398</v>
      </c>
      <c r="C278" s="31">
        <v>4301132080</v>
      </c>
      <c r="D278" s="328">
        <v>4640242180397</v>
      </c>
      <c r="E278" s="329"/>
      <c r="F278" s="323">
        <v>1</v>
      </c>
      <c r="G278" s="32">
        <v>6</v>
      </c>
      <c r="H278" s="323">
        <v>6</v>
      </c>
      <c r="I278" s="323">
        <v>6.26</v>
      </c>
      <c r="J278" s="32">
        <v>84</v>
      </c>
      <c r="K278" s="32" t="s">
        <v>67</v>
      </c>
      <c r="L278" s="32" t="s">
        <v>68</v>
      </c>
      <c r="M278" s="33" t="s">
        <v>69</v>
      </c>
      <c r="N278" s="33"/>
      <c r="O278" s="32">
        <v>180</v>
      </c>
      <c r="P278" s="502" t="s">
        <v>399</v>
      </c>
      <c r="Q278" s="334"/>
      <c r="R278" s="334"/>
      <c r="S278" s="334"/>
      <c r="T278" s="335"/>
      <c r="U278" s="34"/>
      <c r="V278" s="34"/>
      <c r="W278" s="35" t="s">
        <v>70</v>
      </c>
      <c r="X278" s="324">
        <v>48</v>
      </c>
      <c r="Y278" s="325">
        <f>IFERROR(IF(X278="","",X278),"")</f>
        <v>48</v>
      </c>
      <c r="Z278" s="36">
        <f>IFERROR(IF(X278="","",X278*0.0155),"")</f>
        <v>0.74399999999999999</v>
      </c>
      <c r="AA278" s="56"/>
      <c r="AB278" s="57"/>
      <c r="AC278" s="262" t="s">
        <v>400</v>
      </c>
      <c r="AG278" s="67"/>
      <c r="AJ278" s="71" t="s">
        <v>72</v>
      </c>
      <c r="AK278" s="71">
        <v>1</v>
      </c>
      <c r="BB278" s="263" t="s">
        <v>83</v>
      </c>
      <c r="BM278" s="67">
        <f>IFERROR(X278*I278,"0")</f>
        <v>300.48</v>
      </c>
      <c r="BN278" s="67">
        <f>IFERROR(Y278*I278,"0")</f>
        <v>300.48</v>
      </c>
      <c r="BO278" s="67">
        <f>IFERROR(X278/J278,"0")</f>
        <v>0.5714285714285714</v>
      </c>
      <c r="BP278" s="67">
        <f>IFERROR(Y278/J278,"0")</f>
        <v>0.5714285714285714</v>
      </c>
    </row>
    <row r="279" spans="1:68" ht="27" customHeight="1" x14ac:dyDescent="0.25">
      <c r="A279" s="54" t="s">
        <v>401</v>
      </c>
      <c r="B279" s="54" t="s">
        <v>402</v>
      </c>
      <c r="C279" s="31">
        <v>4301132104</v>
      </c>
      <c r="D279" s="328">
        <v>4640242181219</v>
      </c>
      <c r="E279" s="329"/>
      <c r="F279" s="323">
        <v>0.3</v>
      </c>
      <c r="G279" s="32">
        <v>9</v>
      </c>
      <c r="H279" s="323">
        <v>2.7</v>
      </c>
      <c r="I279" s="323">
        <v>2.8450000000000002</v>
      </c>
      <c r="J279" s="32">
        <v>234</v>
      </c>
      <c r="K279" s="32" t="s">
        <v>151</v>
      </c>
      <c r="L279" s="32" t="s">
        <v>68</v>
      </c>
      <c r="M279" s="33" t="s">
        <v>69</v>
      </c>
      <c r="N279" s="33"/>
      <c r="O279" s="32">
        <v>180</v>
      </c>
      <c r="P279" s="465" t="s">
        <v>403</v>
      </c>
      <c r="Q279" s="334"/>
      <c r="R279" s="334"/>
      <c r="S279" s="334"/>
      <c r="T279" s="335"/>
      <c r="U279" s="34"/>
      <c r="V279" s="34"/>
      <c r="W279" s="35" t="s">
        <v>70</v>
      </c>
      <c r="X279" s="324">
        <v>0</v>
      </c>
      <c r="Y279" s="325">
        <f>IFERROR(IF(X279="","",X279),"")</f>
        <v>0</v>
      </c>
      <c r="Z279" s="36">
        <f>IFERROR(IF(X279="","",X279*0.00502),"")</f>
        <v>0</v>
      </c>
      <c r="AA279" s="56"/>
      <c r="AB279" s="57"/>
      <c r="AC279" s="264" t="s">
        <v>400</v>
      </c>
      <c r="AG279" s="67"/>
      <c r="AJ279" s="71" t="s">
        <v>72</v>
      </c>
      <c r="AK279" s="71">
        <v>1</v>
      </c>
      <c r="BB279" s="265" t="s">
        <v>83</v>
      </c>
      <c r="BM279" s="67">
        <f>IFERROR(X279*I279,"0")</f>
        <v>0</v>
      </c>
      <c r="BN279" s="67">
        <f>IFERROR(Y279*I279,"0")</f>
        <v>0</v>
      </c>
      <c r="BO279" s="67">
        <f>IFERROR(X279/J279,"0")</f>
        <v>0</v>
      </c>
      <c r="BP279" s="67">
        <f>IFERROR(Y279/J279,"0")</f>
        <v>0</v>
      </c>
    </row>
    <row r="280" spans="1:68" x14ac:dyDescent="0.2">
      <c r="A280" s="360"/>
      <c r="B280" s="337"/>
      <c r="C280" s="337"/>
      <c r="D280" s="337"/>
      <c r="E280" s="337"/>
      <c r="F280" s="337"/>
      <c r="G280" s="337"/>
      <c r="H280" s="337"/>
      <c r="I280" s="337"/>
      <c r="J280" s="337"/>
      <c r="K280" s="337"/>
      <c r="L280" s="337"/>
      <c r="M280" s="337"/>
      <c r="N280" s="337"/>
      <c r="O280" s="361"/>
      <c r="P280" s="340" t="s">
        <v>73</v>
      </c>
      <c r="Q280" s="341"/>
      <c r="R280" s="341"/>
      <c r="S280" s="341"/>
      <c r="T280" s="341"/>
      <c r="U280" s="341"/>
      <c r="V280" s="342"/>
      <c r="W280" s="37" t="s">
        <v>70</v>
      </c>
      <c r="X280" s="326">
        <f>IFERROR(SUM(X278:X279),"0")</f>
        <v>48</v>
      </c>
      <c r="Y280" s="326">
        <f>IFERROR(SUM(Y278:Y279),"0")</f>
        <v>48</v>
      </c>
      <c r="Z280" s="326">
        <f>IFERROR(IF(Z278="",0,Z278),"0")+IFERROR(IF(Z279="",0,Z279),"0")</f>
        <v>0.74399999999999999</v>
      </c>
      <c r="AA280" s="327"/>
      <c r="AB280" s="327"/>
      <c r="AC280" s="327"/>
    </row>
    <row r="281" spans="1:68" x14ac:dyDescent="0.2">
      <c r="A281" s="337"/>
      <c r="B281" s="337"/>
      <c r="C281" s="337"/>
      <c r="D281" s="337"/>
      <c r="E281" s="337"/>
      <c r="F281" s="337"/>
      <c r="G281" s="337"/>
      <c r="H281" s="337"/>
      <c r="I281" s="337"/>
      <c r="J281" s="337"/>
      <c r="K281" s="337"/>
      <c r="L281" s="337"/>
      <c r="M281" s="337"/>
      <c r="N281" s="337"/>
      <c r="O281" s="361"/>
      <c r="P281" s="340" t="s">
        <v>73</v>
      </c>
      <c r="Q281" s="341"/>
      <c r="R281" s="341"/>
      <c r="S281" s="341"/>
      <c r="T281" s="341"/>
      <c r="U281" s="341"/>
      <c r="V281" s="342"/>
      <c r="W281" s="37" t="s">
        <v>74</v>
      </c>
      <c r="X281" s="326">
        <f>IFERROR(SUMPRODUCT(X278:X279*H278:H279),"0")</f>
        <v>288</v>
      </c>
      <c r="Y281" s="326">
        <f>IFERROR(SUMPRODUCT(Y278:Y279*H278:H279),"0")</f>
        <v>288</v>
      </c>
      <c r="Z281" s="37"/>
      <c r="AA281" s="327"/>
      <c r="AB281" s="327"/>
      <c r="AC281" s="327"/>
    </row>
    <row r="282" spans="1:68" ht="14.25" customHeight="1" x14ac:dyDescent="0.25">
      <c r="A282" s="347" t="s">
        <v>186</v>
      </c>
      <c r="B282" s="337"/>
      <c r="C282" s="337"/>
      <c r="D282" s="337"/>
      <c r="E282" s="337"/>
      <c r="F282" s="337"/>
      <c r="G282" s="337"/>
      <c r="H282" s="337"/>
      <c r="I282" s="337"/>
      <c r="J282" s="337"/>
      <c r="K282" s="337"/>
      <c r="L282" s="337"/>
      <c r="M282" s="337"/>
      <c r="N282" s="337"/>
      <c r="O282" s="337"/>
      <c r="P282" s="337"/>
      <c r="Q282" s="337"/>
      <c r="R282" s="337"/>
      <c r="S282" s="337"/>
      <c r="T282" s="337"/>
      <c r="U282" s="337"/>
      <c r="V282" s="337"/>
      <c r="W282" s="337"/>
      <c r="X282" s="337"/>
      <c r="Y282" s="337"/>
      <c r="Z282" s="337"/>
      <c r="AA282" s="320"/>
      <c r="AB282" s="320"/>
      <c r="AC282" s="320"/>
    </row>
    <row r="283" spans="1:68" ht="27" customHeight="1" x14ac:dyDescent="0.25">
      <c r="A283" s="54" t="s">
        <v>404</v>
      </c>
      <c r="B283" s="54" t="s">
        <v>405</v>
      </c>
      <c r="C283" s="31">
        <v>4301136028</v>
      </c>
      <c r="D283" s="328">
        <v>4640242180304</v>
      </c>
      <c r="E283" s="329"/>
      <c r="F283" s="323">
        <v>2.7</v>
      </c>
      <c r="G283" s="32">
        <v>1</v>
      </c>
      <c r="H283" s="323">
        <v>2.7</v>
      </c>
      <c r="I283" s="323">
        <v>2.8906000000000001</v>
      </c>
      <c r="J283" s="32">
        <v>126</v>
      </c>
      <c r="K283" s="32" t="s">
        <v>80</v>
      </c>
      <c r="L283" s="32" t="s">
        <v>68</v>
      </c>
      <c r="M283" s="33" t="s">
        <v>69</v>
      </c>
      <c r="N283" s="33"/>
      <c r="O283" s="32">
        <v>180</v>
      </c>
      <c r="P283" s="427" t="s">
        <v>406</v>
      </c>
      <c r="Q283" s="334"/>
      <c r="R283" s="334"/>
      <c r="S283" s="334"/>
      <c r="T283" s="335"/>
      <c r="U283" s="34"/>
      <c r="V283" s="34"/>
      <c r="W283" s="35" t="s">
        <v>70</v>
      </c>
      <c r="X283" s="324">
        <v>84</v>
      </c>
      <c r="Y283" s="325">
        <f>IFERROR(IF(X283="","",X283),"")</f>
        <v>84</v>
      </c>
      <c r="Z283" s="36">
        <f>IFERROR(IF(X283="","",X283*0.00936),"")</f>
        <v>0.78624000000000005</v>
      </c>
      <c r="AA283" s="56"/>
      <c r="AB283" s="57"/>
      <c r="AC283" s="266" t="s">
        <v>407</v>
      </c>
      <c r="AG283" s="67"/>
      <c r="AJ283" s="71" t="s">
        <v>72</v>
      </c>
      <c r="AK283" s="71">
        <v>1</v>
      </c>
      <c r="BB283" s="267" t="s">
        <v>83</v>
      </c>
      <c r="BM283" s="67">
        <f>IFERROR(X283*I283,"0")</f>
        <v>242.81040000000002</v>
      </c>
      <c r="BN283" s="67">
        <f>IFERROR(Y283*I283,"0")</f>
        <v>242.81040000000002</v>
      </c>
      <c r="BO283" s="67">
        <f>IFERROR(X283/J283,"0")</f>
        <v>0.66666666666666663</v>
      </c>
      <c r="BP283" s="67">
        <f>IFERROR(Y283/J283,"0")</f>
        <v>0.66666666666666663</v>
      </c>
    </row>
    <row r="284" spans="1:68" ht="27" customHeight="1" x14ac:dyDescent="0.25">
      <c r="A284" s="54" t="s">
        <v>408</v>
      </c>
      <c r="B284" s="54" t="s">
        <v>409</v>
      </c>
      <c r="C284" s="31">
        <v>4301136026</v>
      </c>
      <c r="D284" s="328">
        <v>4640242180236</v>
      </c>
      <c r="E284" s="329"/>
      <c r="F284" s="323">
        <v>5</v>
      </c>
      <c r="G284" s="32">
        <v>1</v>
      </c>
      <c r="H284" s="323">
        <v>5</v>
      </c>
      <c r="I284" s="323">
        <v>5.2350000000000003</v>
      </c>
      <c r="J284" s="32">
        <v>84</v>
      </c>
      <c r="K284" s="32" t="s">
        <v>67</v>
      </c>
      <c r="L284" s="32" t="s">
        <v>68</v>
      </c>
      <c r="M284" s="33" t="s">
        <v>69</v>
      </c>
      <c r="N284" s="33"/>
      <c r="O284" s="32">
        <v>180</v>
      </c>
      <c r="P284" s="393" t="s">
        <v>410</v>
      </c>
      <c r="Q284" s="334"/>
      <c r="R284" s="334"/>
      <c r="S284" s="334"/>
      <c r="T284" s="335"/>
      <c r="U284" s="34"/>
      <c r="V284" s="34"/>
      <c r="W284" s="35" t="s">
        <v>70</v>
      </c>
      <c r="X284" s="324">
        <v>84</v>
      </c>
      <c r="Y284" s="325">
        <f>IFERROR(IF(X284="","",X284),"")</f>
        <v>84</v>
      </c>
      <c r="Z284" s="36">
        <f>IFERROR(IF(X284="","",X284*0.0155),"")</f>
        <v>1.302</v>
      </c>
      <c r="AA284" s="56"/>
      <c r="AB284" s="57"/>
      <c r="AC284" s="268" t="s">
        <v>407</v>
      </c>
      <c r="AG284" s="67"/>
      <c r="AJ284" s="71" t="s">
        <v>72</v>
      </c>
      <c r="AK284" s="71">
        <v>1</v>
      </c>
      <c r="BB284" s="269" t="s">
        <v>83</v>
      </c>
      <c r="BM284" s="67">
        <f>IFERROR(X284*I284,"0")</f>
        <v>439.74</v>
      </c>
      <c r="BN284" s="67">
        <f>IFERROR(Y284*I284,"0")</f>
        <v>439.74</v>
      </c>
      <c r="BO284" s="67">
        <f>IFERROR(X284/J284,"0")</f>
        <v>1</v>
      </c>
      <c r="BP284" s="67">
        <f>IFERROR(Y284/J284,"0")</f>
        <v>1</v>
      </c>
    </row>
    <row r="285" spans="1:68" ht="27" customHeight="1" x14ac:dyDescent="0.25">
      <c r="A285" s="54" t="s">
        <v>411</v>
      </c>
      <c r="B285" s="54" t="s">
        <v>412</v>
      </c>
      <c r="C285" s="31">
        <v>4301136029</v>
      </c>
      <c r="D285" s="328">
        <v>4640242180410</v>
      </c>
      <c r="E285" s="329"/>
      <c r="F285" s="323">
        <v>2.2400000000000002</v>
      </c>
      <c r="G285" s="32">
        <v>1</v>
      </c>
      <c r="H285" s="323">
        <v>2.2400000000000002</v>
      </c>
      <c r="I285" s="323">
        <v>2.4319999999999999</v>
      </c>
      <c r="J285" s="32">
        <v>126</v>
      </c>
      <c r="K285" s="32" t="s">
        <v>80</v>
      </c>
      <c r="L285" s="32" t="s">
        <v>68</v>
      </c>
      <c r="M285" s="33" t="s">
        <v>69</v>
      </c>
      <c r="N285" s="33"/>
      <c r="O285" s="32">
        <v>180</v>
      </c>
      <c r="P285" s="429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85" s="334"/>
      <c r="R285" s="334"/>
      <c r="S285" s="334"/>
      <c r="T285" s="335"/>
      <c r="U285" s="34"/>
      <c r="V285" s="34"/>
      <c r="W285" s="35" t="s">
        <v>70</v>
      </c>
      <c r="X285" s="324">
        <v>0</v>
      </c>
      <c r="Y285" s="325">
        <f>IFERROR(IF(X285="","",X285),"")</f>
        <v>0</v>
      </c>
      <c r="Z285" s="36">
        <f>IFERROR(IF(X285="","",X285*0.00936),"")</f>
        <v>0</v>
      </c>
      <c r="AA285" s="56"/>
      <c r="AB285" s="57"/>
      <c r="AC285" s="270" t="s">
        <v>407</v>
      </c>
      <c r="AG285" s="67"/>
      <c r="AJ285" s="71" t="s">
        <v>72</v>
      </c>
      <c r="AK285" s="71">
        <v>1</v>
      </c>
      <c r="BB285" s="271" t="s">
        <v>83</v>
      </c>
      <c r="BM285" s="67">
        <f>IFERROR(X285*I285,"0")</f>
        <v>0</v>
      </c>
      <c r="BN285" s="67">
        <f>IFERROR(Y285*I285,"0")</f>
        <v>0</v>
      </c>
      <c r="BO285" s="67">
        <f>IFERROR(X285/J285,"0")</f>
        <v>0</v>
      </c>
      <c r="BP285" s="67">
        <f>IFERROR(Y285/J285,"0")</f>
        <v>0</v>
      </c>
    </row>
    <row r="286" spans="1:68" x14ac:dyDescent="0.2">
      <c r="A286" s="360"/>
      <c r="B286" s="337"/>
      <c r="C286" s="337"/>
      <c r="D286" s="337"/>
      <c r="E286" s="337"/>
      <c r="F286" s="337"/>
      <c r="G286" s="337"/>
      <c r="H286" s="337"/>
      <c r="I286" s="337"/>
      <c r="J286" s="337"/>
      <c r="K286" s="337"/>
      <c r="L286" s="337"/>
      <c r="M286" s="337"/>
      <c r="N286" s="337"/>
      <c r="O286" s="361"/>
      <c r="P286" s="340" t="s">
        <v>73</v>
      </c>
      <c r="Q286" s="341"/>
      <c r="R286" s="341"/>
      <c r="S286" s="341"/>
      <c r="T286" s="341"/>
      <c r="U286" s="341"/>
      <c r="V286" s="342"/>
      <c r="W286" s="37" t="s">
        <v>70</v>
      </c>
      <c r="X286" s="326">
        <f>IFERROR(SUM(X283:X285),"0")</f>
        <v>168</v>
      </c>
      <c r="Y286" s="326">
        <f>IFERROR(SUM(Y283:Y285),"0")</f>
        <v>168</v>
      </c>
      <c r="Z286" s="326">
        <f>IFERROR(IF(Z283="",0,Z283),"0")+IFERROR(IF(Z284="",0,Z284),"0")+IFERROR(IF(Z285="",0,Z285),"0")</f>
        <v>2.0882399999999999</v>
      </c>
      <c r="AA286" s="327"/>
      <c r="AB286" s="327"/>
      <c r="AC286" s="327"/>
    </row>
    <row r="287" spans="1:68" x14ac:dyDescent="0.2">
      <c r="A287" s="337"/>
      <c r="B287" s="337"/>
      <c r="C287" s="337"/>
      <c r="D287" s="337"/>
      <c r="E287" s="337"/>
      <c r="F287" s="337"/>
      <c r="G287" s="337"/>
      <c r="H287" s="337"/>
      <c r="I287" s="337"/>
      <c r="J287" s="337"/>
      <c r="K287" s="337"/>
      <c r="L287" s="337"/>
      <c r="M287" s="337"/>
      <c r="N287" s="337"/>
      <c r="O287" s="361"/>
      <c r="P287" s="340" t="s">
        <v>73</v>
      </c>
      <c r="Q287" s="341"/>
      <c r="R287" s="341"/>
      <c r="S287" s="341"/>
      <c r="T287" s="341"/>
      <c r="U287" s="341"/>
      <c r="V287" s="342"/>
      <c r="W287" s="37" t="s">
        <v>74</v>
      </c>
      <c r="X287" s="326">
        <f>IFERROR(SUMPRODUCT(X283:X285*H283:H285),"0")</f>
        <v>646.79999999999995</v>
      </c>
      <c r="Y287" s="326">
        <f>IFERROR(SUMPRODUCT(Y283:Y285*H283:H285),"0")</f>
        <v>646.79999999999995</v>
      </c>
      <c r="Z287" s="37"/>
      <c r="AA287" s="327"/>
      <c r="AB287" s="327"/>
      <c r="AC287" s="327"/>
    </row>
    <row r="288" spans="1:68" ht="14.25" customHeight="1" x14ac:dyDescent="0.25">
      <c r="A288" s="347" t="s">
        <v>136</v>
      </c>
      <c r="B288" s="337"/>
      <c r="C288" s="337"/>
      <c r="D288" s="337"/>
      <c r="E288" s="337"/>
      <c r="F288" s="337"/>
      <c r="G288" s="337"/>
      <c r="H288" s="337"/>
      <c r="I288" s="337"/>
      <c r="J288" s="337"/>
      <c r="K288" s="337"/>
      <c r="L288" s="337"/>
      <c r="M288" s="337"/>
      <c r="N288" s="337"/>
      <c r="O288" s="337"/>
      <c r="P288" s="337"/>
      <c r="Q288" s="337"/>
      <c r="R288" s="337"/>
      <c r="S288" s="337"/>
      <c r="T288" s="337"/>
      <c r="U288" s="337"/>
      <c r="V288" s="337"/>
      <c r="W288" s="337"/>
      <c r="X288" s="337"/>
      <c r="Y288" s="337"/>
      <c r="Z288" s="337"/>
      <c r="AA288" s="320"/>
      <c r="AB288" s="320"/>
      <c r="AC288" s="320"/>
    </row>
    <row r="289" spans="1:68" ht="37.5" customHeight="1" x14ac:dyDescent="0.25">
      <c r="A289" s="54" t="s">
        <v>413</v>
      </c>
      <c r="B289" s="54" t="s">
        <v>414</v>
      </c>
      <c r="C289" s="31">
        <v>4301135504</v>
      </c>
      <c r="D289" s="328">
        <v>4640242181554</v>
      </c>
      <c r="E289" s="329"/>
      <c r="F289" s="323">
        <v>3</v>
      </c>
      <c r="G289" s="32">
        <v>1</v>
      </c>
      <c r="H289" s="323">
        <v>3</v>
      </c>
      <c r="I289" s="323">
        <v>3.1920000000000002</v>
      </c>
      <c r="J289" s="32">
        <v>126</v>
      </c>
      <c r="K289" s="32" t="s">
        <v>80</v>
      </c>
      <c r="L289" s="32" t="s">
        <v>68</v>
      </c>
      <c r="M289" s="33" t="s">
        <v>69</v>
      </c>
      <c r="N289" s="33"/>
      <c r="O289" s="32">
        <v>180</v>
      </c>
      <c r="P289" s="418" t="s">
        <v>415</v>
      </c>
      <c r="Q289" s="334"/>
      <c r="R289" s="334"/>
      <c r="S289" s="334"/>
      <c r="T289" s="335"/>
      <c r="U289" s="34"/>
      <c r="V289" s="34"/>
      <c r="W289" s="35" t="s">
        <v>70</v>
      </c>
      <c r="X289" s="324">
        <v>0</v>
      </c>
      <c r="Y289" s="325">
        <f t="shared" ref="Y289:Y309" si="18">IFERROR(IF(X289="","",X289),"")</f>
        <v>0</v>
      </c>
      <c r="Z289" s="36">
        <f>IFERROR(IF(X289="","",X289*0.00936),"")</f>
        <v>0</v>
      </c>
      <c r="AA289" s="56"/>
      <c r="AB289" s="57"/>
      <c r="AC289" s="272" t="s">
        <v>416</v>
      </c>
      <c r="AG289" s="67"/>
      <c r="AJ289" s="71" t="s">
        <v>72</v>
      </c>
      <c r="AK289" s="71">
        <v>1</v>
      </c>
      <c r="BB289" s="273" t="s">
        <v>83</v>
      </c>
      <c r="BM289" s="67">
        <f t="shared" ref="BM289:BM309" si="19">IFERROR(X289*I289,"0")</f>
        <v>0</v>
      </c>
      <c r="BN289" s="67">
        <f t="shared" ref="BN289:BN309" si="20">IFERROR(Y289*I289,"0")</f>
        <v>0</v>
      </c>
      <c r="BO289" s="67">
        <f t="shared" ref="BO289:BO309" si="21">IFERROR(X289/J289,"0")</f>
        <v>0</v>
      </c>
      <c r="BP289" s="67">
        <f t="shared" ref="BP289:BP309" si="22">IFERROR(Y289/J289,"0")</f>
        <v>0</v>
      </c>
    </row>
    <row r="290" spans="1:68" ht="27" customHeight="1" x14ac:dyDescent="0.25">
      <c r="A290" s="54" t="s">
        <v>417</v>
      </c>
      <c r="B290" s="54" t="s">
        <v>418</v>
      </c>
      <c r="C290" s="31">
        <v>4301135394</v>
      </c>
      <c r="D290" s="328">
        <v>4640242181561</v>
      </c>
      <c r="E290" s="329"/>
      <c r="F290" s="323">
        <v>3.7</v>
      </c>
      <c r="G290" s="32">
        <v>1</v>
      </c>
      <c r="H290" s="323">
        <v>3.7</v>
      </c>
      <c r="I290" s="323">
        <v>3.8919999999999999</v>
      </c>
      <c r="J290" s="32">
        <v>126</v>
      </c>
      <c r="K290" s="32" t="s">
        <v>80</v>
      </c>
      <c r="L290" s="32" t="s">
        <v>68</v>
      </c>
      <c r="M290" s="33" t="s">
        <v>69</v>
      </c>
      <c r="N290" s="33"/>
      <c r="O290" s="32">
        <v>180</v>
      </c>
      <c r="P290" s="353" t="s">
        <v>419</v>
      </c>
      <c r="Q290" s="334"/>
      <c r="R290" s="334"/>
      <c r="S290" s="334"/>
      <c r="T290" s="335"/>
      <c r="U290" s="34"/>
      <c r="V290" s="34"/>
      <c r="W290" s="35" t="s">
        <v>70</v>
      </c>
      <c r="X290" s="324">
        <v>0</v>
      </c>
      <c r="Y290" s="325">
        <f t="shared" si="18"/>
        <v>0</v>
      </c>
      <c r="Z290" s="36">
        <f>IFERROR(IF(X290="","",X290*0.00936),"")</f>
        <v>0</v>
      </c>
      <c r="AA290" s="56"/>
      <c r="AB290" s="57"/>
      <c r="AC290" s="274" t="s">
        <v>420</v>
      </c>
      <c r="AG290" s="67"/>
      <c r="AJ290" s="71" t="s">
        <v>72</v>
      </c>
      <c r="AK290" s="71">
        <v>1</v>
      </c>
      <c r="BB290" s="275" t="s">
        <v>83</v>
      </c>
      <c r="BM290" s="67">
        <f t="shared" si="19"/>
        <v>0</v>
      </c>
      <c r="BN290" s="67">
        <f t="shared" si="20"/>
        <v>0</v>
      </c>
      <c r="BO290" s="67">
        <f t="shared" si="21"/>
        <v>0</v>
      </c>
      <c r="BP290" s="67">
        <f t="shared" si="22"/>
        <v>0</v>
      </c>
    </row>
    <row r="291" spans="1:68" ht="27" customHeight="1" x14ac:dyDescent="0.25">
      <c r="A291" s="54" t="s">
        <v>421</v>
      </c>
      <c r="B291" s="54" t="s">
        <v>422</v>
      </c>
      <c r="C291" s="31">
        <v>4301135374</v>
      </c>
      <c r="D291" s="328">
        <v>4640242181424</v>
      </c>
      <c r="E291" s="329"/>
      <c r="F291" s="323">
        <v>5.5</v>
      </c>
      <c r="G291" s="32">
        <v>1</v>
      </c>
      <c r="H291" s="323">
        <v>5.5</v>
      </c>
      <c r="I291" s="323">
        <v>5.7350000000000003</v>
      </c>
      <c r="J291" s="32">
        <v>84</v>
      </c>
      <c r="K291" s="32" t="s">
        <v>67</v>
      </c>
      <c r="L291" s="32" t="s">
        <v>68</v>
      </c>
      <c r="M291" s="33" t="s">
        <v>69</v>
      </c>
      <c r="N291" s="33"/>
      <c r="O291" s="32">
        <v>180</v>
      </c>
      <c r="P291" s="523" t="s">
        <v>423</v>
      </c>
      <c r="Q291" s="334"/>
      <c r="R291" s="334"/>
      <c r="S291" s="334"/>
      <c r="T291" s="335"/>
      <c r="U291" s="34"/>
      <c r="V291" s="34"/>
      <c r="W291" s="35" t="s">
        <v>70</v>
      </c>
      <c r="X291" s="324">
        <v>12</v>
      </c>
      <c r="Y291" s="325">
        <f t="shared" si="18"/>
        <v>12</v>
      </c>
      <c r="Z291" s="36">
        <f>IFERROR(IF(X291="","",X291*0.0155),"")</f>
        <v>0.186</v>
      </c>
      <c r="AA291" s="56"/>
      <c r="AB291" s="57"/>
      <c r="AC291" s="276" t="s">
        <v>416</v>
      </c>
      <c r="AG291" s="67"/>
      <c r="AJ291" s="71" t="s">
        <v>72</v>
      </c>
      <c r="AK291" s="71">
        <v>1</v>
      </c>
      <c r="BB291" s="277" t="s">
        <v>83</v>
      </c>
      <c r="BM291" s="67">
        <f t="shared" si="19"/>
        <v>68.820000000000007</v>
      </c>
      <c r="BN291" s="67">
        <f t="shared" si="20"/>
        <v>68.820000000000007</v>
      </c>
      <c r="BO291" s="67">
        <f t="shared" si="21"/>
        <v>0.14285714285714285</v>
      </c>
      <c r="BP291" s="67">
        <f t="shared" si="22"/>
        <v>0.14285714285714285</v>
      </c>
    </row>
    <row r="292" spans="1:68" ht="27" customHeight="1" x14ac:dyDescent="0.25">
      <c r="A292" s="54" t="s">
        <v>424</v>
      </c>
      <c r="B292" s="54" t="s">
        <v>425</v>
      </c>
      <c r="C292" s="31">
        <v>4301135320</v>
      </c>
      <c r="D292" s="328">
        <v>4640242181592</v>
      </c>
      <c r="E292" s="329"/>
      <c r="F292" s="323">
        <v>3.5</v>
      </c>
      <c r="G292" s="32">
        <v>1</v>
      </c>
      <c r="H292" s="323">
        <v>3.5</v>
      </c>
      <c r="I292" s="323">
        <v>3.6850000000000001</v>
      </c>
      <c r="J292" s="32">
        <v>126</v>
      </c>
      <c r="K292" s="32" t="s">
        <v>80</v>
      </c>
      <c r="L292" s="32" t="s">
        <v>68</v>
      </c>
      <c r="M292" s="33" t="s">
        <v>69</v>
      </c>
      <c r="N292" s="33"/>
      <c r="O292" s="32">
        <v>180</v>
      </c>
      <c r="P292" s="529" t="s">
        <v>426</v>
      </c>
      <c r="Q292" s="334"/>
      <c r="R292" s="334"/>
      <c r="S292" s="334"/>
      <c r="T292" s="335"/>
      <c r="U292" s="34"/>
      <c r="V292" s="34"/>
      <c r="W292" s="35" t="s">
        <v>70</v>
      </c>
      <c r="X292" s="324">
        <v>0</v>
      </c>
      <c r="Y292" s="325">
        <f t="shared" si="18"/>
        <v>0</v>
      </c>
      <c r="Z292" s="36">
        <f t="shared" ref="Z292:Z300" si="23">IFERROR(IF(X292="","",X292*0.00936),"")</f>
        <v>0</v>
      </c>
      <c r="AA292" s="56"/>
      <c r="AB292" s="57"/>
      <c r="AC292" s="278" t="s">
        <v>427</v>
      </c>
      <c r="AG292" s="67"/>
      <c r="AJ292" s="71" t="s">
        <v>72</v>
      </c>
      <c r="AK292" s="71">
        <v>1</v>
      </c>
      <c r="BB292" s="279" t="s">
        <v>83</v>
      </c>
      <c r="BM292" s="67">
        <f t="shared" si="19"/>
        <v>0</v>
      </c>
      <c r="BN292" s="67">
        <f t="shared" si="20"/>
        <v>0</v>
      </c>
      <c r="BO292" s="67">
        <f t="shared" si="21"/>
        <v>0</v>
      </c>
      <c r="BP292" s="67">
        <f t="shared" si="22"/>
        <v>0</v>
      </c>
    </row>
    <row r="293" spans="1:68" ht="37.5" customHeight="1" x14ac:dyDescent="0.25">
      <c r="A293" s="54" t="s">
        <v>428</v>
      </c>
      <c r="B293" s="54" t="s">
        <v>429</v>
      </c>
      <c r="C293" s="31">
        <v>4301135552</v>
      </c>
      <c r="D293" s="328">
        <v>4640242181431</v>
      </c>
      <c r="E293" s="329"/>
      <c r="F293" s="323">
        <v>3.5</v>
      </c>
      <c r="G293" s="32">
        <v>1</v>
      </c>
      <c r="H293" s="323">
        <v>3.5</v>
      </c>
      <c r="I293" s="323">
        <v>3.6920000000000002</v>
      </c>
      <c r="J293" s="32">
        <v>126</v>
      </c>
      <c r="K293" s="32" t="s">
        <v>80</v>
      </c>
      <c r="L293" s="32" t="s">
        <v>68</v>
      </c>
      <c r="M293" s="33" t="s">
        <v>69</v>
      </c>
      <c r="N293" s="33"/>
      <c r="O293" s="32">
        <v>180</v>
      </c>
      <c r="P293" s="526" t="s">
        <v>430</v>
      </c>
      <c r="Q293" s="334"/>
      <c r="R293" s="334"/>
      <c r="S293" s="334"/>
      <c r="T293" s="335"/>
      <c r="U293" s="34"/>
      <c r="V293" s="34"/>
      <c r="W293" s="35" t="s">
        <v>70</v>
      </c>
      <c r="X293" s="324">
        <v>0</v>
      </c>
      <c r="Y293" s="325">
        <f t="shared" si="18"/>
        <v>0</v>
      </c>
      <c r="Z293" s="36">
        <f t="shared" si="23"/>
        <v>0</v>
      </c>
      <c r="AA293" s="56"/>
      <c r="AB293" s="57"/>
      <c r="AC293" s="280" t="s">
        <v>431</v>
      </c>
      <c r="AG293" s="67"/>
      <c r="AJ293" s="71" t="s">
        <v>72</v>
      </c>
      <c r="AK293" s="71">
        <v>1</v>
      </c>
      <c r="BB293" s="281" t="s">
        <v>83</v>
      </c>
      <c r="BM293" s="67">
        <f t="shared" si="19"/>
        <v>0</v>
      </c>
      <c r="BN293" s="67">
        <f t="shared" si="20"/>
        <v>0</v>
      </c>
      <c r="BO293" s="67">
        <f t="shared" si="21"/>
        <v>0</v>
      </c>
      <c r="BP293" s="67">
        <f t="shared" si="22"/>
        <v>0</v>
      </c>
    </row>
    <row r="294" spans="1:68" ht="27" customHeight="1" x14ac:dyDescent="0.25">
      <c r="A294" s="54" t="s">
        <v>432</v>
      </c>
      <c r="B294" s="54" t="s">
        <v>433</v>
      </c>
      <c r="C294" s="31">
        <v>4301135405</v>
      </c>
      <c r="D294" s="328">
        <v>4640242181523</v>
      </c>
      <c r="E294" s="329"/>
      <c r="F294" s="323">
        <v>3</v>
      </c>
      <c r="G294" s="32">
        <v>1</v>
      </c>
      <c r="H294" s="323">
        <v>3</v>
      </c>
      <c r="I294" s="323">
        <v>3.1920000000000002</v>
      </c>
      <c r="J294" s="32">
        <v>126</v>
      </c>
      <c r="K294" s="32" t="s">
        <v>80</v>
      </c>
      <c r="L294" s="32" t="s">
        <v>68</v>
      </c>
      <c r="M294" s="33" t="s">
        <v>69</v>
      </c>
      <c r="N294" s="33"/>
      <c r="O294" s="32">
        <v>180</v>
      </c>
      <c r="P294" s="530" t="s">
        <v>434</v>
      </c>
      <c r="Q294" s="334"/>
      <c r="R294" s="334"/>
      <c r="S294" s="334"/>
      <c r="T294" s="335"/>
      <c r="U294" s="34"/>
      <c r="V294" s="34"/>
      <c r="W294" s="35" t="s">
        <v>70</v>
      </c>
      <c r="X294" s="324">
        <v>0</v>
      </c>
      <c r="Y294" s="325">
        <f t="shared" si="18"/>
        <v>0</v>
      </c>
      <c r="Z294" s="36">
        <f t="shared" si="23"/>
        <v>0</v>
      </c>
      <c r="AA294" s="56"/>
      <c r="AB294" s="57"/>
      <c r="AC294" s="282" t="s">
        <v>420</v>
      </c>
      <c r="AG294" s="67"/>
      <c r="AJ294" s="71" t="s">
        <v>72</v>
      </c>
      <c r="AK294" s="71">
        <v>1</v>
      </c>
      <c r="BB294" s="283" t="s">
        <v>83</v>
      </c>
      <c r="BM294" s="67">
        <f t="shared" si="19"/>
        <v>0</v>
      </c>
      <c r="BN294" s="67">
        <f t="shared" si="20"/>
        <v>0</v>
      </c>
      <c r="BO294" s="67">
        <f t="shared" si="21"/>
        <v>0</v>
      </c>
      <c r="BP294" s="67">
        <f t="shared" si="22"/>
        <v>0</v>
      </c>
    </row>
    <row r="295" spans="1:68" ht="37.5" customHeight="1" x14ac:dyDescent="0.25">
      <c r="A295" s="54" t="s">
        <v>435</v>
      </c>
      <c r="B295" s="54" t="s">
        <v>436</v>
      </c>
      <c r="C295" s="31">
        <v>4301135404</v>
      </c>
      <c r="D295" s="328">
        <v>4640242181516</v>
      </c>
      <c r="E295" s="329"/>
      <c r="F295" s="323">
        <v>3.7</v>
      </c>
      <c r="G295" s="32">
        <v>1</v>
      </c>
      <c r="H295" s="323">
        <v>3.7</v>
      </c>
      <c r="I295" s="323">
        <v>3.8919999999999999</v>
      </c>
      <c r="J295" s="32">
        <v>126</v>
      </c>
      <c r="K295" s="32" t="s">
        <v>80</v>
      </c>
      <c r="L295" s="32" t="s">
        <v>68</v>
      </c>
      <c r="M295" s="33" t="s">
        <v>69</v>
      </c>
      <c r="N295" s="33"/>
      <c r="O295" s="32">
        <v>180</v>
      </c>
      <c r="P295" s="497" t="s">
        <v>437</v>
      </c>
      <c r="Q295" s="334"/>
      <c r="R295" s="334"/>
      <c r="S295" s="334"/>
      <c r="T295" s="335"/>
      <c r="U295" s="34"/>
      <c r="V295" s="34"/>
      <c r="W295" s="35" t="s">
        <v>70</v>
      </c>
      <c r="X295" s="324">
        <v>0</v>
      </c>
      <c r="Y295" s="325">
        <f t="shared" si="18"/>
        <v>0</v>
      </c>
      <c r="Z295" s="36">
        <f t="shared" si="23"/>
        <v>0</v>
      </c>
      <c r="AA295" s="56"/>
      <c r="AB295" s="57"/>
      <c r="AC295" s="284" t="s">
        <v>431</v>
      </c>
      <c r="AG295" s="67"/>
      <c r="AJ295" s="71" t="s">
        <v>72</v>
      </c>
      <c r="AK295" s="71">
        <v>1</v>
      </c>
      <c r="BB295" s="285" t="s">
        <v>83</v>
      </c>
      <c r="BM295" s="67">
        <f t="shared" si="19"/>
        <v>0</v>
      </c>
      <c r="BN295" s="67">
        <f t="shared" si="20"/>
        <v>0</v>
      </c>
      <c r="BO295" s="67">
        <f t="shared" si="21"/>
        <v>0</v>
      </c>
      <c r="BP295" s="67">
        <f t="shared" si="22"/>
        <v>0</v>
      </c>
    </row>
    <row r="296" spans="1:68" ht="27" customHeight="1" x14ac:dyDescent="0.25">
      <c r="A296" s="54" t="s">
        <v>438</v>
      </c>
      <c r="B296" s="54" t="s">
        <v>439</v>
      </c>
      <c r="C296" s="31">
        <v>4301135375</v>
      </c>
      <c r="D296" s="328">
        <v>4640242181486</v>
      </c>
      <c r="E296" s="329"/>
      <c r="F296" s="323">
        <v>3.7</v>
      </c>
      <c r="G296" s="32">
        <v>1</v>
      </c>
      <c r="H296" s="323">
        <v>3.7</v>
      </c>
      <c r="I296" s="323">
        <v>3.8919999999999999</v>
      </c>
      <c r="J296" s="32">
        <v>126</v>
      </c>
      <c r="K296" s="32" t="s">
        <v>80</v>
      </c>
      <c r="L296" s="32" t="s">
        <v>68</v>
      </c>
      <c r="M296" s="33" t="s">
        <v>69</v>
      </c>
      <c r="N296" s="33"/>
      <c r="O296" s="32">
        <v>180</v>
      </c>
      <c r="P296" s="438" t="s">
        <v>440</v>
      </c>
      <c r="Q296" s="334"/>
      <c r="R296" s="334"/>
      <c r="S296" s="334"/>
      <c r="T296" s="335"/>
      <c r="U296" s="34"/>
      <c r="V296" s="34"/>
      <c r="W296" s="35" t="s">
        <v>70</v>
      </c>
      <c r="X296" s="324">
        <v>0</v>
      </c>
      <c r="Y296" s="325">
        <f t="shared" si="18"/>
        <v>0</v>
      </c>
      <c r="Z296" s="36">
        <f t="shared" si="23"/>
        <v>0</v>
      </c>
      <c r="AA296" s="56"/>
      <c r="AB296" s="57"/>
      <c r="AC296" s="286" t="s">
        <v>416</v>
      </c>
      <c r="AG296" s="67"/>
      <c r="AJ296" s="71" t="s">
        <v>72</v>
      </c>
      <c r="AK296" s="71">
        <v>1</v>
      </c>
      <c r="BB296" s="287" t="s">
        <v>83</v>
      </c>
      <c r="BM296" s="67">
        <f t="shared" si="19"/>
        <v>0</v>
      </c>
      <c r="BN296" s="67">
        <f t="shared" si="20"/>
        <v>0</v>
      </c>
      <c r="BO296" s="67">
        <f t="shared" si="21"/>
        <v>0</v>
      </c>
      <c r="BP296" s="67">
        <f t="shared" si="22"/>
        <v>0</v>
      </c>
    </row>
    <row r="297" spans="1:68" ht="37.5" customHeight="1" x14ac:dyDescent="0.25">
      <c r="A297" s="54" t="s">
        <v>441</v>
      </c>
      <c r="B297" s="54" t="s">
        <v>442</v>
      </c>
      <c r="C297" s="31">
        <v>4301135402</v>
      </c>
      <c r="D297" s="328">
        <v>4640242181493</v>
      </c>
      <c r="E297" s="329"/>
      <c r="F297" s="323">
        <v>3.7</v>
      </c>
      <c r="G297" s="32">
        <v>1</v>
      </c>
      <c r="H297" s="323">
        <v>3.7</v>
      </c>
      <c r="I297" s="323">
        <v>3.8919999999999999</v>
      </c>
      <c r="J297" s="32">
        <v>126</v>
      </c>
      <c r="K297" s="32" t="s">
        <v>80</v>
      </c>
      <c r="L297" s="32" t="s">
        <v>68</v>
      </c>
      <c r="M297" s="33" t="s">
        <v>69</v>
      </c>
      <c r="N297" s="33"/>
      <c r="O297" s="32">
        <v>180</v>
      </c>
      <c r="P297" s="522" t="s">
        <v>443</v>
      </c>
      <c r="Q297" s="334"/>
      <c r="R297" s="334"/>
      <c r="S297" s="334"/>
      <c r="T297" s="335"/>
      <c r="U297" s="34"/>
      <c r="V297" s="34"/>
      <c r="W297" s="35" t="s">
        <v>70</v>
      </c>
      <c r="X297" s="324">
        <v>0</v>
      </c>
      <c r="Y297" s="325">
        <f t="shared" si="18"/>
        <v>0</v>
      </c>
      <c r="Z297" s="36">
        <f t="shared" si="23"/>
        <v>0</v>
      </c>
      <c r="AA297" s="56"/>
      <c r="AB297" s="57"/>
      <c r="AC297" s="288" t="s">
        <v>416</v>
      </c>
      <c r="AG297" s="67"/>
      <c r="AJ297" s="71" t="s">
        <v>72</v>
      </c>
      <c r="AK297" s="71">
        <v>1</v>
      </c>
      <c r="BB297" s="289" t="s">
        <v>83</v>
      </c>
      <c r="BM297" s="67">
        <f t="shared" si="19"/>
        <v>0</v>
      </c>
      <c r="BN297" s="67">
        <f t="shared" si="20"/>
        <v>0</v>
      </c>
      <c r="BO297" s="67">
        <f t="shared" si="21"/>
        <v>0</v>
      </c>
      <c r="BP297" s="67">
        <f t="shared" si="22"/>
        <v>0</v>
      </c>
    </row>
    <row r="298" spans="1:68" ht="37.5" customHeight="1" x14ac:dyDescent="0.25">
      <c r="A298" s="54" t="s">
        <v>444</v>
      </c>
      <c r="B298" s="54" t="s">
        <v>445</v>
      </c>
      <c r="C298" s="31">
        <v>4301135403</v>
      </c>
      <c r="D298" s="328">
        <v>4640242181509</v>
      </c>
      <c r="E298" s="329"/>
      <c r="F298" s="323">
        <v>3.7</v>
      </c>
      <c r="G298" s="32">
        <v>1</v>
      </c>
      <c r="H298" s="323">
        <v>3.7</v>
      </c>
      <c r="I298" s="323">
        <v>3.8919999999999999</v>
      </c>
      <c r="J298" s="32">
        <v>126</v>
      </c>
      <c r="K298" s="32" t="s">
        <v>80</v>
      </c>
      <c r="L298" s="32" t="s">
        <v>68</v>
      </c>
      <c r="M298" s="33" t="s">
        <v>69</v>
      </c>
      <c r="N298" s="33"/>
      <c r="O298" s="32">
        <v>180</v>
      </c>
      <c r="P298" s="505" t="s">
        <v>446</v>
      </c>
      <c r="Q298" s="334"/>
      <c r="R298" s="334"/>
      <c r="S298" s="334"/>
      <c r="T298" s="335"/>
      <c r="U298" s="34"/>
      <c r="V298" s="34"/>
      <c r="W298" s="35" t="s">
        <v>70</v>
      </c>
      <c r="X298" s="324">
        <v>0</v>
      </c>
      <c r="Y298" s="325">
        <f t="shared" si="18"/>
        <v>0</v>
      </c>
      <c r="Z298" s="36">
        <f t="shared" si="23"/>
        <v>0</v>
      </c>
      <c r="AA298" s="56"/>
      <c r="AB298" s="57"/>
      <c r="AC298" s="290" t="s">
        <v>416</v>
      </c>
      <c r="AG298" s="67"/>
      <c r="AJ298" s="71" t="s">
        <v>72</v>
      </c>
      <c r="AK298" s="71">
        <v>1</v>
      </c>
      <c r="BB298" s="291" t="s">
        <v>83</v>
      </c>
      <c r="BM298" s="67">
        <f t="shared" si="19"/>
        <v>0</v>
      </c>
      <c r="BN298" s="67">
        <f t="shared" si="20"/>
        <v>0</v>
      </c>
      <c r="BO298" s="67">
        <f t="shared" si="21"/>
        <v>0</v>
      </c>
      <c r="BP298" s="67">
        <f t="shared" si="22"/>
        <v>0</v>
      </c>
    </row>
    <row r="299" spans="1:68" ht="27" customHeight="1" x14ac:dyDescent="0.25">
      <c r="A299" s="54" t="s">
        <v>447</v>
      </c>
      <c r="B299" s="54" t="s">
        <v>448</v>
      </c>
      <c r="C299" s="31">
        <v>4301135304</v>
      </c>
      <c r="D299" s="328">
        <v>4640242181240</v>
      </c>
      <c r="E299" s="329"/>
      <c r="F299" s="323">
        <v>0.3</v>
      </c>
      <c r="G299" s="32">
        <v>9</v>
      </c>
      <c r="H299" s="323">
        <v>2.7</v>
      </c>
      <c r="I299" s="323">
        <v>2.88</v>
      </c>
      <c r="J299" s="32">
        <v>126</v>
      </c>
      <c r="K299" s="32" t="s">
        <v>80</v>
      </c>
      <c r="L299" s="32" t="s">
        <v>68</v>
      </c>
      <c r="M299" s="33" t="s">
        <v>69</v>
      </c>
      <c r="N299" s="33"/>
      <c r="O299" s="32">
        <v>180</v>
      </c>
      <c r="P299" s="455" t="s">
        <v>449</v>
      </c>
      <c r="Q299" s="334"/>
      <c r="R299" s="334"/>
      <c r="S299" s="334"/>
      <c r="T299" s="335"/>
      <c r="U299" s="34"/>
      <c r="V299" s="34"/>
      <c r="W299" s="35" t="s">
        <v>70</v>
      </c>
      <c r="X299" s="324">
        <v>0</v>
      </c>
      <c r="Y299" s="325">
        <f t="shared" si="18"/>
        <v>0</v>
      </c>
      <c r="Z299" s="36">
        <f t="shared" si="23"/>
        <v>0</v>
      </c>
      <c r="AA299" s="56"/>
      <c r="AB299" s="57"/>
      <c r="AC299" s="292" t="s">
        <v>416</v>
      </c>
      <c r="AG299" s="67"/>
      <c r="AJ299" s="71" t="s">
        <v>72</v>
      </c>
      <c r="AK299" s="71">
        <v>1</v>
      </c>
      <c r="BB299" s="293" t="s">
        <v>83</v>
      </c>
      <c r="BM299" s="67">
        <f t="shared" si="19"/>
        <v>0</v>
      </c>
      <c r="BN299" s="67">
        <f t="shared" si="20"/>
        <v>0</v>
      </c>
      <c r="BO299" s="67">
        <f t="shared" si="21"/>
        <v>0</v>
      </c>
      <c r="BP299" s="67">
        <f t="shared" si="22"/>
        <v>0</v>
      </c>
    </row>
    <row r="300" spans="1:68" ht="27" customHeight="1" x14ac:dyDescent="0.25">
      <c r="A300" s="54" t="s">
        <v>450</v>
      </c>
      <c r="B300" s="54" t="s">
        <v>451</v>
      </c>
      <c r="C300" s="31">
        <v>4301135310</v>
      </c>
      <c r="D300" s="328">
        <v>4640242181318</v>
      </c>
      <c r="E300" s="329"/>
      <c r="F300" s="323">
        <v>0.3</v>
      </c>
      <c r="G300" s="32">
        <v>9</v>
      </c>
      <c r="H300" s="323">
        <v>2.7</v>
      </c>
      <c r="I300" s="323">
        <v>2.988</v>
      </c>
      <c r="J300" s="32">
        <v>126</v>
      </c>
      <c r="K300" s="32" t="s">
        <v>80</v>
      </c>
      <c r="L300" s="32" t="s">
        <v>68</v>
      </c>
      <c r="M300" s="33" t="s">
        <v>69</v>
      </c>
      <c r="N300" s="33"/>
      <c r="O300" s="32">
        <v>180</v>
      </c>
      <c r="P300" s="412" t="s">
        <v>452</v>
      </c>
      <c r="Q300" s="334"/>
      <c r="R300" s="334"/>
      <c r="S300" s="334"/>
      <c r="T300" s="335"/>
      <c r="U300" s="34"/>
      <c r="V300" s="34"/>
      <c r="W300" s="35" t="s">
        <v>70</v>
      </c>
      <c r="X300" s="324">
        <v>0</v>
      </c>
      <c r="Y300" s="325">
        <f t="shared" si="18"/>
        <v>0</v>
      </c>
      <c r="Z300" s="36">
        <f t="shared" si="23"/>
        <v>0</v>
      </c>
      <c r="AA300" s="56"/>
      <c r="AB300" s="57"/>
      <c r="AC300" s="294" t="s">
        <v>420</v>
      </c>
      <c r="AG300" s="67"/>
      <c r="AJ300" s="71" t="s">
        <v>72</v>
      </c>
      <c r="AK300" s="71">
        <v>1</v>
      </c>
      <c r="BB300" s="295" t="s">
        <v>83</v>
      </c>
      <c r="BM300" s="67">
        <f t="shared" si="19"/>
        <v>0</v>
      </c>
      <c r="BN300" s="67">
        <f t="shared" si="20"/>
        <v>0</v>
      </c>
      <c r="BO300" s="67">
        <f t="shared" si="21"/>
        <v>0</v>
      </c>
      <c r="BP300" s="67">
        <f t="shared" si="22"/>
        <v>0</v>
      </c>
    </row>
    <row r="301" spans="1:68" ht="27" customHeight="1" x14ac:dyDescent="0.25">
      <c r="A301" s="54" t="s">
        <v>453</v>
      </c>
      <c r="B301" s="54" t="s">
        <v>454</v>
      </c>
      <c r="C301" s="31">
        <v>4301135306</v>
      </c>
      <c r="D301" s="328">
        <v>4640242181578</v>
      </c>
      <c r="E301" s="329"/>
      <c r="F301" s="323">
        <v>0.3</v>
      </c>
      <c r="G301" s="32">
        <v>9</v>
      </c>
      <c r="H301" s="323">
        <v>2.7</v>
      </c>
      <c r="I301" s="323">
        <v>2.8450000000000002</v>
      </c>
      <c r="J301" s="32">
        <v>234</v>
      </c>
      <c r="K301" s="32" t="s">
        <v>151</v>
      </c>
      <c r="L301" s="32" t="s">
        <v>68</v>
      </c>
      <c r="M301" s="33" t="s">
        <v>69</v>
      </c>
      <c r="N301" s="33"/>
      <c r="O301" s="32">
        <v>180</v>
      </c>
      <c r="P301" s="496" t="s">
        <v>455</v>
      </c>
      <c r="Q301" s="334"/>
      <c r="R301" s="334"/>
      <c r="S301" s="334"/>
      <c r="T301" s="335"/>
      <c r="U301" s="34"/>
      <c r="V301" s="34"/>
      <c r="W301" s="35" t="s">
        <v>70</v>
      </c>
      <c r="X301" s="324">
        <v>18</v>
      </c>
      <c r="Y301" s="325">
        <f t="shared" si="18"/>
        <v>18</v>
      </c>
      <c r="Z301" s="36">
        <f>IFERROR(IF(X301="","",X301*0.00502),"")</f>
        <v>9.0359999999999996E-2</v>
      </c>
      <c r="AA301" s="56"/>
      <c r="AB301" s="57"/>
      <c r="AC301" s="296" t="s">
        <v>416</v>
      </c>
      <c r="AG301" s="67"/>
      <c r="AJ301" s="71" t="s">
        <v>72</v>
      </c>
      <c r="AK301" s="71">
        <v>1</v>
      </c>
      <c r="BB301" s="297" t="s">
        <v>83</v>
      </c>
      <c r="BM301" s="67">
        <f t="shared" si="19"/>
        <v>51.21</v>
      </c>
      <c r="BN301" s="67">
        <f t="shared" si="20"/>
        <v>51.21</v>
      </c>
      <c r="BO301" s="67">
        <f t="shared" si="21"/>
        <v>7.6923076923076927E-2</v>
      </c>
      <c r="BP301" s="67">
        <f t="shared" si="22"/>
        <v>7.6923076923076927E-2</v>
      </c>
    </row>
    <row r="302" spans="1:68" ht="27" customHeight="1" x14ac:dyDescent="0.25">
      <c r="A302" s="54" t="s">
        <v>456</v>
      </c>
      <c r="B302" s="54" t="s">
        <v>457</v>
      </c>
      <c r="C302" s="31">
        <v>4301135305</v>
      </c>
      <c r="D302" s="328">
        <v>4640242181394</v>
      </c>
      <c r="E302" s="329"/>
      <c r="F302" s="323">
        <v>0.3</v>
      </c>
      <c r="G302" s="32">
        <v>9</v>
      </c>
      <c r="H302" s="323">
        <v>2.7</v>
      </c>
      <c r="I302" s="323">
        <v>2.8450000000000002</v>
      </c>
      <c r="J302" s="32">
        <v>234</v>
      </c>
      <c r="K302" s="32" t="s">
        <v>151</v>
      </c>
      <c r="L302" s="32" t="s">
        <v>68</v>
      </c>
      <c r="M302" s="33" t="s">
        <v>69</v>
      </c>
      <c r="N302" s="33"/>
      <c r="O302" s="32">
        <v>180</v>
      </c>
      <c r="P302" s="333" t="s">
        <v>458</v>
      </c>
      <c r="Q302" s="334"/>
      <c r="R302" s="334"/>
      <c r="S302" s="334"/>
      <c r="T302" s="335"/>
      <c r="U302" s="34"/>
      <c r="V302" s="34"/>
      <c r="W302" s="35" t="s">
        <v>70</v>
      </c>
      <c r="X302" s="324">
        <v>0</v>
      </c>
      <c r="Y302" s="325">
        <f t="shared" si="18"/>
        <v>0</v>
      </c>
      <c r="Z302" s="36">
        <f>IFERROR(IF(X302="","",X302*0.00502),"")</f>
        <v>0</v>
      </c>
      <c r="AA302" s="56"/>
      <c r="AB302" s="57"/>
      <c r="AC302" s="298" t="s">
        <v>416</v>
      </c>
      <c r="AG302" s="67"/>
      <c r="AJ302" s="71" t="s">
        <v>72</v>
      </c>
      <c r="AK302" s="71">
        <v>1</v>
      </c>
      <c r="BB302" s="299" t="s">
        <v>83</v>
      </c>
      <c r="BM302" s="67">
        <f t="shared" si="19"/>
        <v>0</v>
      </c>
      <c r="BN302" s="67">
        <f t="shared" si="20"/>
        <v>0</v>
      </c>
      <c r="BO302" s="67">
        <f t="shared" si="21"/>
        <v>0</v>
      </c>
      <c r="BP302" s="67">
        <f t="shared" si="22"/>
        <v>0</v>
      </c>
    </row>
    <row r="303" spans="1:68" ht="27" customHeight="1" x14ac:dyDescent="0.25">
      <c r="A303" s="54" t="s">
        <v>459</v>
      </c>
      <c r="B303" s="54" t="s">
        <v>460</v>
      </c>
      <c r="C303" s="31">
        <v>4301135309</v>
      </c>
      <c r="D303" s="328">
        <v>4640242181332</v>
      </c>
      <c r="E303" s="329"/>
      <c r="F303" s="323">
        <v>0.3</v>
      </c>
      <c r="G303" s="32">
        <v>9</v>
      </c>
      <c r="H303" s="323">
        <v>2.7</v>
      </c>
      <c r="I303" s="323">
        <v>2.9079999999999999</v>
      </c>
      <c r="J303" s="32">
        <v>234</v>
      </c>
      <c r="K303" s="32" t="s">
        <v>151</v>
      </c>
      <c r="L303" s="32" t="s">
        <v>68</v>
      </c>
      <c r="M303" s="33" t="s">
        <v>69</v>
      </c>
      <c r="N303" s="33"/>
      <c r="O303" s="32">
        <v>180</v>
      </c>
      <c r="P303" s="419" t="s">
        <v>461</v>
      </c>
      <c r="Q303" s="334"/>
      <c r="R303" s="334"/>
      <c r="S303" s="334"/>
      <c r="T303" s="335"/>
      <c r="U303" s="34"/>
      <c r="V303" s="34"/>
      <c r="W303" s="35" t="s">
        <v>70</v>
      </c>
      <c r="X303" s="324">
        <v>0</v>
      </c>
      <c r="Y303" s="325">
        <f t="shared" si="18"/>
        <v>0</v>
      </c>
      <c r="Z303" s="36">
        <f>IFERROR(IF(X303="","",X303*0.00502),"")</f>
        <v>0</v>
      </c>
      <c r="AA303" s="56"/>
      <c r="AB303" s="57"/>
      <c r="AC303" s="300" t="s">
        <v>416</v>
      </c>
      <c r="AG303" s="67"/>
      <c r="AJ303" s="71" t="s">
        <v>72</v>
      </c>
      <c r="AK303" s="71">
        <v>1</v>
      </c>
      <c r="BB303" s="301" t="s">
        <v>83</v>
      </c>
      <c r="BM303" s="67">
        <f t="shared" si="19"/>
        <v>0</v>
      </c>
      <c r="BN303" s="67">
        <f t="shared" si="20"/>
        <v>0</v>
      </c>
      <c r="BO303" s="67">
        <f t="shared" si="21"/>
        <v>0</v>
      </c>
      <c r="BP303" s="67">
        <f t="shared" si="22"/>
        <v>0</v>
      </c>
    </row>
    <row r="304" spans="1:68" ht="27" customHeight="1" x14ac:dyDescent="0.25">
      <c r="A304" s="54" t="s">
        <v>462</v>
      </c>
      <c r="B304" s="54" t="s">
        <v>463</v>
      </c>
      <c r="C304" s="31">
        <v>4301135308</v>
      </c>
      <c r="D304" s="328">
        <v>4640242181349</v>
      </c>
      <c r="E304" s="329"/>
      <c r="F304" s="323">
        <v>0.3</v>
      </c>
      <c r="G304" s="32">
        <v>9</v>
      </c>
      <c r="H304" s="323">
        <v>2.7</v>
      </c>
      <c r="I304" s="323">
        <v>2.9079999999999999</v>
      </c>
      <c r="J304" s="32">
        <v>234</v>
      </c>
      <c r="K304" s="32" t="s">
        <v>151</v>
      </c>
      <c r="L304" s="32" t="s">
        <v>68</v>
      </c>
      <c r="M304" s="33" t="s">
        <v>69</v>
      </c>
      <c r="N304" s="33"/>
      <c r="O304" s="32">
        <v>180</v>
      </c>
      <c r="P304" s="451" t="s">
        <v>464</v>
      </c>
      <c r="Q304" s="334"/>
      <c r="R304" s="334"/>
      <c r="S304" s="334"/>
      <c r="T304" s="335"/>
      <c r="U304" s="34"/>
      <c r="V304" s="34"/>
      <c r="W304" s="35" t="s">
        <v>70</v>
      </c>
      <c r="X304" s="324">
        <v>0</v>
      </c>
      <c r="Y304" s="325">
        <f t="shared" si="18"/>
        <v>0</v>
      </c>
      <c r="Z304" s="36">
        <f>IFERROR(IF(X304="","",X304*0.00502),"")</f>
        <v>0</v>
      </c>
      <c r="AA304" s="56"/>
      <c r="AB304" s="57"/>
      <c r="AC304" s="302" t="s">
        <v>416</v>
      </c>
      <c r="AG304" s="67"/>
      <c r="AJ304" s="71" t="s">
        <v>72</v>
      </c>
      <c r="AK304" s="71">
        <v>1</v>
      </c>
      <c r="BB304" s="303" t="s">
        <v>83</v>
      </c>
      <c r="BM304" s="67">
        <f t="shared" si="19"/>
        <v>0</v>
      </c>
      <c r="BN304" s="67">
        <f t="shared" si="20"/>
        <v>0</v>
      </c>
      <c r="BO304" s="67">
        <f t="shared" si="21"/>
        <v>0</v>
      </c>
      <c r="BP304" s="67">
        <f t="shared" si="22"/>
        <v>0</v>
      </c>
    </row>
    <row r="305" spans="1:68" ht="27" customHeight="1" x14ac:dyDescent="0.25">
      <c r="A305" s="54" t="s">
        <v>465</v>
      </c>
      <c r="B305" s="54" t="s">
        <v>466</v>
      </c>
      <c r="C305" s="31">
        <v>4301135307</v>
      </c>
      <c r="D305" s="328">
        <v>4640242181370</v>
      </c>
      <c r="E305" s="329"/>
      <c r="F305" s="323">
        <v>0.3</v>
      </c>
      <c r="G305" s="32">
        <v>9</v>
      </c>
      <c r="H305" s="323">
        <v>2.7</v>
      </c>
      <c r="I305" s="323">
        <v>2.9079999999999999</v>
      </c>
      <c r="J305" s="32">
        <v>234</v>
      </c>
      <c r="K305" s="32" t="s">
        <v>151</v>
      </c>
      <c r="L305" s="32" t="s">
        <v>68</v>
      </c>
      <c r="M305" s="33" t="s">
        <v>69</v>
      </c>
      <c r="N305" s="33"/>
      <c r="O305" s="32">
        <v>180</v>
      </c>
      <c r="P305" s="421" t="s">
        <v>467</v>
      </c>
      <c r="Q305" s="334"/>
      <c r="R305" s="334"/>
      <c r="S305" s="334"/>
      <c r="T305" s="335"/>
      <c r="U305" s="34"/>
      <c r="V305" s="34"/>
      <c r="W305" s="35" t="s">
        <v>70</v>
      </c>
      <c r="X305" s="324">
        <v>0</v>
      </c>
      <c r="Y305" s="325">
        <f t="shared" si="18"/>
        <v>0</v>
      </c>
      <c r="Z305" s="36">
        <f>IFERROR(IF(X305="","",X305*0.00502),"")</f>
        <v>0</v>
      </c>
      <c r="AA305" s="56"/>
      <c r="AB305" s="57"/>
      <c r="AC305" s="304" t="s">
        <v>468</v>
      </c>
      <c r="AG305" s="67"/>
      <c r="AJ305" s="71" t="s">
        <v>72</v>
      </c>
      <c r="AK305" s="71">
        <v>1</v>
      </c>
      <c r="BB305" s="305" t="s">
        <v>83</v>
      </c>
      <c r="BM305" s="67">
        <f t="shared" si="19"/>
        <v>0</v>
      </c>
      <c r="BN305" s="67">
        <f t="shared" si="20"/>
        <v>0</v>
      </c>
      <c r="BO305" s="67">
        <f t="shared" si="21"/>
        <v>0</v>
      </c>
      <c r="BP305" s="67">
        <f t="shared" si="22"/>
        <v>0</v>
      </c>
    </row>
    <row r="306" spans="1:68" ht="27" customHeight="1" x14ac:dyDescent="0.25">
      <c r="A306" s="54" t="s">
        <v>469</v>
      </c>
      <c r="B306" s="54" t="s">
        <v>470</v>
      </c>
      <c r="C306" s="31">
        <v>4301135318</v>
      </c>
      <c r="D306" s="328">
        <v>4607111037480</v>
      </c>
      <c r="E306" s="329"/>
      <c r="F306" s="323">
        <v>1</v>
      </c>
      <c r="G306" s="32">
        <v>4</v>
      </c>
      <c r="H306" s="323">
        <v>4</v>
      </c>
      <c r="I306" s="323">
        <v>4.2724000000000002</v>
      </c>
      <c r="J306" s="32">
        <v>84</v>
      </c>
      <c r="K306" s="32" t="s">
        <v>67</v>
      </c>
      <c r="L306" s="32" t="s">
        <v>68</v>
      </c>
      <c r="M306" s="33" t="s">
        <v>69</v>
      </c>
      <c r="N306" s="33"/>
      <c r="O306" s="32">
        <v>180</v>
      </c>
      <c r="P306" s="453" t="s">
        <v>471</v>
      </c>
      <c r="Q306" s="334"/>
      <c r="R306" s="334"/>
      <c r="S306" s="334"/>
      <c r="T306" s="335"/>
      <c r="U306" s="34"/>
      <c r="V306" s="34"/>
      <c r="W306" s="35" t="s">
        <v>70</v>
      </c>
      <c r="X306" s="324">
        <v>0</v>
      </c>
      <c r="Y306" s="325">
        <f t="shared" si="18"/>
        <v>0</v>
      </c>
      <c r="Z306" s="36">
        <f>IFERROR(IF(X306="","",X306*0.0155),"")</f>
        <v>0</v>
      </c>
      <c r="AA306" s="56"/>
      <c r="AB306" s="57"/>
      <c r="AC306" s="306" t="s">
        <v>472</v>
      </c>
      <c r="AG306" s="67"/>
      <c r="AJ306" s="71" t="s">
        <v>72</v>
      </c>
      <c r="AK306" s="71">
        <v>1</v>
      </c>
      <c r="BB306" s="307" t="s">
        <v>83</v>
      </c>
      <c r="BM306" s="67">
        <f t="shared" si="19"/>
        <v>0</v>
      </c>
      <c r="BN306" s="67">
        <f t="shared" si="20"/>
        <v>0</v>
      </c>
      <c r="BO306" s="67">
        <f t="shared" si="21"/>
        <v>0</v>
      </c>
      <c r="BP306" s="67">
        <f t="shared" si="22"/>
        <v>0</v>
      </c>
    </row>
    <row r="307" spans="1:68" ht="27" customHeight="1" x14ac:dyDescent="0.25">
      <c r="A307" s="54" t="s">
        <v>473</v>
      </c>
      <c r="B307" s="54" t="s">
        <v>474</v>
      </c>
      <c r="C307" s="31">
        <v>4301135319</v>
      </c>
      <c r="D307" s="328">
        <v>4607111037473</v>
      </c>
      <c r="E307" s="329"/>
      <c r="F307" s="323">
        <v>1</v>
      </c>
      <c r="G307" s="32">
        <v>4</v>
      </c>
      <c r="H307" s="323">
        <v>4</v>
      </c>
      <c r="I307" s="323">
        <v>4.2300000000000004</v>
      </c>
      <c r="J307" s="32">
        <v>84</v>
      </c>
      <c r="K307" s="32" t="s">
        <v>67</v>
      </c>
      <c r="L307" s="32" t="s">
        <v>68</v>
      </c>
      <c r="M307" s="33" t="s">
        <v>69</v>
      </c>
      <c r="N307" s="33"/>
      <c r="O307" s="32">
        <v>180</v>
      </c>
      <c r="P307" s="541" t="s">
        <v>475</v>
      </c>
      <c r="Q307" s="334"/>
      <c r="R307" s="334"/>
      <c r="S307" s="334"/>
      <c r="T307" s="335"/>
      <c r="U307" s="34"/>
      <c r="V307" s="34"/>
      <c r="W307" s="35" t="s">
        <v>70</v>
      </c>
      <c r="X307" s="324">
        <v>0</v>
      </c>
      <c r="Y307" s="325">
        <f t="shared" si="18"/>
        <v>0</v>
      </c>
      <c r="Z307" s="36">
        <f>IFERROR(IF(X307="","",X307*0.0155),"")</f>
        <v>0</v>
      </c>
      <c r="AA307" s="56"/>
      <c r="AB307" s="57"/>
      <c r="AC307" s="308" t="s">
        <v>476</v>
      </c>
      <c r="AG307" s="67"/>
      <c r="AJ307" s="71" t="s">
        <v>72</v>
      </c>
      <c r="AK307" s="71">
        <v>1</v>
      </c>
      <c r="BB307" s="309" t="s">
        <v>83</v>
      </c>
      <c r="BM307" s="67">
        <f t="shared" si="19"/>
        <v>0</v>
      </c>
      <c r="BN307" s="67">
        <f t="shared" si="20"/>
        <v>0</v>
      </c>
      <c r="BO307" s="67">
        <f t="shared" si="21"/>
        <v>0</v>
      </c>
      <c r="BP307" s="67">
        <f t="shared" si="22"/>
        <v>0</v>
      </c>
    </row>
    <row r="308" spans="1:68" ht="27" customHeight="1" x14ac:dyDescent="0.25">
      <c r="A308" s="54" t="s">
        <v>477</v>
      </c>
      <c r="B308" s="54" t="s">
        <v>478</v>
      </c>
      <c r="C308" s="31">
        <v>4301135198</v>
      </c>
      <c r="D308" s="328">
        <v>4640242180663</v>
      </c>
      <c r="E308" s="329"/>
      <c r="F308" s="323">
        <v>0.9</v>
      </c>
      <c r="G308" s="32">
        <v>4</v>
      </c>
      <c r="H308" s="323">
        <v>3.6</v>
      </c>
      <c r="I308" s="323">
        <v>3.83</v>
      </c>
      <c r="J308" s="32">
        <v>84</v>
      </c>
      <c r="K308" s="32" t="s">
        <v>67</v>
      </c>
      <c r="L308" s="32" t="s">
        <v>68</v>
      </c>
      <c r="M308" s="33" t="s">
        <v>69</v>
      </c>
      <c r="N308" s="33"/>
      <c r="O308" s="32">
        <v>180</v>
      </c>
      <c r="P308" s="426" t="s">
        <v>479</v>
      </c>
      <c r="Q308" s="334"/>
      <c r="R308" s="334"/>
      <c r="S308" s="334"/>
      <c r="T308" s="335"/>
      <c r="U308" s="34"/>
      <c r="V308" s="34"/>
      <c r="W308" s="35" t="s">
        <v>70</v>
      </c>
      <c r="X308" s="324">
        <v>0</v>
      </c>
      <c r="Y308" s="325">
        <f t="shared" si="18"/>
        <v>0</v>
      </c>
      <c r="Z308" s="36">
        <f>IFERROR(IF(X308="","",X308*0.0155),"")</f>
        <v>0</v>
      </c>
      <c r="AA308" s="56"/>
      <c r="AB308" s="57"/>
      <c r="AC308" s="310" t="s">
        <v>480</v>
      </c>
      <c r="AG308" s="67"/>
      <c r="AJ308" s="71" t="s">
        <v>72</v>
      </c>
      <c r="AK308" s="71">
        <v>1</v>
      </c>
      <c r="BB308" s="311" t="s">
        <v>83</v>
      </c>
      <c r="BM308" s="67">
        <f t="shared" si="19"/>
        <v>0</v>
      </c>
      <c r="BN308" s="67">
        <f t="shared" si="20"/>
        <v>0</v>
      </c>
      <c r="BO308" s="67">
        <f t="shared" si="21"/>
        <v>0</v>
      </c>
      <c r="BP308" s="67">
        <f t="shared" si="22"/>
        <v>0</v>
      </c>
    </row>
    <row r="309" spans="1:68" ht="27" customHeight="1" x14ac:dyDescent="0.25">
      <c r="A309" s="54" t="s">
        <v>481</v>
      </c>
      <c r="B309" s="54" t="s">
        <v>482</v>
      </c>
      <c r="C309" s="31">
        <v>4301135723</v>
      </c>
      <c r="D309" s="328">
        <v>4640242181783</v>
      </c>
      <c r="E309" s="329"/>
      <c r="F309" s="323">
        <v>0.3</v>
      </c>
      <c r="G309" s="32">
        <v>9</v>
      </c>
      <c r="H309" s="323">
        <v>2.7</v>
      </c>
      <c r="I309" s="323">
        <v>2.988</v>
      </c>
      <c r="J309" s="32">
        <v>126</v>
      </c>
      <c r="K309" s="32" t="s">
        <v>80</v>
      </c>
      <c r="L309" s="32" t="s">
        <v>68</v>
      </c>
      <c r="M309" s="33" t="s">
        <v>69</v>
      </c>
      <c r="N309" s="33"/>
      <c r="O309" s="32">
        <v>180</v>
      </c>
      <c r="P309" s="441" t="s">
        <v>483</v>
      </c>
      <c r="Q309" s="334"/>
      <c r="R309" s="334"/>
      <c r="S309" s="334"/>
      <c r="T309" s="335"/>
      <c r="U309" s="34"/>
      <c r="V309" s="34"/>
      <c r="W309" s="35" t="s">
        <v>70</v>
      </c>
      <c r="X309" s="324">
        <v>0</v>
      </c>
      <c r="Y309" s="325">
        <f t="shared" si="18"/>
        <v>0</v>
      </c>
      <c r="Z309" s="36">
        <f>IFERROR(IF(X309="","",X309*0.00936),"")</f>
        <v>0</v>
      </c>
      <c r="AA309" s="56"/>
      <c r="AB309" s="57"/>
      <c r="AC309" s="312" t="s">
        <v>484</v>
      </c>
      <c r="AG309" s="67"/>
      <c r="AJ309" s="71" t="s">
        <v>72</v>
      </c>
      <c r="AK309" s="71">
        <v>1</v>
      </c>
      <c r="BB309" s="313" t="s">
        <v>83</v>
      </c>
      <c r="BM309" s="67">
        <f t="shared" si="19"/>
        <v>0</v>
      </c>
      <c r="BN309" s="67">
        <f t="shared" si="20"/>
        <v>0</v>
      </c>
      <c r="BO309" s="67">
        <f t="shared" si="21"/>
        <v>0</v>
      </c>
      <c r="BP309" s="67">
        <f t="shared" si="22"/>
        <v>0</v>
      </c>
    </row>
    <row r="310" spans="1:68" x14ac:dyDescent="0.2">
      <c r="A310" s="360"/>
      <c r="B310" s="337"/>
      <c r="C310" s="337"/>
      <c r="D310" s="337"/>
      <c r="E310" s="337"/>
      <c r="F310" s="337"/>
      <c r="G310" s="337"/>
      <c r="H310" s="337"/>
      <c r="I310" s="337"/>
      <c r="J310" s="337"/>
      <c r="K310" s="337"/>
      <c r="L310" s="337"/>
      <c r="M310" s="337"/>
      <c r="N310" s="337"/>
      <c r="O310" s="361"/>
      <c r="P310" s="340" t="s">
        <v>73</v>
      </c>
      <c r="Q310" s="341"/>
      <c r="R310" s="341"/>
      <c r="S310" s="341"/>
      <c r="T310" s="341"/>
      <c r="U310" s="341"/>
      <c r="V310" s="342"/>
      <c r="W310" s="37" t="s">
        <v>70</v>
      </c>
      <c r="X310" s="326">
        <f>IFERROR(SUM(X289:X309),"0")</f>
        <v>30</v>
      </c>
      <c r="Y310" s="326">
        <f>IFERROR(SUM(Y289:Y309),"0")</f>
        <v>30</v>
      </c>
      <c r="Z310" s="326">
        <f>IFERROR(IF(Z289="",0,Z289),"0")+IFERROR(IF(Z290="",0,Z290),"0")+IFERROR(IF(Z291="",0,Z291),"0")+IFERROR(IF(Z292="",0,Z292),"0")+IFERROR(IF(Z293="",0,Z293),"0")+IFERROR(IF(Z294="",0,Z294),"0")+IFERROR(IF(Z295="",0,Z295),"0")+IFERROR(IF(Z296="",0,Z296),"0")+IFERROR(IF(Z297="",0,Z297),"0")+IFERROR(IF(Z298="",0,Z298),"0")+IFERROR(IF(Z299="",0,Z299),"0")+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</f>
        <v>0.27635999999999999</v>
      </c>
      <c r="AA310" s="327"/>
      <c r="AB310" s="327"/>
      <c r="AC310" s="327"/>
    </row>
    <row r="311" spans="1:68" x14ac:dyDescent="0.2">
      <c r="A311" s="337"/>
      <c r="B311" s="337"/>
      <c r="C311" s="337"/>
      <c r="D311" s="337"/>
      <c r="E311" s="337"/>
      <c r="F311" s="337"/>
      <c r="G311" s="337"/>
      <c r="H311" s="337"/>
      <c r="I311" s="337"/>
      <c r="J311" s="337"/>
      <c r="K311" s="337"/>
      <c r="L311" s="337"/>
      <c r="M311" s="337"/>
      <c r="N311" s="337"/>
      <c r="O311" s="361"/>
      <c r="P311" s="340" t="s">
        <v>73</v>
      </c>
      <c r="Q311" s="341"/>
      <c r="R311" s="341"/>
      <c r="S311" s="341"/>
      <c r="T311" s="341"/>
      <c r="U311" s="341"/>
      <c r="V311" s="342"/>
      <c r="W311" s="37" t="s">
        <v>74</v>
      </c>
      <c r="X311" s="326">
        <f>IFERROR(SUMPRODUCT(X289:X309*H289:H309),"0")</f>
        <v>114.6</v>
      </c>
      <c r="Y311" s="326">
        <f>IFERROR(SUMPRODUCT(Y289:Y309*H289:H309),"0")</f>
        <v>114.6</v>
      </c>
      <c r="Z311" s="37"/>
      <c r="AA311" s="327"/>
      <c r="AB311" s="327"/>
      <c r="AC311" s="327"/>
    </row>
    <row r="312" spans="1:68" ht="16.5" customHeight="1" x14ac:dyDescent="0.25">
      <c r="A312" s="336" t="s">
        <v>485</v>
      </c>
      <c r="B312" s="337"/>
      <c r="C312" s="337"/>
      <c r="D312" s="337"/>
      <c r="E312" s="337"/>
      <c r="F312" s="337"/>
      <c r="G312" s="337"/>
      <c r="H312" s="337"/>
      <c r="I312" s="337"/>
      <c r="J312" s="337"/>
      <c r="K312" s="337"/>
      <c r="L312" s="337"/>
      <c r="M312" s="337"/>
      <c r="N312" s="337"/>
      <c r="O312" s="337"/>
      <c r="P312" s="337"/>
      <c r="Q312" s="337"/>
      <c r="R312" s="337"/>
      <c r="S312" s="337"/>
      <c r="T312" s="337"/>
      <c r="U312" s="337"/>
      <c r="V312" s="337"/>
      <c r="W312" s="337"/>
      <c r="X312" s="337"/>
      <c r="Y312" s="337"/>
      <c r="Z312" s="337"/>
      <c r="AA312" s="319"/>
      <c r="AB312" s="319"/>
      <c r="AC312" s="319"/>
    </row>
    <row r="313" spans="1:68" ht="14.25" customHeight="1" x14ac:dyDescent="0.25">
      <c r="A313" s="347" t="s">
        <v>136</v>
      </c>
      <c r="B313" s="337"/>
      <c r="C313" s="337"/>
      <c r="D313" s="337"/>
      <c r="E313" s="337"/>
      <c r="F313" s="337"/>
      <c r="G313" s="337"/>
      <c r="H313" s="337"/>
      <c r="I313" s="337"/>
      <c r="J313" s="337"/>
      <c r="K313" s="337"/>
      <c r="L313" s="337"/>
      <c r="M313" s="337"/>
      <c r="N313" s="337"/>
      <c r="O313" s="337"/>
      <c r="P313" s="337"/>
      <c r="Q313" s="337"/>
      <c r="R313" s="337"/>
      <c r="S313" s="337"/>
      <c r="T313" s="337"/>
      <c r="U313" s="337"/>
      <c r="V313" s="337"/>
      <c r="W313" s="337"/>
      <c r="X313" s="337"/>
      <c r="Y313" s="337"/>
      <c r="Z313" s="337"/>
      <c r="AA313" s="320"/>
      <c r="AB313" s="320"/>
      <c r="AC313" s="320"/>
    </row>
    <row r="314" spans="1:68" ht="27" customHeight="1" x14ac:dyDescent="0.25">
      <c r="A314" s="54" t="s">
        <v>486</v>
      </c>
      <c r="B314" s="54" t="s">
        <v>487</v>
      </c>
      <c r="C314" s="31">
        <v>4301135268</v>
      </c>
      <c r="D314" s="328">
        <v>4640242181134</v>
      </c>
      <c r="E314" s="329"/>
      <c r="F314" s="323">
        <v>0.8</v>
      </c>
      <c r="G314" s="32">
        <v>5</v>
      </c>
      <c r="H314" s="323">
        <v>4</v>
      </c>
      <c r="I314" s="323">
        <v>4.2830000000000004</v>
      </c>
      <c r="J314" s="32">
        <v>84</v>
      </c>
      <c r="K314" s="32" t="s">
        <v>67</v>
      </c>
      <c r="L314" s="32" t="s">
        <v>68</v>
      </c>
      <c r="M314" s="33" t="s">
        <v>69</v>
      </c>
      <c r="N314" s="33"/>
      <c r="O314" s="32">
        <v>180</v>
      </c>
      <c r="P314" s="478" t="s">
        <v>488</v>
      </c>
      <c r="Q314" s="334"/>
      <c r="R314" s="334"/>
      <c r="S314" s="334"/>
      <c r="T314" s="335"/>
      <c r="U314" s="34"/>
      <c r="V314" s="34"/>
      <c r="W314" s="35" t="s">
        <v>70</v>
      </c>
      <c r="X314" s="324">
        <v>0</v>
      </c>
      <c r="Y314" s="325">
        <f>IFERROR(IF(X314="","",X314),"")</f>
        <v>0</v>
      </c>
      <c r="Z314" s="36">
        <f>IFERROR(IF(X314="","",X314*0.0155),"")</f>
        <v>0</v>
      </c>
      <c r="AA314" s="56"/>
      <c r="AB314" s="57"/>
      <c r="AC314" s="314" t="s">
        <v>489</v>
      </c>
      <c r="AG314" s="67"/>
      <c r="AJ314" s="71" t="s">
        <v>72</v>
      </c>
      <c r="AK314" s="71">
        <v>1</v>
      </c>
      <c r="BB314" s="315" t="s">
        <v>83</v>
      </c>
      <c r="BM314" s="67">
        <f>IFERROR(X314*I314,"0")</f>
        <v>0</v>
      </c>
      <c r="BN314" s="67">
        <f>IFERROR(Y314*I314,"0")</f>
        <v>0</v>
      </c>
      <c r="BO314" s="67">
        <f>IFERROR(X314/J314,"0")</f>
        <v>0</v>
      </c>
      <c r="BP314" s="67">
        <f>IFERROR(Y314/J314,"0")</f>
        <v>0</v>
      </c>
    </row>
    <row r="315" spans="1:68" x14ac:dyDescent="0.2">
      <c r="A315" s="360"/>
      <c r="B315" s="337"/>
      <c r="C315" s="337"/>
      <c r="D315" s="337"/>
      <c r="E315" s="337"/>
      <c r="F315" s="337"/>
      <c r="G315" s="337"/>
      <c r="H315" s="337"/>
      <c r="I315" s="337"/>
      <c r="J315" s="337"/>
      <c r="K315" s="337"/>
      <c r="L315" s="337"/>
      <c r="M315" s="337"/>
      <c r="N315" s="337"/>
      <c r="O315" s="361"/>
      <c r="P315" s="340" t="s">
        <v>73</v>
      </c>
      <c r="Q315" s="341"/>
      <c r="R315" s="341"/>
      <c r="S315" s="341"/>
      <c r="T315" s="341"/>
      <c r="U315" s="341"/>
      <c r="V315" s="342"/>
      <c r="W315" s="37" t="s">
        <v>70</v>
      </c>
      <c r="X315" s="326">
        <f>IFERROR(SUM(X314:X314),"0")</f>
        <v>0</v>
      </c>
      <c r="Y315" s="326">
        <f>IFERROR(SUM(Y314:Y314),"0")</f>
        <v>0</v>
      </c>
      <c r="Z315" s="326">
        <f>IFERROR(IF(Z314="",0,Z314),"0")</f>
        <v>0</v>
      </c>
      <c r="AA315" s="327"/>
      <c r="AB315" s="327"/>
      <c r="AC315" s="327"/>
    </row>
    <row r="316" spans="1:68" x14ac:dyDescent="0.2">
      <c r="A316" s="337"/>
      <c r="B316" s="337"/>
      <c r="C316" s="337"/>
      <c r="D316" s="337"/>
      <c r="E316" s="337"/>
      <c r="F316" s="337"/>
      <c r="G316" s="337"/>
      <c r="H316" s="337"/>
      <c r="I316" s="337"/>
      <c r="J316" s="337"/>
      <c r="K316" s="337"/>
      <c r="L316" s="337"/>
      <c r="M316" s="337"/>
      <c r="N316" s="337"/>
      <c r="O316" s="361"/>
      <c r="P316" s="340" t="s">
        <v>73</v>
      </c>
      <c r="Q316" s="341"/>
      <c r="R316" s="341"/>
      <c r="S316" s="341"/>
      <c r="T316" s="341"/>
      <c r="U316" s="341"/>
      <c r="V316" s="342"/>
      <c r="W316" s="37" t="s">
        <v>74</v>
      </c>
      <c r="X316" s="326">
        <f>IFERROR(SUMPRODUCT(X314:X314*H314:H314),"0")</f>
        <v>0</v>
      </c>
      <c r="Y316" s="326">
        <f>IFERROR(SUMPRODUCT(Y314:Y314*H314:H314),"0")</f>
        <v>0</v>
      </c>
      <c r="Z316" s="37"/>
      <c r="AA316" s="327"/>
      <c r="AB316" s="327"/>
      <c r="AC316" s="327"/>
    </row>
    <row r="317" spans="1:68" ht="15" customHeight="1" x14ac:dyDescent="0.2">
      <c r="A317" s="371"/>
      <c r="B317" s="337"/>
      <c r="C317" s="337"/>
      <c r="D317" s="337"/>
      <c r="E317" s="337"/>
      <c r="F317" s="337"/>
      <c r="G317" s="337"/>
      <c r="H317" s="337"/>
      <c r="I317" s="337"/>
      <c r="J317" s="337"/>
      <c r="K317" s="337"/>
      <c r="L317" s="337"/>
      <c r="M317" s="337"/>
      <c r="N317" s="337"/>
      <c r="O317" s="372"/>
      <c r="P317" s="343" t="s">
        <v>490</v>
      </c>
      <c r="Q317" s="344"/>
      <c r="R317" s="344"/>
      <c r="S317" s="344"/>
      <c r="T317" s="344"/>
      <c r="U317" s="344"/>
      <c r="V317" s="345"/>
      <c r="W317" s="37" t="s">
        <v>74</v>
      </c>
      <c r="X317" s="326">
        <f>IFERROR(X24+X33+X40+X53+X58+X62+X68+X74+X79+X85+X95+X102+X111+X117+X123+X129+X134+X139+X145+X150+X156+X164+X169+X177+X181+X186+X195+X202+X212+X220+X225+X230+X236+X242+X249+X254+X260+X264+X272+X276+X281+X287+X311+X316,"0")</f>
        <v>10072.56</v>
      </c>
      <c r="Y317" s="326">
        <f>IFERROR(Y24+Y33+Y40+Y53+Y58+Y62+Y68+Y74+Y79+Y85+Y95+Y102+Y111+Y117+Y123+Y129+Y134+Y139+Y145+Y150+Y156+Y164+Y169+Y177+Y181+Y186+Y195+Y202+Y212+Y220+Y225+Y230+Y236+Y242+Y249+Y254+Y260+Y264+Y272+Y276+Y281+Y287+Y311+Y316,"0")</f>
        <v>10072.56</v>
      </c>
      <c r="Z317" s="37"/>
      <c r="AA317" s="327"/>
      <c r="AB317" s="327"/>
      <c r="AC317" s="327"/>
    </row>
    <row r="318" spans="1:68" x14ac:dyDescent="0.2">
      <c r="A318" s="337"/>
      <c r="B318" s="337"/>
      <c r="C318" s="337"/>
      <c r="D318" s="337"/>
      <c r="E318" s="337"/>
      <c r="F318" s="337"/>
      <c r="G318" s="337"/>
      <c r="H318" s="337"/>
      <c r="I318" s="337"/>
      <c r="J318" s="337"/>
      <c r="K318" s="337"/>
      <c r="L318" s="337"/>
      <c r="M318" s="337"/>
      <c r="N318" s="337"/>
      <c r="O318" s="372"/>
      <c r="P318" s="343" t="s">
        <v>491</v>
      </c>
      <c r="Q318" s="344"/>
      <c r="R318" s="344"/>
      <c r="S318" s="344"/>
      <c r="T318" s="344"/>
      <c r="U318" s="344"/>
      <c r="V318" s="345"/>
      <c r="W318" s="37" t="s">
        <v>74</v>
      </c>
      <c r="X318" s="326">
        <f>IFERROR(SUM(BM22:BM314),"0")</f>
        <v>10996.6772</v>
      </c>
      <c r="Y318" s="326">
        <f>IFERROR(SUM(BN22:BN314),"0")</f>
        <v>10996.6772</v>
      </c>
      <c r="Z318" s="37"/>
      <c r="AA318" s="327"/>
      <c r="AB318" s="327"/>
      <c r="AC318" s="327"/>
    </row>
    <row r="319" spans="1:68" x14ac:dyDescent="0.2">
      <c r="A319" s="337"/>
      <c r="B319" s="337"/>
      <c r="C319" s="337"/>
      <c r="D319" s="337"/>
      <c r="E319" s="337"/>
      <c r="F319" s="337"/>
      <c r="G319" s="337"/>
      <c r="H319" s="337"/>
      <c r="I319" s="337"/>
      <c r="J319" s="337"/>
      <c r="K319" s="337"/>
      <c r="L319" s="337"/>
      <c r="M319" s="337"/>
      <c r="N319" s="337"/>
      <c r="O319" s="372"/>
      <c r="P319" s="343" t="s">
        <v>492</v>
      </c>
      <c r="Q319" s="344"/>
      <c r="R319" s="344"/>
      <c r="S319" s="344"/>
      <c r="T319" s="344"/>
      <c r="U319" s="344"/>
      <c r="V319" s="345"/>
      <c r="W319" s="37" t="s">
        <v>493</v>
      </c>
      <c r="X319" s="38">
        <f>ROUNDUP(SUM(BO22:BO314),0)</f>
        <v>26</v>
      </c>
      <c r="Y319" s="38">
        <f>ROUNDUP(SUM(BP22:BP314),0)</f>
        <v>26</v>
      </c>
      <c r="Z319" s="37"/>
      <c r="AA319" s="327"/>
      <c r="AB319" s="327"/>
      <c r="AC319" s="327"/>
    </row>
    <row r="320" spans="1:68" x14ac:dyDescent="0.2">
      <c r="A320" s="337"/>
      <c r="B320" s="337"/>
      <c r="C320" s="337"/>
      <c r="D320" s="337"/>
      <c r="E320" s="337"/>
      <c r="F320" s="337"/>
      <c r="G320" s="337"/>
      <c r="H320" s="337"/>
      <c r="I320" s="337"/>
      <c r="J320" s="337"/>
      <c r="K320" s="337"/>
      <c r="L320" s="337"/>
      <c r="M320" s="337"/>
      <c r="N320" s="337"/>
      <c r="O320" s="372"/>
      <c r="P320" s="343" t="s">
        <v>494</v>
      </c>
      <c r="Q320" s="344"/>
      <c r="R320" s="344"/>
      <c r="S320" s="344"/>
      <c r="T320" s="344"/>
      <c r="U320" s="344"/>
      <c r="V320" s="345"/>
      <c r="W320" s="37" t="s">
        <v>74</v>
      </c>
      <c r="X320" s="326">
        <f>GrossWeightTotal+PalletQtyTotal*25</f>
        <v>11646.6772</v>
      </c>
      <c r="Y320" s="326">
        <f>GrossWeightTotalR+PalletQtyTotalR*25</f>
        <v>11646.6772</v>
      </c>
      <c r="Z320" s="37"/>
      <c r="AA320" s="327"/>
      <c r="AB320" s="327"/>
      <c r="AC320" s="327"/>
    </row>
    <row r="321" spans="1:37" x14ac:dyDescent="0.2">
      <c r="A321" s="337"/>
      <c r="B321" s="337"/>
      <c r="C321" s="337"/>
      <c r="D321" s="337"/>
      <c r="E321" s="337"/>
      <c r="F321" s="337"/>
      <c r="G321" s="337"/>
      <c r="H321" s="337"/>
      <c r="I321" s="337"/>
      <c r="J321" s="337"/>
      <c r="K321" s="337"/>
      <c r="L321" s="337"/>
      <c r="M321" s="337"/>
      <c r="N321" s="337"/>
      <c r="O321" s="372"/>
      <c r="P321" s="343" t="s">
        <v>495</v>
      </c>
      <c r="Q321" s="344"/>
      <c r="R321" s="344"/>
      <c r="S321" s="344"/>
      <c r="T321" s="344"/>
      <c r="U321" s="344"/>
      <c r="V321" s="345"/>
      <c r="W321" s="37" t="s">
        <v>493</v>
      </c>
      <c r="X321" s="326">
        <f>IFERROR(X23+X32+X39+X52+X57+X61+X67+X73+X78+X84+X94+X101+X110+X116+X122+X128+X133+X138+X144+X149+X155+X163+X168+X176+X180+X185+X194+X201+X211+X219+X224+X229+X235+X241+X248+X253+X259+X263+X271+X275+X280+X286+X310+X315,"0")</f>
        <v>2270</v>
      </c>
      <c r="Y321" s="326">
        <f>IFERROR(Y23+Y32+Y39+Y52+Y57+Y61+Y67+Y73+Y78+Y84+Y94+Y101+Y110+Y116+Y122+Y128+Y133+Y138+Y144+Y149+Y155+Y163+Y168+Y176+Y180+Y185+Y194+Y201+Y211+Y219+Y224+Y229+Y235+Y241+Y248+Y253+Y259+Y263+Y271+Y275+Y280+Y286+Y310+Y315,"0")</f>
        <v>2270</v>
      </c>
      <c r="Z321" s="37"/>
      <c r="AA321" s="327"/>
      <c r="AB321" s="327"/>
      <c r="AC321" s="327"/>
    </row>
    <row r="322" spans="1:37" ht="14.25" customHeight="1" x14ac:dyDescent="0.2">
      <c r="A322" s="337"/>
      <c r="B322" s="337"/>
      <c r="C322" s="337"/>
      <c r="D322" s="337"/>
      <c r="E322" s="337"/>
      <c r="F322" s="337"/>
      <c r="G322" s="337"/>
      <c r="H322" s="337"/>
      <c r="I322" s="337"/>
      <c r="J322" s="337"/>
      <c r="K322" s="337"/>
      <c r="L322" s="337"/>
      <c r="M322" s="337"/>
      <c r="N322" s="337"/>
      <c r="O322" s="372"/>
      <c r="P322" s="343" t="s">
        <v>496</v>
      </c>
      <c r="Q322" s="344"/>
      <c r="R322" s="344"/>
      <c r="S322" s="344"/>
      <c r="T322" s="344"/>
      <c r="U322" s="344"/>
      <c r="V322" s="345"/>
      <c r="W322" s="39" t="s">
        <v>497</v>
      </c>
      <c r="X322" s="37"/>
      <c r="Y322" s="37"/>
      <c r="Z322" s="37">
        <f>IFERROR(Z23+Z32+Z39+Z52+Z57+Z61+Z67+Z73+Z78+Z84+Z94+Z101+Z110+Z116+Z122+Z128+Z133+Z138+Z144+Z149+Z155+Z163+Z168+Z176+Z180+Z185+Z194+Z201+Z211+Z219+Z224+Z229+Z235+Z241+Z248+Z253+Z259+Z263+Z271+Z275+Z280+Z286+Z310+Z315,"0")</f>
        <v>32.739460000000001</v>
      </c>
      <c r="AA322" s="327"/>
      <c r="AB322" s="327"/>
      <c r="AC322" s="327"/>
    </row>
    <row r="323" spans="1:37" ht="13.5" customHeight="1" thickBot="1" x14ac:dyDescent="0.25"/>
    <row r="324" spans="1:37" ht="27" customHeight="1" thickTop="1" thickBot="1" x14ac:dyDescent="0.25">
      <c r="A324" s="40" t="s">
        <v>498</v>
      </c>
      <c r="B324" s="321" t="s">
        <v>63</v>
      </c>
      <c r="C324" s="330" t="s">
        <v>75</v>
      </c>
      <c r="D324" s="331"/>
      <c r="E324" s="331"/>
      <c r="F324" s="331"/>
      <c r="G324" s="331"/>
      <c r="H324" s="331"/>
      <c r="I324" s="331"/>
      <c r="J324" s="331"/>
      <c r="K324" s="331"/>
      <c r="L324" s="331"/>
      <c r="M324" s="331"/>
      <c r="N324" s="331"/>
      <c r="O324" s="331"/>
      <c r="P324" s="331"/>
      <c r="Q324" s="331"/>
      <c r="R324" s="331"/>
      <c r="S324" s="331"/>
      <c r="T324" s="332"/>
      <c r="U324" s="330" t="s">
        <v>246</v>
      </c>
      <c r="V324" s="332"/>
      <c r="W324" s="330" t="s">
        <v>272</v>
      </c>
      <c r="X324" s="332"/>
      <c r="Y324" s="330" t="s">
        <v>295</v>
      </c>
      <c r="Z324" s="331"/>
      <c r="AA324" s="331"/>
      <c r="AB324" s="331"/>
      <c r="AC324" s="331"/>
      <c r="AD324" s="331"/>
      <c r="AE324" s="332"/>
      <c r="AF324" s="321" t="s">
        <v>359</v>
      </c>
      <c r="AG324" s="330" t="s">
        <v>364</v>
      </c>
      <c r="AH324" s="332"/>
      <c r="AI324" s="321" t="s">
        <v>374</v>
      </c>
      <c r="AJ324" s="330" t="s">
        <v>247</v>
      </c>
      <c r="AK324" s="332"/>
    </row>
    <row r="325" spans="1:37" ht="14.25" customHeight="1" thickTop="1" x14ac:dyDescent="0.2">
      <c r="A325" s="431" t="s">
        <v>499</v>
      </c>
      <c r="B325" s="330" t="s">
        <v>63</v>
      </c>
      <c r="C325" s="330" t="s">
        <v>76</v>
      </c>
      <c r="D325" s="330" t="s">
        <v>92</v>
      </c>
      <c r="E325" s="330" t="s">
        <v>105</v>
      </c>
      <c r="F325" s="330" t="s">
        <v>126</v>
      </c>
      <c r="G325" s="330" t="s">
        <v>148</v>
      </c>
      <c r="H325" s="330" t="s">
        <v>155</v>
      </c>
      <c r="I325" s="330" t="s">
        <v>160</v>
      </c>
      <c r="J325" s="330" t="s">
        <v>168</v>
      </c>
      <c r="K325" s="330" t="s">
        <v>185</v>
      </c>
      <c r="L325" s="330" t="s">
        <v>196</v>
      </c>
      <c r="M325" s="330" t="s">
        <v>207</v>
      </c>
      <c r="N325" s="322"/>
      <c r="O325" s="330" t="s">
        <v>213</v>
      </c>
      <c r="P325" s="330" t="s">
        <v>220</v>
      </c>
      <c r="Q325" s="330" t="s">
        <v>226</v>
      </c>
      <c r="R325" s="330" t="s">
        <v>231</v>
      </c>
      <c r="S325" s="330" t="s">
        <v>234</v>
      </c>
      <c r="T325" s="330" t="s">
        <v>242</v>
      </c>
      <c r="U325" s="330" t="s">
        <v>247</v>
      </c>
      <c r="V325" s="330" t="s">
        <v>251</v>
      </c>
      <c r="W325" s="330" t="s">
        <v>273</v>
      </c>
      <c r="X325" s="330" t="s">
        <v>291</v>
      </c>
      <c r="Y325" s="330" t="s">
        <v>296</v>
      </c>
      <c r="Z325" s="330" t="s">
        <v>309</v>
      </c>
      <c r="AA325" s="330" t="s">
        <v>319</v>
      </c>
      <c r="AB325" s="330" t="s">
        <v>334</v>
      </c>
      <c r="AC325" s="330" t="s">
        <v>345</v>
      </c>
      <c r="AD325" s="330" t="s">
        <v>349</v>
      </c>
      <c r="AE325" s="330" t="s">
        <v>353</v>
      </c>
      <c r="AF325" s="330" t="s">
        <v>360</v>
      </c>
      <c r="AG325" s="330" t="s">
        <v>365</v>
      </c>
      <c r="AH325" s="330" t="s">
        <v>371</v>
      </c>
      <c r="AI325" s="330" t="s">
        <v>375</v>
      </c>
      <c r="AJ325" s="330" t="s">
        <v>247</v>
      </c>
      <c r="AK325" s="330" t="s">
        <v>485</v>
      </c>
    </row>
    <row r="326" spans="1:37" ht="13.5" customHeight="1" thickBot="1" x14ac:dyDescent="0.25">
      <c r="A326" s="432"/>
      <c r="B326" s="346"/>
      <c r="C326" s="346"/>
      <c r="D326" s="346"/>
      <c r="E326" s="346"/>
      <c r="F326" s="346"/>
      <c r="G326" s="346"/>
      <c r="H326" s="346"/>
      <c r="I326" s="346"/>
      <c r="J326" s="346"/>
      <c r="K326" s="346"/>
      <c r="L326" s="346"/>
      <c r="M326" s="346"/>
      <c r="N326" s="322"/>
      <c r="O326" s="346"/>
      <c r="P326" s="346"/>
      <c r="Q326" s="346"/>
      <c r="R326" s="346"/>
      <c r="S326" s="346"/>
      <c r="T326" s="346"/>
      <c r="U326" s="346"/>
      <c r="V326" s="346"/>
      <c r="W326" s="346"/>
      <c r="X326" s="346"/>
      <c r="Y326" s="346"/>
      <c r="Z326" s="346"/>
      <c r="AA326" s="346"/>
      <c r="AB326" s="346"/>
      <c r="AC326" s="346"/>
      <c r="AD326" s="346"/>
      <c r="AE326" s="346"/>
      <c r="AF326" s="346"/>
      <c r="AG326" s="346"/>
      <c r="AH326" s="346"/>
      <c r="AI326" s="346"/>
      <c r="AJ326" s="346"/>
      <c r="AK326" s="346"/>
    </row>
    <row r="327" spans="1:37" ht="18" customHeight="1" thickTop="1" thickBot="1" x14ac:dyDescent="0.25">
      <c r="A327" s="40" t="s">
        <v>500</v>
      </c>
      <c r="B327" s="46">
        <f>IFERROR(X22*H22,"0")</f>
        <v>0</v>
      </c>
      <c r="C327" s="46">
        <f>IFERROR(X28*H28,"0")+IFERROR(X29*H29,"0")+IFERROR(X30*H30,"0")+IFERROR(X31*H31,"0")</f>
        <v>147</v>
      </c>
      <c r="D327" s="46">
        <f>IFERROR(X36*H36,"0")+IFERROR(X37*H37,"0")+IFERROR(X38*H38,"0")</f>
        <v>201.59999999999997</v>
      </c>
      <c r="E327" s="46">
        <f>IFERROR(X43*H43,"0")+IFERROR(X44*H44,"0")+IFERROR(X45*H45,"0")+IFERROR(X46*H46,"0")+IFERROR(X47*H47,"0")+IFERROR(X48*H48,"0")+IFERROR(X49*H49,"0")+IFERROR(X50*H50,"0")+IFERROR(X51*H51,"0")</f>
        <v>244.8</v>
      </c>
      <c r="F327" s="46">
        <f>IFERROR(X56*H56,"0")+IFERROR(X60*H60,"0")+IFERROR(X64*H64,"0")+IFERROR(X65*H65,"0")+IFERROR(X66*H66,"0")</f>
        <v>0</v>
      </c>
      <c r="G327" s="46">
        <f>IFERROR(X71*H71,"0")+IFERROR(X72*H72,"0")</f>
        <v>1140</v>
      </c>
      <c r="H327" s="46">
        <f>IFERROR(X77*H77,"0")</f>
        <v>50.4</v>
      </c>
      <c r="I327" s="46">
        <f>IFERROR(X82*H82,"0")+IFERROR(X83*H83,"0")</f>
        <v>453.6</v>
      </c>
      <c r="J327" s="46">
        <f>IFERROR(X88*H88,"0")+IFERROR(X89*H89,"0")+IFERROR(X90*H90,"0")+IFERROR(X91*H91,"0")+IFERROR(X92*H92,"0")+IFERROR(X93*H93,"0")</f>
        <v>554.4</v>
      </c>
      <c r="K327" s="46">
        <f>IFERROR(X98*H98,"0")+IFERROR(X99*H99,"0")+IFERROR(X100*H100,"0")</f>
        <v>238.56</v>
      </c>
      <c r="L327" s="46">
        <f>IFERROR(X105*H105,"0")+IFERROR(X106*H106,"0")+IFERROR(X107*H107,"0")+IFERROR(X108*H108,"0")+IFERROR(X109*H109,"0")</f>
        <v>1238.4000000000001</v>
      </c>
      <c r="M327" s="46">
        <f>IFERROR(X114*H114,"0")+IFERROR(X115*H115,"0")</f>
        <v>630</v>
      </c>
      <c r="N327" s="322"/>
      <c r="O327" s="46">
        <f>IFERROR(X120*H120,"0")+IFERROR(X121*H121,"0")</f>
        <v>378</v>
      </c>
      <c r="P327" s="46">
        <f>IFERROR(X126*H126,"0")+IFERROR(X127*H127,"0")</f>
        <v>0</v>
      </c>
      <c r="Q327" s="46">
        <f>IFERROR(X132*H132,"0")</f>
        <v>0</v>
      </c>
      <c r="R327" s="46">
        <f>IFERROR(X137*H137,"0")</f>
        <v>0</v>
      </c>
      <c r="S327" s="46">
        <f>IFERROR(X142*H142,"0")+IFERROR(X143*H143,"0")</f>
        <v>0</v>
      </c>
      <c r="T327" s="46">
        <f>IFERROR(X148*H148,"0")</f>
        <v>0</v>
      </c>
      <c r="U327" s="46">
        <f>IFERROR(X154*H154,"0")</f>
        <v>0</v>
      </c>
      <c r="V327" s="46">
        <f>IFERROR(X159*H159,"0")+IFERROR(X160*H160,"0")+IFERROR(X161*H161,"0")+IFERROR(X162*H162,"0")+IFERROR(X166*H166,"0")+IFERROR(X167*H167,"0")</f>
        <v>1020</v>
      </c>
      <c r="W327" s="46">
        <f>IFERROR(X173*H173,"0")+IFERROR(X174*H174,"0")+IFERROR(X175*H175,"0")+IFERROR(X179*H179,"0")</f>
        <v>462</v>
      </c>
      <c r="X327" s="46">
        <f>IFERROR(X184*H184,"0")</f>
        <v>0</v>
      </c>
      <c r="Y327" s="46">
        <f>IFERROR(X190*H190,"0")+IFERROR(X191*H191,"0")+IFERROR(X192*H192,"0")+IFERROR(X193*H193,"0")</f>
        <v>0</v>
      </c>
      <c r="Z327" s="46">
        <f>IFERROR(X198*H198,"0")+IFERROR(X199*H199,"0")+IFERROR(X200*H200,"0")</f>
        <v>604.79999999999995</v>
      </c>
      <c r="AA327" s="46">
        <f>IFERROR(X205*H205,"0")+IFERROR(X206*H206,"0")+IFERROR(X207*H207,"0")+IFERROR(X208*H208,"0")+IFERROR(X209*H209,"0")+IFERROR(X210*H210,"0")</f>
        <v>67.199999999999989</v>
      </c>
      <c r="AB327" s="46">
        <f>IFERROR(X215*H215,"0")+IFERROR(X216*H216,"0")+IFERROR(X217*H217,"0")+IFERROR(X218*H218,"0")</f>
        <v>432</v>
      </c>
      <c r="AC327" s="46">
        <f>IFERROR(X223*H223,"0")</f>
        <v>0</v>
      </c>
      <c r="AD327" s="46">
        <f>IFERROR(X228*H228,"0")</f>
        <v>0</v>
      </c>
      <c r="AE327" s="46">
        <f>IFERROR(X233*H233,"0")+IFERROR(X234*H234,"0")</f>
        <v>0</v>
      </c>
      <c r="AF327" s="46">
        <f>IFERROR(X240*H240,"0")</f>
        <v>0</v>
      </c>
      <c r="AG327" s="46">
        <f>IFERROR(X246*H246,"0")+IFERROR(X247*H247,"0")</f>
        <v>540</v>
      </c>
      <c r="AH327" s="46">
        <f>IFERROR(X252*H252,"0")</f>
        <v>0</v>
      </c>
      <c r="AI327" s="46">
        <f>IFERROR(X258*H258,"0")+IFERROR(X262*H262,"0")</f>
        <v>0</v>
      </c>
      <c r="AJ327" s="46">
        <f>IFERROR(X268*H268,"0")+IFERROR(X269*H269,"0")+IFERROR(X270*H270,"0")+IFERROR(X274*H274,"0")+IFERROR(X278*H278,"0")+IFERROR(X279*H279,"0")+IFERROR(X283*H283,"0")+IFERROR(X284*H284,"0")+IFERROR(X285*H285,"0")+IFERROR(X289*H289,"0")+IFERROR(X290*H290,"0")+IFERROR(X291*H291,"0")+IFERROR(X292*H292,"0")+IFERROR(X293*H293,"0")+IFERROR(X294*H294,"0")+IFERROR(X295*H295,"0")+IFERROR(X296*H296,"0")+IFERROR(X297*H297,"0")+IFERROR(X298*H298,"0")+IFERROR(X299*H299,"0")+IFERROR(X300*H300,"0")+IFERROR(X301*H301,"0")+IFERROR(X302*H302,"0")+IFERROR(X303*H303,"0")+IFERROR(X304*H304,"0")+IFERROR(X305*H305,"0")+IFERROR(X306*H306,"0")+IFERROR(X307*H307,"0")+IFERROR(X308*H308,"0")+IFERROR(X309*H309,"0")</f>
        <v>1669.8</v>
      </c>
      <c r="AK327" s="46">
        <f>IFERROR(X314*H314,"0")</f>
        <v>0</v>
      </c>
    </row>
    <row r="328" spans="1:37" ht="13.5" customHeight="1" thickTop="1" x14ac:dyDescent="0.2">
      <c r="C328" s="322"/>
    </row>
    <row r="329" spans="1:37" ht="19.5" customHeight="1" x14ac:dyDescent="0.2">
      <c r="A329" s="58" t="s">
        <v>501</v>
      </c>
      <c r="B329" s="58" t="s">
        <v>502</v>
      </c>
      <c r="C329" s="58" t="s">
        <v>503</v>
      </c>
    </row>
    <row r="330" spans="1:37" x14ac:dyDescent="0.2">
      <c r="A330" s="59">
        <f>SUMPRODUCT(--(BB:BB="ЗПФ"),--(W:W="кор"),H:H,Y:Y)+SUMPRODUCT(--(BB:BB="ЗПФ"),--(W:W="кг"),Y:Y)</f>
        <v>6076.8</v>
      </c>
      <c r="B330" s="60">
        <f>SUMPRODUCT(--(BB:BB="ПГП"),--(W:W="кор"),H:H,Y:Y)+SUMPRODUCT(--(BB:BB="ПГП"),--(W:W="кг"),Y:Y)</f>
        <v>3995.76</v>
      </c>
      <c r="C330" s="60">
        <f>SUMPRODUCT(--(BB:BB="КИЗ"),--(W:W="кор"),H:H,Y:Y)+SUMPRODUCT(--(BB:BB="КИЗ"),--(W:W="кг"),Y:Y)</f>
        <v>0</v>
      </c>
    </row>
  </sheetData>
  <sheetProtection algorithmName="SHA-512" hashValue="i/8iiftu61lC8DGdy/zJDtYyNw6cJUDKX34vov0elNznghc77tsYJZbwNdNcE+hEIUi3d6Wacf4gbtAzqAgyhw==" saltValue="LPqtGh6W3kTcFsFLtYJXE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579">
    <mergeCell ref="P311:V311"/>
    <mergeCell ref="A136:Z136"/>
    <mergeCell ref="A21:Z21"/>
    <mergeCell ref="D184:E184"/>
    <mergeCell ref="D121:E121"/>
    <mergeCell ref="L325:L326"/>
    <mergeCell ref="D192:E192"/>
    <mergeCell ref="AJ324:AK324"/>
    <mergeCell ref="D173:E173"/>
    <mergeCell ref="P71:T71"/>
    <mergeCell ref="A131:Z131"/>
    <mergeCell ref="P307:T307"/>
    <mergeCell ref="A163:O164"/>
    <mergeCell ref="D50:E50"/>
    <mergeCell ref="D44:E44"/>
    <mergeCell ref="P310:V310"/>
    <mergeCell ref="A8:C8"/>
    <mergeCell ref="D293:E293"/>
    <mergeCell ref="P163:V163"/>
    <mergeCell ref="A153:Z153"/>
    <mergeCell ref="D268:E268"/>
    <mergeCell ref="P138:V138"/>
    <mergeCell ref="A255:Z255"/>
    <mergeCell ref="A10:C10"/>
    <mergeCell ref="P126:T126"/>
    <mergeCell ref="P218:T218"/>
    <mergeCell ref="D17:E18"/>
    <mergeCell ref="X17:X18"/>
    <mergeCell ref="AH325:AH326"/>
    <mergeCell ref="P293:T293"/>
    <mergeCell ref="AJ325:AJ326"/>
    <mergeCell ref="A149:O150"/>
    <mergeCell ref="Q6:R6"/>
    <mergeCell ref="A267:Z267"/>
    <mergeCell ref="P200:T200"/>
    <mergeCell ref="P292:T292"/>
    <mergeCell ref="A204:Z204"/>
    <mergeCell ref="P294:T294"/>
    <mergeCell ref="P219:V219"/>
    <mergeCell ref="P145:V145"/>
    <mergeCell ref="P23:V23"/>
    <mergeCell ref="P272:V272"/>
    <mergeCell ref="A231:Z231"/>
    <mergeCell ref="A35:Z35"/>
    <mergeCell ref="P185:V185"/>
    <mergeCell ref="P83:T83"/>
    <mergeCell ref="V12:W12"/>
    <mergeCell ref="D191:E191"/>
    <mergeCell ref="D262:E262"/>
    <mergeCell ref="P122:V122"/>
    <mergeCell ref="A245:Z245"/>
    <mergeCell ref="AG325:AG326"/>
    <mergeCell ref="Y325:Y326"/>
    <mergeCell ref="P82:T82"/>
    <mergeCell ref="V11:W11"/>
    <mergeCell ref="D223:E223"/>
    <mergeCell ref="D279:E279"/>
    <mergeCell ref="A263:O264"/>
    <mergeCell ref="P121:T121"/>
    <mergeCell ref="D29:E29"/>
    <mergeCell ref="D216:E216"/>
    <mergeCell ref="P195:V195"/>
    <mergeCell ref="A20:Z20"/>
    <mergeCell ref="A194:O195"/>
    <mergeCell ref="A125:Z125"/>
    <mergeCell ref="D252:E252"/>
    <mergeCell ref="A112:Z112"/>
    <mergeCell ref="D218:E218"/>
    <mergeCell ref="O325:O326"/>
    <mergeCell ref="D247:E247"/>
    <mergeCell ref="P53:V53"/>
    <mergeCell ref="P68:V68"/>
    <mergeCell ref="A101:O102"/>
    <mergeCell ref="A257:Z257"/>
    <mergeCell ref="P262:T262"/>
    <mergeCell ref="D105:E105"/>
    <mergeCell ref="A310:O311"/>
    <mergeCell ref="P117:V117"/>
    <mergeCell ref="F5:G5"/>
    <mergeCell ref="A172:Z172"/>
    <mergeCell ref="P169:V169"/>
    <mergeCell ref="P144:V144"/>
    <mergeCell ref="A221:Z221"/>
    <mergeCell ref="A25:Z25"/>
    <mergeCell ref="D175:E175"/>
    <mergeCell ref="A178:Z178"/>
    <mergeCell ref="P72:T72"/>
    <mergeCell ref="D49:E49"/>
    <mergeCell ref="N17:N18"/>
    <mergeCell ref="P199:T199"/>
    <mergeCell ref="D120:E120"/>
    <mergeCell ref="F17:F18"/>
    <mergeCell ref="Q5:R5"/>
    <mergeCell ref="P297:T297"/>
    <mergeCell ref="D278:E278"/>
    <mergeCell ref="P291:T291"/>
    <mergeCell ref="D107:E107"/>
    <mergeCell ref="D234:E234"/>
    <mergeCell ref="P65:T65"/>
    <mergeCell ref="P228:T228"/>
    <mergeCell ref="D305:E305"/>
    <mergeCell ref="F10:G10"/>
    <mergeCell ref="D270:E270"/>
    <mergeCell ref="D99:E99"/>
    <mergeCell ref="P78:V78"/>
    <mergeCell ref="A130:Z130"/>
    <mergeCell ref="A52:O53"/>
    <mergeCell ref="AD17:AF18"/>
    <mergeCell ref="A39:O40"/>
    <mergeCell ref="P60:T60"/>
    <mergeCell ref="D291:E291"/>
    <mergeCell ref="A103:Z103"/>
    <mergeCell ref="P174:T174"/>
    <mergeCell ref="P74:V74"/>
    <mergeCell ref="A73:O74"/>
    <mergeCell ref="Y17:Y18"/>
    <mergeCell ref="U17:V17"/>
    <mergeCell ref="P2:W3"/>
    <mergeCell ref="P298:T298"/>
    <mergeCell ref="P127:T127"/>
    <mergeCell ref="P198:T198"/>
    <mergeCell ref="A57:O58"/>
    <mergeCell ref="A170:Z170"/>
    <mergeCell ref="D228:E228"/>
    <mergeCell ref="A23:O24"/>
    <mergeCell ref="P64:T64"/>
    <mergeCell ref="D10:E10"/>
    <mergeCell ref="P191:T191"/>
    <mergeCell ref="AB325:AB326"/>
    <mergeCell ref="A219:O220"/>
    <mergeCell ref="P116:V116"/>
    <mergeCell ref="P32:V32"/>
    <mergeCell ref="P134:V134"/>
    <mergeCell ref="Q13:R13"/>
    <mergeCell ref="P247:T247"/>
    <mergeCell ref="P114:T114"/>
    <mergeCell ref="A157:Z157"/>
    <mergeCell ref="D22:E22"/>
    <mergeCell ref="A222:Z222"/>
    <mergeCell ref="P301:T301"/>
    <mergeCell ref="P295:T295"/>
    <mergeCell ref="P105:T105"/>
    <mergeCell ref="P270:T270"/>
    <mergeCell ref="P49:T49"/>
    <mergeCell ref="A110:O111"/>
    <mergeCell ref="P36:T36"/>
    <mergeCell ref="P278:T278"/>
    <mergeCell ref="P107:T107"/>
    <mergeCell ref="P129:V129"/>
    <mergeCell ref="A128:O129"/>
    <mergeCell ref="D215:E215"/>
    <mergeCell ref="P194:V194"/>
    <mergeCell ref="AA325:AA326"/>
    <mergeCell ref="P123:V123"/>
    <mergeCell ref="P190:T190"/>
    <mergeCell ref="A176:O177"/>
    <mergeCell ref="P46:T46"/>
    <mergeCell ref="A241:O242"/>
    <mergeCell ref="D154:E154"/>
    <mergeCell ref="A227:Z227"/>
    <mergeCell ref="D200:E200"/>
    <mergeCell ref="A273:Z273"/>
    <mergeCell ref="P48:T48"/>
    <mergeCell ref="D292:E292"/>
    <mergeCell ref="D294:E294"/>
    <mergeCell ref="Z325:Z326"/>
    <mergeCell ref="A75:Z75"/>
    <mergeCell ref="P286:V286"/>
    <mergeCell ref="A168:O169"/>
    <mergeCell ref="P52:V52"/>
    <mergeCell ref="A104:Z104"/>
    <mergeCell ref="A312:Z312"/>
    <mergeCell ref="P287:V287"/>
    <mergeCell ref="P281:V281"/>
    <mergeCell ref="D325:D326"/>
    <mergeCell ref="F325:F326"/>
    <mergeCell ref="H5:M5"/>
    <mergeCell ref="A27:Z27"/>
    <mergeCell ref="P98:T98"/>
    <mergeCell ref="A214:Z214"/>
    <mergeCell ref="D6:M6"/>
    <mergeCell ref="D304:E304"/>
    <mergeCell ref="P175:T175"/>
    <mergeCell ref="P95:V95"/>
    <mergeCell ref="P162:T162"/>
    <mergeCell ref="D83:E83"/>
    <mergeCell ref="D143:E143"/>
    <mergeCell ref="P106:T106"/>
    <mergeCell ref="P93:T93"/>
    <mergeCell ref="D207:E207"/>
    <mergeCell ref="P269:T269"/>
    <mergeCell ref="D299:E299"/>
    <mergeCell ref="P57:V57"/>
    <mergeCell ref="G17:G18"/>
    <mergeCell ref="P242:V242"/>
    <mergeCell ref="D159:E159"/>
    <mergeCell ref="A232:Z232"/>
    <mergeCell ref="A182:Z182"/>
    <mergeCell ref="A9:C9"/>
    <mergeCell ref="P39:V39"/>
    <mergeCell ref="V6:W9"/>
    <mergeCell ref="D199:E199"/>
    <mergeCell ref="P38:T38"/>
    <mergeCell ref="P109:T109"/>
    <mergeCell ref="A59:Z59"/>
    <mergeCell ref="P274:T274"/>
    <mergeCell ref="A155:O156"/>
    <mergeCell ref="D217:E217"/>
    <mergeCell ref="P193:T193"/>
    <mergeCell ref="D65:E65"/>
    <mergeCell ref="P22:T22"/>
    <mergeCell ref="P236:V236"/>
    <mergeCell ref="Z17:Z18"/>
    <mergeCell ref="A54:Z54"/>
    <mergeCell ref="P271:V271"/>
    <mergeCell ref="P94:V94"/>
    <mergeCell ref="A41:Z41"/>
    <mergeCell ref="M17:M18"/>
    <mergeCell ref="O17:O18"/>
    <mergeCell ref="A286:O287"/>
    <mergeCell ref="AK325:AK326"/>
    <mergeCell ref="P316:V316"/>
    <mergeCell ref="A141:Z141"/>
    <mergeCell ref="A144:O145"/>
    <mergeCell ref="A135:Z135"/>
    <mergeCell ref="AA17:AA18"/>
    <mergeCell ref="H10:M10"/>
    <mergeCell ref="AC17:AC18"/>
    <mergeCell ref="P101:V101"/>
    <mergeCell ref="P279:T279"/>
    <mergeCell ref="P108:T108"/>
    <mergeCell ref="D89:E89"/>
    <mergeCell ref="P45:T45"/>
    <mergeCell ref="A235:O236"/>
    <mergeCell ref="A288:Z288"/>
    <mergeCell ref="P314:T314"/>
    <mergeCell ref="P325:P326"/>
    <mergeCell ref="H325:H326"/>
    <mergeCell ref="R325:R326"/>
    <mergeCell ref="AB17:AB18"/>
    <mergeCell ref="A277:Z277"/>
    <mergeCell ref="U324:V324"/>
    <mergeCell ref="D314:E314"/>
    <mergeCell ref="Q325:Q326"/>
    <mergeCell ref="P179:T179"/>
    <mergeCell ref="S325:S326"/>
    <mergeCell ref="J9:M9"/>
    <mergeCell ref="D283:E283"/>
    <mergeCell ref="D56:E56"/>
    <mergeCell ref="D193:E193"/>
    <mergeCell ref="P206:T206"/>
    <mergeCell ref="D127:E127"/>
    <mergeCell ref="P233:T233"/>
    <mergeCell ref="P37:T37"/>
    <mergeCell ref="P304:T304"/>
    <mergeCell ref="D285:E285"/>
    <mergeCell ref="P155:V155"/>
    <mergeCell ref="D114:E114"/>
    <mergeCell ref="P220:V220"/>
    <mergeCell ref="P143:T143"/>
    <mergeCell ref="D64:E64"/>
    <mergeCell ref="D51:E51"/>
    <mergeCell ref="P306:T306"/>
    <mergeCell ref="A147:Z147"/>
    <mergeCell ref="P249:V249"/>
    <mergeCell ref="P207:T207"/>
    <mergeCell ref="P299:T299"/>
    <mergeCell ref="P315:V315"/>
    <mergeCell ref="A196:Z196"/>
    <mergeCell ref="P115:T115"/>
    <mergeCell ref="A256:Z256"/>
    <mergeCell ref="A15:M15"/>
    <mergeCell ref="A183:Z183"/>
    <mergeCell ref="A61:O62"/>
    <mergeCell ref="D48:E48"/>
    <mergeCell ref="P77:T77"/>
    <mergeCell ref="P150:V150"/>
    <mergeCell ref="P159:T159"/>
    <mergeCell ref="H17:H18"/>
    <mergeCell ref="A146:Z146"/>
    <mergeCell ref="P90:T90"/>
    <mergeCell ref="P161:T161"/>
    <mergeCell ref="P217:T217"/>
    <mergeCell ref="D198:E198"/>
    <mergeCell ref="D269:E269"/>
    <mergeCell ref="D296:E296"/>
    <mergeCell ref="P275:V275"/>
    <mergeCell ref="P154:T154"/>
    <mergeCell ref="A84:O85"/>
    <mergeCell ref="A78:O79"/>
    <mergeCell ref="D206:E206"/>
    <mergeCell ref="AG324:AH324"/>
    <mergeCell ref="A14:M14"/>
    <mergeCell ref="A280:O281"/>
    <mergeCell ref="T5:U5"/>
    <mergeCell ref="D190:E190"/>
    <mergeCell ref="D246:E246"/>
    <mergeCell ref="D46:E46"/>
    <mergeCell ref="V5:W5"/>
    <mergeCell ref="A224:O225"/>
    <mergeCell ref="D233:E233"/>
    <mergeCell ref="P212:V212"/>
    <mergeCell ref="Q8:R8"/>
    <mergeCell ref="P254:V254"/>
    <mergeCell ref="T6:U9"/>
    <mergeCell ref="P319:V319"/>
    <mergeCell ref="Q10:R10"/>
    <mergeCell ref="P296:T296"/>
    <mergeCell ref="A315:O316"/>
    <mergeCell ref="P318:V318"/>
    <mergeCell ref="P85:V85"/>
    <mergeCell ref="P84:V84"/>
    <mergeCell ref="D43:E43"/>
    <mergeCell ref="P320:V320"/>
    <mergeCell ref="P149:V149"/>
    <mergeCell ref="AF325:AF326"/>
    <mergeCell ref="A138:O139"/>
    <mergeCell ref="P15:T16"/>
    <mergeCell ref="A275:O276"/>
    <mergeCell ref="D91:E91"/>
    <mergeCell ref="D162:E162"/>
    <mergeCell ref="P210:T210"/>
    <mergeCell ref="P308:T308"/>
    <mergeCell ref="D106:E106"/>
    <mergeCell ref="P283:T283"/>
    <mergeCell ref="D93:E93"/>
    <mergeCell ref="A133:O134"/>
    <mergeCell ref="A251:Z251"/>
    <mergeCell ref="A42:Z42"/>
    <mergeCell ref="P43:T43"/>
    <mergeCell ref="P285:T285"/>
    <mergeCell ref="A188:Z188"/>
    <mergeCell ref="P263:V263"/>
    <mergeCell ref="A19:Z19"/>
    <mergeCell ref="I325:I326"/>
    <mergeCell ref="A325:A326"/>
    <mergeCell ref="K325:K326"/>
    <mergeCell ref="D109:E109"/>
    <mergeCell ref="C325:C326"/>
    <mergeCell ref="AC325:AC326"/>
    <mergeCell ref="A248:O249"/>
    <mergeCell ref="P289:T289"/>
    <mergeCell ref="AE325:AE326"/>
    <mergeCell ref="D161:E161"/>
    <mergeCell ref="P67:V67"/>
    <mergeCell ref="P186:V186"/>
    <mergeCell ref="D38:E38"/>
    <mergeCell ref="A185:O186"/>
    <mergeCell ref="P253:V253"/>
    <mergeCell ref="A265:Z265"/>
    <mergeCell ref="P303:T303"/>
    <mergeCell ref="P132:T132"/>
    <mergeCell ref="A122:O123"/>
    <mergeCell ref="P317:V317"/>
    <mergeCell ref="P181:V181"/>
    <mergeCell ref="P305:T305"/>
    <mergeCell ref="A201:O202"/>
    <mergeCell ref="P110:V110"/>
    <mergeCell ref="AD325:AD326"/>
    <mergeCell ref="A67:O68"/>
    <mergeCell ref="P208:T208"/>
    <mergeCell ref="P216:T216"/>
    <mergeCell ref="D137:E137"/>
    <mergeCell ref="J325:J326"/>
    <mergeCell ref="A250:Z250"/>
    <mergeCell ref="A5:C5"/>
    <mergeCell ref="A237:Z237"/>
    <mergeCell ref="A187:Z187"/>
    <mergeCell ref="D179:E179"/>
    <mergeCell ref="D166:E166"/>
    <mergeCell ref="P128:V128"/>
    <mergeCell ref="A118:Z118"/>
    <mergeCell ref="P300:T300"/>
    <mergeCell ref="A189:Z189"/>
    <mergeCell ref="A17:A18"/>
    <mergeCell ref="C17:C18"/>
    <mergeCell ref="K17:K18"/>
    <mergeCell ref="A238:Z238"/>
    <mergeCell ref="D37:E37"/>
    <mergeCell ref="P66:T66"/>
    <mergeCell ref="P137:T137"/>
    <mergeCell ref="D9:E9"/>
    <mergeCell ref="F9:G9"/>
    <mergeCell ref="D167:E167"/>
    <mergeCell ref="A12:M12"/>
    <mergeCell ref="A203:Z203"/>
    <mergeCell ref="D132:E132"/>
    <mergeCell ref="Y324:AE324"/>
    <mergeCell ref="D309:E309"/>
    <mergeCell ref="A6:C6"/>
    <mergeCell ref="A96:Z96"/>
    <mergeCell ref="P167:T167"/>
    <mergeCell ref="P142:T142"/>
    <mergeCell ref="D148:E148"/>
    <mergeCell ref="D88:E88"/>
    <mergeCell ref="A259:O260"/>
    <mergeCell ref="A253:O254"/>
    <mergeCell ref="D115:E115"/>
    <mergeCell ref="P102:V102"/>
    <mergeCell ref="Q12:R12"/>
    <mergeCell ref="D90:E90"/>
    <mergeCell ref="P246:T246"/>
    <mergeCell ref="P62:V62"/>
    <mergeCell ref="P133:V133"/>
    <mergeCell ref="P89:T89"/>
    <mergeCell ref="P309:T309"/>
    <mergeCell ref="A63:Z63"/>
    <mergeCell ref="D295:E295"/>
    <mergeCell ref="P225:V225"/>
    <mergeCell ref="P88:T88"/>
    <mergeCell ref="P51:T51"/>
    <mergeCell ref="D306:E306"/>
    <mergeCell ref="P176:V176"/>
    <mergeCell ref="D72:E72"/>
    <mergeCell ref="P276:V276"/>
    <mergeCell ref="A239:Z239"/>
    <mergeCell ref="Q9:R9"/>
    <mergeCell ref="A113:Z113"/>
    <mergeCell ref="A97:Z97"/>
    <mergeCell ref="Q11:R11"/>
    <mergeCell ref="P205:T205"/>
    <mergeCell ref="A261:Z261"/>
    <mergeCell ref="D36:E36"/>
    <mergeCell ref="P202:V202"/>
    <mergeCell ref="P58:V58"/>
    <mergeCell ref="A13:M13"/>
    <mergeCell ref="A119:Z119"/>
    <mergeCell ref="P79:V79"/>
    <mergeCell ref="P73:V73"/>
    <mergeCell ref="A69:Z69"/>
    <mergeCell ref="A271:O272"/>
    <mergeCell ref="P241:V241"/>
    <mergeCell ref="D298:E298"/>
    <mergeCell ref="A158:Z158"/>
    <mergeCell ref="P91:T91"/>
    <mergeCell ref="D1:F1"/>
    <mergeCell ref="A313:Z313"/>
    <mergeCell ref="P47:T47"/>
    <mergeCell ref="P111:V111"/>
    <mergeCell ref="J17:J18"/>
    <mergeCell ref="D82:E82"/>
    <mergeCell ref="P61:V61"/>
    <mergeCell ref="L17:L18"/>
    <mergeCell ref="D240:E240"/>
    <mergeCell ref="A244:Z244"/>
    <mergeCell ref="A171:Z171"/>
    <mergeCell ref="A165:Z165"/>
    <mergeCell ref="P192:T192"/>
    <mergeCell ref="A116:O117"/>
    <mergeCell ref="D100:E100"/>
    <mergeCell ref="P284:T284"/>
    <mergeCell ref="P17:T18"/>
    <mergeCell ref="A180:O181"/>
    <mergeCell ref="P50:T50"/>
    <mergeCell ref="D31:E31"/>
    <mergeCell ref="D77:E77"/>
    <mergeCell ref="D108:E108"/>
    <mergeCell ref="P258:T258"/>
    <mergeCell ref="P223:T223"/>
    <mergeCell ref="H1:Q1"/>
    <mergeCell ref="P280:V280"/>
    <mergeCell ref="A243:Z243"/>
    <mergeCell ref="D284:E284"/>
    <mergeCell ref="B325:B326"/>
    <mergeCell ref="P120:T120"/>
    <mergeCell ref="P40:V40"/>
    <mergeCell ref="D28:E28"/>
    <mergeCell ref="A76:Z76"/>
    <mergeCell ref="P184:T184"/>
    <mergeCell ref="D92:E92"/>
    <mergeCell ref="D30:E30"/>
    <mergeCell ref="A140:Z140"/>
    <mergeCell ref="D5:E5"/>
    <mergeCell ref="D303:E303"/>
    <mergeCell ref="A32:O33"/>
    <mergeCell ref="D290:E290"/>
    <mergeCell ref="P148:T148"/>
    <mergeCell ref="P240:T240"/>
    <mergeCell ref="U325:U326"/>
    <mergeCell ref="W325:W326"/>
    <mergeCell ref="P177:V177"/>
    <mergeCell ref="P33:V33"/>
    <mergeCell ref="P264:V264"/>
    <mergeCell ref="D7:M7"/>
    <mergeCell ref="A317:O322"/>
    <mergeCell ref="A81:Z81"/>
    <mergeCell ref="P92:T92"/>
    <mergeCell ref="A152:Z152"/>
    <mergeCell ref="P156:V156"/>
    <mergeCell ref="D302:E302"/>
    <mergeCell ref="P173:T173"/>
    <mergeCell ref="P29:T29"/>
    <mergeCell ref="P100:T100"/>
    <mergeCell ref="D208:E208"/>
    <mergeCell ref="D8:M8"/>
    <mergeCell ref="A211:O212"/>
    <mergeCell ref="D300:E300"/>
    <mergeCell ref="P44:T44"/>
    <mergeCell ref="A226:Z226"/>
    <mergeCell ref="P31:T31"/>
    <mergeCell ref="P180:V180"/>
    <mergeCell ref="A70:Z70"/>
    <mergeCell ref="P164:V164"/>
    <mergeCell ref="A87:Z87"/>
    <mergeCell ref="D210:E210"/>
    <mergeCell ref="D308:E308"/>
    <mergeCell ref="D209:E209"/>
    <mergeCell ref="V325:V326"/>
    <mergeCell ref="A124:Z124"/>
    <mergeCell ref="X325:X326"/>
    <mergeCell ref="A229:O230"/>
    <mergeCell ref="P99:T99"/>
    <mergeCell ref="A94:O95"/>
    <mergeCell ref="D66:E66"/>
    <mergeCell ref="D126:E126"/>
    <mergeCell ref="M325:M326"/>
    <mergeCell ref="E325:E326"/>
    <mergeCell ref="D289:E289"/>
    <mergeCell ref="G325:G326"/>
    <mergeCell ref="P160:T160"/>
    <mergeCell ref="P209:T209"/>
    <mergeCell ref="A86:Z86"/>
    <mergeCell ref="A213:Z213"/>
    <mergeCell ref="A151:Z151"/>
    <mergeCell ref="P234:T234"/>
    <mergeCell ref="D142:E142"/>
    <mergeCell ref="P166:T166"/>
    <mergeCell ref="A282:Z282"/>
    <mergeCell ref="D274:E274"/>
    <mergeCell ref="D301:E301"/>
    <mergeCell ref="P268:T268"/>
    <mergeCell ref="AI325:AI326"/>
    <mergeCell ref="D297:E297"/>
    <mergeCell ref="P259:V259"/>
    <mergeCell ref="T325:T326"/>
    <mergeCell ref="A80:Z80"/>
    <mergeCell ref="D205:E205"/>
    <mergeCell ref="A55:Z55"/>
    <mergeCell ref="R1:T1"/>
    <mergeCell ref="D71:E71"/>
    <mergeCell ref="P28:T28"/>
    <mergeCell ref="D307:E307"/>
    <mergeCell ref="P215:T215"/>
    <mergeCell ref="P229:V229"/>
    <mergeCell ref="D98:E98"/>
    <mergeCell ref="P30:T30"/>
    <mergeCell ref="P290:T290"/>
    <mergeCell ref="P230:V230"/>
    <mergeCell ref="P168:V168"/>
    <mergeCell ref="B17:B18"/>
    <mergeCell ref="P248:V248"/>
    <mergeCell ref="A266:Z266"/>
    <mergeCell ref="D258:E258"/>
    <mergeCell ref="P235:V235"/>
    <mergeCell ref="P252:T252"/>
    <mergeCell ref="D60:E60"/>
    <mergeCell ref="C324:T324"/>
    <mergeCell ref="P302:T302"/>
    <mergeCell ref="D174:E174"/>
    <mergeCell ref="A34:Z34"/>
    <mergeCell ref="H9:I9"/>
    <mergeCell ref="D45:E45"/>
    <mergeCell ref="P224:V224"/>
    <mergeCell ref="P24:V24"/>
    <mergeCell ref="P322:V322"/>
    <mergeCell ref="P260:V260"/>
    <mergeCell ref="P211:V211"/>
    <mergeCell ref="P56:T56"/>
    <mergeCell ref="A197:Z197"/>
    <mergeCell ref="V10:W10"/>
    <mergeCell ref="D47:E47"/>
    <mergeCell ref="W17:W18"/>
    <mergeCell ref="A26:Z26"/>
    <mergeCell ref="P321:V321"/>
    <mergeCell ref="W324:X324"/>
    <mergeCell ref="P201:V201"/>
    <mergeCell ref="D160:E160"/>
    <mergeCell ref="P139:V139"/>
    <mergeCell ref="I17:I18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51 X56 X60 X64:X66 X71:X72 X77 X82:X83 X88:X93 X98:X100 X105:X109 X114:X115 X120:X121 X126:X127 X132 X137 X142:X143 X148 X154 X159:X162 X166:X167 X173:X175 X179 X184 X190:X193 X198:X200 X205:X210 X215:X218 X223 X228 X233:X234 X240 X246:X247 X252 X258 X262 X268:X270 X274 X278:X279 X283:X285 X289:X309 X314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504</v>
      </c>
      <c r="H1" s="52"/>
    </row>
    <row r="3" spans="2:8" x14ac:dyDescent="0.2">
      <c r="B3" s="47" t="s">
        <v>505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506</v>
      </c>
      <c r="D6" s="47" t="s">
        <v>507</v>
      </c>
      <c r="E6" s="47"/>
    </row>
    <row r="8" spans="2:8" x14ac:dyDescent="0.2">
      <c r="B8" s="47" t="s">
        <v>19</v>
      </c>
      <c r="C8" s="47" t="s">
        <v>506</v>
      </c>
      <c r="D8" s="47"/>
      <c r="E8" s="47"/>
    </row>
    <row r="10" spans="2:8" x14ac:dyDescent="0.2">
      <c r="B10" s="47" t="s">
        <v>508</v>
      </c>
      <c r="C10" s="47"/>
      <c r="D10" s="47"/>
      <c r="E10" s="47"/>
    </row>
    <row r="11" spans="2:8" x14ac:dyDescent="0.2">
      <c r="B11" s="47" t="s">
        <v>509</v>
      </c>
      <c r="C11" s="47"/>
      <c r="D11" s="47"/>
      <c r="E11" s="47"/>
    </row>
    <row r="12" spans="2:8" x14ac:dyDescent="0.2">
      <c r="B12" s="47" t="s">
        <v>510</v>
      </c>
      <c r="C12" s="47"/>
      <c r="D12" s="47"/>
      <c r="E12" s="47"/>
    </row>
    <row r="13" spans="2:8" x14ac:dyDescent="0.2">
      <c r="B13" s="47" t="s">
        <v>511</v>
      </c>
      <c r="C13" s="47"/>
      <c r="D13" s="47"/>
      <c r="E13" s="47"/>
    </row>
    <row r="14" spans="2:8" x14ac:dyDescent="0.2">
      <c r="B14" s="47" t="s">
        <v>512</v>
      </c>
      <c r="C14" s="47"/>
      <c r="D14" s="47"/>
      <c r="E14" s="47"/>
    </row>
    <row r="15" spans="2:8" x14ac:dyDescent="0.2">
      <c r="B15" s="47" t="s">
        <v>513</v>
      </c>
      <c r="C15" s="47"/>
      <c r="D15" s="47"/>
      <c r="E15" s="47"/>
    </row>
    <row r="16" spans="2:8" x14ac:dyDescent="0.2">
      <c r="B16" s="47" t="s">
        <v>514</v>
      </c>
      <c r="C16" s="47"/>
      <c r="D16" s="47"/>
      <c r="E16" s="47"/>
    </row>
    <row r="17" spans="2:5" x14ac:dyDescent="0.2">
      <c r="B17" s="47" t="s">
        <v>515</v>
      </c>
      <c r="C17" s="47"/>
      <c r="D17" s="47"/>
      <c r="E17" s="47"/>
    </row>
    <row r="18" spans="2:5" x14ac:dyDescent="0.2">
      <c r="B18" s="47" t="s">
        <v>516</v>
      </c>
      <c r="C18" s="47"/>
      <c r="D18" s="47"/>
      <c r="E18" s="47"/>
    </row>
    <row r="19" spans="2:5" x14ac:dyDescent="0.2">
      <c r="B19" s="47" t="s">
        <v>517</v>
      </c>
      <c r="C19" s="47"/>
      <c r="D19" s="47"/>
      <c r="E19" s="47"/>
    </row>
    <row r="20" spans="2:5" x14ac:dyDescent="0.2">
      <c r="B20" s="47" t="s">
        <v>518</v>
      </c>
      <c r="C20" s="47"/>
      <c r="D20" s="47"/>
      <c r="E20" s="47"/>
    </row>
  </sheetData>
  <sheetProtection algorithmName="SHA-512" hashValue="CziA1qNnGH7jkRmv8yCGCYIAJrwI1s8iTZskoMNk0Wnq+1w/78EXh3MsQ5d4R4pF3m7KWM41hIuW7Jp3Fi8U4g==" saltValue="Vwsqr74qiIkpDT/YPY4l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529</vt:i4>
      </vt:variant>
    </vt:vector>
  </HeadingPairs>
  <TitlesOfParts>
    <vt:vector size="5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2025-02-14T09:09:02Z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