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37CE92F-3B8F-4C73-85B2-8C0E3CF770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Y595" i="1"/>
  <c r="X595" i="1"/>
  <c r="X594" i="1"/>
  <c r="BP593" i="1"/>
  <c r="BO593" i="1"/>
  <c r="BN593" i="1"/>
  <c r="BM593" i="1"/>
  <c r="Z593" i="1"/>
  <c r="Z594" i="1" s="1"/>
  <c r="Y593" i="1"/>
  <c r="X589" i="1"/>
  <c r="X588" i="1"/>
  <c r="BO587" i="1"/>
  <c r="BM587" i="1"/>
  <c r="Y587" i="1"/>
  <c r="BP587" i="1" s="1"/>
  <c r="BO586" i="1"/>
  <c r="BM586" i="1"/>
  <c r="Y586" i="1"/>
  <c r="Y588" i="1" s="1"/>
  <c r="P586" i="1"/>
  <c r="X584" i="1"/>
  <c r="X583" i="1"/>
  <c r="BO582" i="1"/>
  <c r="BM582" i="1"/>
  <c r="Y582" i="1"/>
  <c r="BP582" i="1" s="1"/>
  <c r="P582" i="1"/>
  <c r="BP581" i="1"/>
  <c r="BO581" i="1"/>
  <c r="BN581" i="1"/>
  <c r="BM581" i="1"/>
  <c r="Z581" i="1"/>
  <c r="Y581" i="1"/>
  <c r="P581" i="1"/>
  <c r="BO580" i="1"/>
  <c r="BM580" i="1"/>
  <c r="Y580" i="1"/>
  <c r="Y583" i="1" s="1"/>
  <c r="P580" i="1"/>
  <c r="X578" i="1"/>
  <c r="X577" i="1"/>
  <c r="BO576" i="1"/>
  <c r="BM576" i="1"/>
  <c r="Y576" i="1"/>
  <c r="BP576" i="1" s="1"/>
  <c r="P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P574" i="1"/>
  <c r="BO573" i="1"/>
  <c r="BM573" i="1"/>
  <c r="Y573" i="1"/>
  <c r="BP573" i="1" s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BP570" i="1" s="1"/>
  <c r="BO569" i="1"/>
  <c r="BM569" i="1"/>
  <c r="Y569" i="1"/>
  <c r="BP569" i="1" s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P566" i="1"/>
  <c r="BO565" i="1"/>
  <c r="BM565" i="1"/>
  <c r="Y565" i="1"/>
  <c r="BP565" i="1" s="1"/>
  <c r="BO564" i="1"/>
  <c r="BM564" i="1"/>
  <c r="Y564" i="1"/>
  <c r="BP564" i="1" s="1"/>
  <c r="P564" i="1"/>
  <c r="BP563" i="1"/>
  <c r="BO563" i="1"/>
  <c r="BN563" i="1"/>
  <c r="BM563" i="1"/>
  <c r="Z563" i="1"/>
  <c r="Y563" i="1"/>
  <c r="Y577" i="1" s="1"/>
  <c r="X561" i="1"/>
  <c r="X560" i="1"/>
  <c r="BO559" i="1"/>
  <c r="BM559" i="1"/>
  <c r="Y559" i="1"/>
  <c r="BO558" i="1"/>
  <c r="BM558" i="1"/>
  <c r="Y558" i="1"/>
  <c r="P558" i="1"/>
  <c r="BP557" i="1"/>
  <c r="BO557" i="1"/>
  <c r="BN557" i="1"/>
  <c r="BM557" i="1"/>
  <c r="Z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BO547" i="1"/>
  <c r="BM547" i="1"/>
  <c r="Y547" i="1"/>
  <c r="P547" i="1"/>
  <c r="BP546" i="1"/>
  <c r="BO546" i="1"/>
  <c r="BN546" i="1"/>
  <c r="BM546" i="1"/>
  <c r="Z546" i="1"/>
  <c r="Y546" i="1"/>
  <c r="P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BO539" i="1"/>
  <c r="BM539" i="1"/>
  <c r="Y539" i="1"/>
  <c r="Y555" i="1" s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P521" i="1"/>
  <c r="BO521" i="1"/>
  <c r="BN521" i="1"/>
  <c r="BM521" i="1"/>
  <c r="Z521" i="1"/>
  <c r="Y521" i="1"/>
  <c r="AB675" i="1" s="1"/>
  <c r="P521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P498" i="1"/>
  <c r="X496" i="1"/>
  <c r="X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Y496" i="1" s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Z459" i="1" s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P434" i="1" s="1"/>
  <c r="BO433" i="1"/>
  <c r="BM433" i="1"/>
  <c r="Y433" i="1"/>
  <c r="Y436" i="1" s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Y410" i="1" s="1"/>
  <c r="P408" i="1"/>
  <c r="BP407" i="1"/>
  <c r="BO407" i="1"/>
  <c r="BN407" i="1"/>
  <c r="BM407" i="1"/>
  <c r="Z407" i="1"/>
  <c r="Y407" i="1"/>
  <c r="Y411" i="1" s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Y399" i="1" s="1"/>
  <c r="P397" i="1"/>
  <c r="BP396" i="1"/>
  <c r="BO396" i="1"/>
  <c r="BN396" i="1"/>
  <c r="BM396" i="1"/>
  <c r="Z396" i="1"/>
  <c r="Y396" i="1"/>
  <c r="Y400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N382" i="1"/>
  <c r="BM382" i="1"/>
  <c r="Z382" i="1"/>
  <c r="Y382" i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Y379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1" i="1" s="1"/>
  <c r="P367" i="1"/>
  <c r="BP366" i="1"/>
  <c r="BO366" i="1"/>
  <c r="BN366" i="1"/>
  <c r="BM366" i="1"/>
  <c r="Z366" i="1"/>
  <c r="Y366" i="1"/>
  <c r="Y370" i="1" s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V675" i="1" s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O341" i="1"/>
  <c r="BM341" i="1"/>
  <c r="Y341" i="1"/>
  <c r="Y343" i="1" s="1"/>
  <c r="P341" i="1"/>
  <c r="BP340" i="1"/>
  <c r="BO340" i="1"/>
  <c r="BN340" i="1"/>
  <c r="BM340" i="1"/>
  <c r="Z340" i="1"/>
  <c r="Y340" i="1"/>
  <c r="Y342" i="1" s="1"/>
  <c r="P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T675" i="1" s="1"/>
  <c r="P335" i="1"/>
  <c r="X332" i="1"/>
  <c r="X331" i="1"/>
  <c r="BO330" i="1"/>
  <c r="BM330" i="1"/>
  <c r="Y330" i="1"/>
  <c r="Y332" i="1" s="1"/>
  <c r="P330" i="1"/>
  <c r="BP329" i="1"/>
  <c r="BO329" i="1"/>
  <c r="BN329" i="1"/>
  <c r="BM329" i="1"/>
  <c r="Z329" i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Y313" i="1" s="1"/>
  <c r="P311" i="1"/>
  <c r="X309" i="1"/>
  <c r="X308" i="1"/>
  <c r="BO307" i="1"/>
  <c r="BM307" i="1"/>
  <c r="Y307" i="1"/>
  <c r="R675" i="1" s="1"/>
  <c r="P307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Y304" i="1" s="1"/>
  <c r="P298" i="1"/>
  <c r="BP297" i="1"/>
  <c r="BO297" i="1"/>
  <c r="BN297" i="1"/>
  <c r="BM297" i="1"/>
  <c r="Z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Y293" i="1" s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Y281" i="1" s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Y264" i="1" s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K675" i="1" s="1"/>
  <c r="P243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BO233" i="1"/>
  <c r="BM233" i="1"/>
  <c r="Y233" i="1"/>
  <c r="Y240" i="1" s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6" i="1" s="1"/>
  <c r="P208" i="1"/>
  <c r="X206" i="1"/>
  <c r="X205" i="1"/>
  <c r="BO204" i="1"/>
  <c r="BM204" i="1"/>
  <c r="Y204" i="1"/>
  <c r="Y206" i="1" s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J675" i="1" s="1"/>
  <c r="P198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Y195" i="1" s="1"/>
  <c r="P186" i="1"/>
  <c r="X184" i="1"/>
  <c r="Y183" i="1"/>
  <c r="X183" i="1"/>
  <c r="BP182" i="1"/>
  <c r="BO182" i="1"/>
  <c r="BN182" i="1"/>
  <c r="BM182" i="1"/>
  <c r="Z182" i="1"/>
  <c r="Z183" i="1" s="1"/>
  <c r="Y182" i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3" i="1" s="1"/>
  <c r="P167" i="1"/>
  <c r="X165" i="1"/>
  <c r="X164" i="1"/>
  <c r="BO163" i="1"/>
  <c r="BM163" i="1"/>
  <c r="Y163" i="1"/>
  <c r="H675" i="1" s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Y160" i="1" s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G675" i="1" s="1"/>
  <c r="P145" i="1"/>
  <c r="X142" i="1"/>
  <c r="X141" i="1"/>
  <c r="BO140" i="1"/>
  <c r="BM140" i="1"/>
  <c r="Y140" i="1"/>
  <c r="Y142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6" i="1" s="1"/>
  <c r="P130" i="1"/>
  <c r="BP129" i="1"/>
  <c r="BO129" i="1"/>
  <c r="BN129" i="1"/>
  <c r="BM129" i="1"/>
  <c r="Z129" i="1"/>
  <c r="Y129" i="1"/>
  <c r="Y137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BP123" i="1"/>
  <c r="BO123" i="1"/>
  <c r="BN123" i="1"/>
  <c r="BM123" i="1"/>
  <c r="Z123" i="1"/>
  <c r="Y123" i="1"/>
  <c r="Y127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0" i="1" s="1"/>
  <c r="P116" i="1"/>
  <c r="BP115" i="1"/>
  <c r="BO115" i="1"/>
  <c r="BN115" i="1"/>
  <c r="BM115" i="1"/>
  <c r="Z115" i="1"/>
  <c r="Y115" i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1" i="1" s="1"/>
  <c r="P106" i="1"/>
  <c r="BP105" i="1"/>
  <c r="BO105" i="1"/>
  <c r="BN105" i="1"/>
  <c r="BM105" i="1"/>
  <c r="Z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Y95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D675" i="1" s="1"/>
  <c r="P57" i="1"/>
  <c r="X54" i="1"/>
  <c r="X53" i="1"/>
  <c r="BO52" i="1"/>
  <c r="BM52" i="1"/>
  <c r="Y52" i="1"/>
  <c r="Y54" i="1" s="1"/>
  <c r="P52" i="1"/>
  <c r="BP51" i="1"/>
  <c r="BO51" i="1"/>
  <c r="BN51" i="1"/>
  <c r="BM51" i="1"/>
  <c r="Z51" i="1"/>
  <c r="Y51" i="1"/>
  <c r="Y53" i="1" s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C675" i="1" s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Y34" i="1" s="1"/>
  <c r="P27" i="1"/>
  <c r="BP26" i="1"/>
  <c r="BO26" i="1"/>
  <c r="BN26" i="1"/>
  <c r="BM26" i="1"/>
  <c r="Z26" i="1"/>
  <c r="Y26" i="1"/>
  <c r="Y33" i="1" s="1"/>
  <c r="P26" i="1"/>
  <c r="X24" i="1"/>
  <c r="X66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75" i="1"/>
  <c r="X666" i="1"/>
  <c r="X667" i="1"/>
  <c r="X669" i="1"/>
  <c r="Y24" i="1"/>
  <c r="Z27" i="1"/>
  <c r="Z33" i="1" s="1"/>
  <c r="BN27" i="1"/>
  <c r="BP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2" i="1"/>
  <c r="BN42" i="1"/>
  <c r="BP42" i="1"/>
  <c r="Z44" i="1"/>
  <c r="BN44" i="1"/>
  <c r="Z46" i="1"/>
  <c r="BN46" i="1"/>
  <c r="Y49" i="1"/>
  <c r="Z52" i="1"/>
  <c r="Z53" i="1" s="1"/>
  <c r="BN52" i="1"/>
  <c r="BP52" i="1"/>
  <c r="Z57" i="1"/>
  <c r="Z64" i="1" s="1"/>
  <c r="BN57" i="1"/>
  <c r="BP57" i="1"/>
  <c r="Z59" i="1"/>
  <c r="BN59" i="1"/>
  <c r="Z61" i="1"/>
  <c r="BN61" i="1"/>
  <c r="Z63" i="1"/>
  <c r="BN63" i="1"/>
  <c r="Y64" i="1"/>
  <c r="Z67" i="1"/>
  <c r="Z71" i="1" s="1"/>
  <c r="BN67" i="1"/>
  <c r="BP67" i="1"/>
  <c r="Z69" i="1"/>
  <c r="BN69" i="1"/>
  <c r="Y72" i="1"/>
  <c r="Z75" i="1"/>
  <c r="Z80" i="1" s="1"/>
  <c r="BN75" i="1"/>
  <c r="BP75" i="1"/>
  <c r="Z77" i="1"/>
  <c r="BN77" i="1"/>
  <c r="Z79" i="1"/>
  <c r="BN79" i="1"/>
  <c r="Z83" i="1"/>
  <c r="BN83" i="1"/>
  <c r="BP83" i="1"/>
  <c r="Z85" i="1"/>
  <c r="BN85" i="1"/>
  <c r="Z87" i="1"/>
  <c r="BN87" i="1"/>
  <c r="Y90" i="1"/>
  <c r="Z93" i="1"/>
  <c r="Z95" i="1" s="1"/>
  <c r="BN93" i="1"/>
  <c r="BP93" i="1"/>
  <c r="E675" i="1"/>
  <c r="Z100" i="1"/>
  <c r="Z102" i="1" s="1"/>
  <c r="BN100" i="1"/>
  <c r="BP100" i="1"/>
  <c r="Y103" i="1"/>
  <c r="Z106" i="1"/>
  <c r="Z111" i="1" s="1"/>
  <c r="BN106" i="1"/>
  <c r="BP106" i="1"/>
  <c r="Z108" i="1"/>
  <c r="BN108" i="1"/>
  <c r="Z109" i="1"/>
  <c r="BN109" i="1"/>
  <c r="F675" i="1"/>
  <c r="Z116" i="1"/>
  <c r="Z120" i="1" s="1"/>
  <c r="BN116" i="1"/>
  <c r="BP116" i="1"/>
  <c r="Z118" i="1"/>
  <c r="BN118" i="1"/>
  <c r="Y121" i="1"/>
  <c r="Z124" i="1"/>
  <c r="Z126" i="1" s="1"/>
  <c r="BN124" i="1"/>
  <c r="BP124" i="1"/>
  <c r="Z130" i="1"/>
  <c r="Z136" i="1" s="1"/>
  <c r="BN130" i="1"/>
  <c r="BP130" i="1"/>
  <c r="Z132" i="1"/>
  <c r="BN132" i="1"/>
  <c r="Z134" i="1"/>
  <c r="BN134" i="1"/>
  <c r="Z140" i="1"/>
  <c r="Z141" i="1" s="1"/>
  <c r="BN140" i="1"/>
  <c r="BP140" i="1"/>
  <c r="Z145" i="1"/>
  <c r="Z148" i="1" s="1"/>
  <c r="BN145" i="1"/>
  <c r="BP145" i="1"/>
  <c r="Z147" i="1"/>
  <c r="BN147" i="1"/>
  <c r="Y148" i="1"/>
  <c r="Z151" i="1"/>
  <c r="Z153" i="1" s="1"/>
  <c r="BN151" i="1"/>
  <c r="BP151" i="1"/>
  <c r="Y154" i="1"/>
  <c r="Z156" i="1"/>
  <c r="Z159" i="1" s="1"/>
  <c r="BN156" i="1"/>
  <c r="BP156" i="1"/>
  <c r="Z158" i="1"/>
  <c r="BN158" i="1"/>
  <c r="Y159" i="1"/>
  <c r="Z163" i="1"/>
  <c r="Z164" i="1" s="1"/>
  <c r="BN163" i="1"/>
  <c r="BP163" i="1"/>
  <c r="Y164" i="1"/>
  <c r="Z167" i="1"/>
  <c r="Z172" i="1" s="1"/>
  <c r="BN167" i="1"/>
  <c r="BP167" i="1"/>
  <c r="Z169" i="1"/>
  <c r="BN169" i="1"/>
  <c r="Y666" i="1" s="1"/>
  <c r="Z171" i="1"/>
  <c r="BN171" i="1"/>
  <c r="Y172" i="1"/>
  <c r="Z175" i="1"/>
  <c r="Z177" i="1" s="1"/>
  <c r="BN175" i="1"/>
  <c r="BP175" i="1"/>
  <c r="Y178" i="1"/>
  <c r="I675" i="1"/>
  <c r="Y184" i="1"/>
  <c r="Z187" i="1"/>
  <c r="Z194" i="1" s="1"/>
  <c r="BN187" i="1"/>
  <c r="Z189" i="1"/>
  <c r="BN189" i="1"/>
  <c r="Z191" i="1"/>
  <c r="BN191" i="1"/>
  <c r="Z193" i="1"/>
  <c r="BN193" i="1"/>
  <c r="Y194" i="1"/>
  <c r="Z198" i="1"/>
  <c r="Z200" i="1" s="1"/>
  <c r="BN198" i="1"/>
  <c r="BP198" i="1"/>
  <c r="Y201" i="1"/>
  <c r="Z204" i="1"/>
  <c r="Z205" i="1" s="1"/>
  <c r="BN204" i="1"/>
  <c r="BP204" i="1"/>
  <c r="Z208" i="1"/>
  <c r="Z216" i="1" s="1"/>
  <c r="BN208" i="1"/>
  <c r="BP208" i="1"/>
  <c r="Z210" i="1"/>
  <c r="BN210" i="1"/>
  <c r="Z212" i="1"/>
  <c r="BN212" i="1"/>
  <c r="Z214" i="1"/>
  <c r="BN214" i="1"/>
  <c r="Y217" i="1"/>
  <c r="Y231" i="1"/>
  <c r="Y230" i="1"/>
  <c r="BP219" i="1"/>
  <c r="BN219" i="1"/>
  <c r="Z219" i="1"/>
  <c r="BP223" i="1"/>
  <c r="BN223" i="1"/>
  <c r="Z223" i="1"/>
  <c r="BP227" i="1"/>
  <c r="BN227" i="1"/>
  <c r="Z227" i="1"/>
  <c r="F9" i="1"/>
  <c r="J9" i="1"/>
  <c r="Y48" i="1"/>
  <c r="Y669" i="1" s="1"/>
  <c r="Y65" i="1"/>
  <c r="Y149" i="1"/>
  <c r="Y165" i="1"/>
  <c r="Y200" i="1"/>
  <c r="BP221" i="1"/>
  <c r="BN221" i="1"/>
  <c r="Z221" i="1"/>
  <c r="BP225" i="1"/>
  <c r="Y667" i="1" s="1"/>
  <c r="BN225" i="1"/>
  <c r="Z225" i="1"/>
  <c r="BP229" i="1"/>
  <c r="BN229" i="1"/>
  <c r="Z229" i="1"/>
  <c r="Z233" i="1"/>
  <c r="Z239" i="1" s="1"/>
  <c r="BN233" i="1"/>
  <c r="BP233" i="1"/>
  <c r="Z234" i="1"/>
  <c r="BN234" i="1"/>
  <c r="Z236" i="1"/>
  <c r="BN236" i="1"/>
  <c r="Z238" i="1"/>
  <c r="BN238" i="1"/>
  <c r="Y239" i="1"/>
  <c r="Z243" i="1"/>
  <c r="Z251" i="1" s="1"/>
  <c r="BN243" i="1"/>
  <c r="BP243" i="1"/>
  <c r="Z245" i="1"/>
  <c r="BN245" i="1"/>
  <c r="Z247" i="1"/>
  <c r="BN247" i="1"/>
  <c r="Z249" i="1"/>
  <c r="BN249" i="1"/>
  <c r="Y252" i="1"/>
  <c r="L675" i="1"/>
  <c r="Z256" i="1"/>
  <c r="BN256" i="1"/>
  <c r="BP256" i="1"/>
  <c r="Z258" i="1"/>
  <c r="Z264" i="1" s="1"/>
  <c r="BN258" i="1"/>
  <c r="Z260" i="1"/>
  <c r="BN260" i="1"/>
  <c r="Z262" i="1"/>
  <c r="BN262" i="1"/>
  <c r="Y265" i="1"/>
  <c r="M675" i="1"/>
  <c r="Z273" i="1"/>
  <c r="Z281" i="1" s="1"/>
  <c r="BN273" i="1"/>
  <c r="BP273" i="1"/>
  <c r="Z275" i="1"/>
  <c r="BN275" i="1"/>
  <c r="Z277" i="1"/>
  <c r="BN277" i="1"/>
  <c r="Z279" i="1"/>
  <c r="BN279" i="1"/>
  <c r="Y282" i="1"/>
  <c r="Y287" i="1"/>
  <c r="P675" i="1"/>
  <c r="Z291" i="1"/>
  <c r="Z293" i="1" s="1"/>
  <c r="BN291" i="1"/>
  <c r="BP291" i="1"/>
  <c r="Y294" i="1"/>
  <c r="Q675" i="1"/>
  <c r="Z298" i="1"/>
  <c r="BN298" i="1"/>
  <c r="BP298" i="1"/>
  <c r="Z300" i="1"/>
  <c r="Z303" i="1" s="1"/>
  <c r="BN300" i="1"/>
  <c r="Z302" i="1"/>
  <c r="BN302" i="1"/>
  <c r="Y303" i="1"/>
  <c r="Z307" i="1"/>
  <c r="Z308" i="1" s="1"/>
  <c r="BN307" i="1"/>
  <c r="BP307" i="1"/>
  <c r="Y308" i="1"/>
  <c r="Z311" i="1"/>
  <c r="Z312" i="1" s="1"/>
  <c r="BN311" i="1"/>
  <c r="BP311" i="1"/>
  <c r="Y312" i="1"/>
  <c r="Z315" i="1"/>
  <c r="Z317" i="1" s="1"/>
  <c r="BN315" i="1"/>
  <c r="BP315" i="1"/>
  <c r="Y318" i="1"/>
  <c r="S675" i="1"/>
  <c r="Y323" i="1"/>
  <c r="Z330" i="1"/>
  <c r="Z331" i="1" s="1"/>
  <c r="BN330" i="1"/>
  <c r="BP330" i="1"/>
  <c r="Z335" i="1"/>
  <c r="Z337" i="1" s="1"/>
  <c r="BN335" i="1"/>
  <c r="BP335" i="1"/>
  <c r="Y338" i="1"/>
  <c r="Z341" i="1"/>
  <c r="Z342" i="1" s="1"/>
  <c r="BN341" i="1"/>
  <c r="BP341" i="1"/>
  <c r="Z345" i="1"/>
  <c r="Z346" i="1" s="1"/>
  <c r="BN345" i="1"/>
  <c r="BP345" i="1"/>
  <c r="Y346" i="1"/>
  <c r="Z350" i="1"/>
  <c r="Z351" i="1" s="1"/>
  <c r="BN350" i="1"/>
  <c r="BP350" i="1"/>
  <c r="Y351" i="1"/>
  <c r="Z355" i="1"/>
  <c r="BN355" i="1"/>
  <c r="BP355" i="1"/>
  <c r="Z357" i="1"/>
  <c r="BN357" i="1"/>
  <c r="Z359" i="1"/>
  <c r="BN359" i="1"/>
  <c r="Z361" i="1"/>
  <c r="BN361" i="1"/>
  <c r="Y364" i="1"/>
  <c r="Z367" i="1"/>
  <c r="Z370" i="1" s="1"/>
  <c r="BN367" i="1"/>
  <c r="BP367" i="1"/>
  <c r="Z369" i="1"/>
  <c r="BN369" i="1"/>
  <c r="Z373" i="1"/>
  <c r="Z379" i="1" s="1"/>
  <c r="BN373" i="1"/>
  <c r="BP373" i="1"/>
  <c r="Z375" i="1"/>
  <c r="BN375" i="1"/>
  <c r="Z377" i="1"/>
  <c r="BN377" i="1"/>
  <c r="Y380" i="1"/>
  <c r="Y386" i="1"/>
  <c r="BP382" i="1"/>
  <c r="Y394" i="1"/>
  <c r="Y251" i="1"/>
  <c r="Y309" i="1"/>
  <c r="Y337" i="1"/>
  <c r="Y352" i="1"/>
  <c r="Y363" i="1"/>
  <c r="BP385" i="1"/>
  <c r="BN385" i="1"/>
  <c r="Z385" i="1"/>
  <c r="Z386" i="1" s="1"/>
  <c r="Y387" i="1"/>
  <c r="Y393" i="1"/>
  <c r="BP391" i="1"/>
  <c r="BN391" i="1"/>
  <c r="Z391" i="1"/>
  <c r="Z393" i="1" s="1"/>
  <c r="Z425" i="1"/>
  <c r="Z397" i="1"/>
  <c r="Z399" i="1" s="1"/>
  <c r="BN397" i="1"/>
  <c r="BP397" i="1"/>
  <c r="W675" i="1"/>
  <c r="Y405" i="1"/>
  <c r="Z408" i="1"/>
  <c r="Z410" i="1" s="1"/>
  <c r="BN408" i="1"/>
  <c r="BP408" i="1"/>
  <c r="X675" i="1"/>
  <c r="Z416" i="1"/>
  <c r="BN416" i="1"/>
  <c r="Z418" i="1"/>
  <c r="BN418" i="1"/>
  <c r="Z420" i="1"/>
  <c r="BN420" i="1"/>
  <c r="Z422" i="1"/>
  <c r="BN422" i="1"/>
  <c r="Z424" i="1"/>
  <c r="BN424" i="1"/>
  <c r="Y425" i="1"/>
  <c r="Z428" i="1"/>
  <c r="Z430" i="1" s="1"/>
  <c r="BN428" i="1"/>
  <c r="BP428" i="1"/>
  <c r="Y431" i="1"/>
  <c r="Z433" i="1"/>
  <c r="Z435" i="1" s="1"/>
  <c r="BN433" i="1"/>
  <c r="BP433" i="1"/>
  <c r="Z434" i="1"/>
  <c r="BN434" i="1"/>
  <c r="Y435" i="1"/>
  <c r="Y675" i="1"/>
  <c r="Z444" i="1"/>
  <c r="Z451" i="1" s="1"/>
  <c r="BN444" i="1"/>
  <c r="Z446" i="1"/>
  <c r="BN446" i="1"/>
  <c r="Z448" i="1"/>
  <c r="BN448" i="1"/>
  <c r="Z450" i="1"/>
  <c r="BN450" i="1"/>
  <c r="Y451" i="1"/>
  <c r="Z454" i="1"/>
  <c r="Z456" i="1" s="1"/>
  <c r="BN454" i="1"/>
  <c r="BP454" i="1"/>
  <c r="Y457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Y501" i="1"/>
  <c r="BP498" i="1"/>
  <c r="BN498" i="1"/>
  <c r="Z498" i="1"/>
  <c r="Z500" i="1" s="1"/>
  <c r="BP515" i="1"/>
  <c r="BN515" i="1"/>
  <c r="Z515" i="1"/>
  <c r="BP523" i="1"/>
  <c r="BN523" i="1"/>
  <c r="Z523" i="1"/>
  <c r="BP541" i="1"/>
  <c r="BN541" i="1"/>
  <c r="Z541" i="1"/>
  <c r="BP545" i="1"/>
  <c r="BN545" i="1"/>
  <c r="Z545" i="1"/>
  <c r="BP548" i="1"/>
  <c r="BN548" i="1"/>
  <c r="Z548" i="1"/>
  <c r="BP551" i="1"/>
  <c r="BN551" i="1"/>
  <c r="Z551" i="1"/>
  <c r="BP553" i="1"/>
  <c r="BN553" i="1"/>
  <c r="Z553" i="1"/>
  <c r="BP558" i="1"/>
  <c r="BN558" i="1"/>
  <c r="Z558" i="1"/>
  <c r="Z560" i="1" s="1"/>
  <c r="Y561" i="1"/>
  <c r="Y426" i="1"/>
  <c r="Y452" i="1"/>
  <c r="Y465" i="1"/>
  <c r="BP459" i="1"/>
  <c r="BN459" i="1"/>
  <c r="BP460" i="1"/>
  <c r="BN460" i="1"/>
  <c r="Z460" i="1"/>
  <c r="Z464" i="1" s="1"/>
  <c r="Y464" i="1"/>
  <c r="Y468" i="1"/>
  <c r="BP467" i="1"/>
  <c r="BN467" i="1"/>
  <c r="Z467" i="1"/>
  <c r="Z468" i="1" s="1"/>
  <c r="Y469" i="1"/>
  <c r="Y474" i="1"/>
  <c r="BP473" i="1"/>
  <c r="BN473" i="1"/>
  <c r="Z473" i="1"/>
  <c r="Z474" i="1" s="1"/>
  <c r="Z675" i="1"/>
  <c r="Y475" i="1"/>
  <c r="BP480" i="1"/>
  <c r="BN480" i="1"/>
  <c r="Z480" i="1"/>
  <c r="Z495" i="1" s="1"/>
  <c r="BP486" i="1"/>
  <c r="BN486" i="1"/>
  <c r="Z486" i="1"/>
  <c r="BP489" i="1"/>
  <c r="BN489" i="1"/>
  <c r="Z489" i="1"/>
  <c r="BP493" i="1"/>
  <c r="BN493" i="1"/>
  <c r="Z493" i="1"/>
  <c r="Y500" i="1"/>
  <c r="Y518" i="1"/>
  <c r="BP512" i="1"/>
  <c r="BN512" i="1"/>
  <c r="Z512" i="1"/>
  <c r="Z517" i="1" s="1"/>
  <c r="Y517" i="1"/>
  <c r="BP522" i="1"/>
  <c r="BN522" i="1"/>
  <c r="Z522" i="1"/>
  <c r="Z525" i="1" s="1"/>
  <c r="BP524" i="1"/>
  <c r="BN524" i="1"/>
  <c r="Z524" i="1"/>
  <c r="Y526" i="1"/>
  <c r="AC675" i="1"/>
  <c r="Y530" i="1"/>
  <c r="BP529" i="1"/>
  <c r="BN529" i="1"/>
  <c r="Z529" i="1"/>
  <c r="Z530" i="1" s="1"/>
  <c r="Y531" i="1"/>
  <c r="Y534" i="1"/>
  <c r="BP533" i="1"/>
  <c r="BN533" i="1"/>
  <c r="Z533" i="1"/>
  <c r="Z534" i="1" s="1"/>
  <c r="Y535" i="1"/>
  <c r="Y554" i="1"/>
  <c r="BP539" i="1"/>
  <c r="BN539" i="1"/>
  <c r="Z539" i="1"/>
  <c r="AD675" i="1"/>
  <c r="BP543" i="1"/>
  <c r="BN543" i="1"/>
  <c r="Z543" i="1"/>
  <c r="BP547" i="1"/>
  <c r="BN547" i="1"/>
  <c r="Z547" i="1"/>
  <c r="BP550" i="1"/>
  <c r="BN550" i="1"/>
  <c r="Z550" i="1"/>
  <c r="BP552" i="1"/>
  <c r="BN552" i="1"/>
  <c r="Z552" i="1"/>
  <c r="Y560" i="1"/>
  <c r="BP559" i="1"/>
  <c r="BN559" i="1"/>
  <c r="Z559" i="1"/>
  <c r="Y578" i="1"/>
  <c r="Y584" i="1"/>
  <c r="Y589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Y639" i="1"/>
  <c r="AG675" i="1"/>
  <c r="Y651" i="1"/>
  <c r="BP649" i="1"/>
  <c r="BN649" i="1"/>
  <c r="Z649" i="1"/>
  <c r="AA675" i="1"/>
  <c r="Y510" i="1"/>
  <c r="Y525" i="1"/>
  <c r="Z564" i="1"/>
  <c r="Z577" i="1" s="1"/>
  <c r="BN564" i="1"/>
  <c r="Z565" i="1"/>
  <c r="BN565" i="1"/>
  <c r="Z569" i="1"/>
  <c r="BN569" i="1"/>
  <c r="Z570" i="1"/>
  <c r="BN570" i="1"/>
  <c r="Z573" i="1"/>
  <c r="BN573" i="1"/>
  <c r="Z576" i="1"/>
  <c r="BN576" i="1"/>
  <c r="Z580" i="1"/>
  <c r="Z583" i="1" s="1"/>
  <c r="BN580" i="1"/>
  <c r="BP580" i="1"/>
  <c r="Z582" i="1"/>
  <c r="BN582" i="1"/>
  <c r="Z586" i="1"/>
  <c r="BN586" i="1"/>
  <c r="BP586" i="1"/>
  <c r="Z587" i="1"/>
  <c r="BN587" i="1"/>
  <c r="AE675" i="1"/>
  <c r="Y594" i="1"/>
  <c r="BP614" i="1"/>
  <c r="BN614" i="1"/>
  <c r="Z614" i="1"/>
  <c r="BP616" i="1"/>
  <c r="BN616" i="1"/>
  <c r="Z616" i="1"/>
  <c r="Y618" i="1"/>
  <c r="Y638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668" i="1" l="1"/>
  <c r="Z638" i="1"/>
  <c r="Z588" i="1"/>
  <c r="Z617" i="1"/>
  <c r="Z554" i="1"/>
  <c r="Z363" i="1"/>
  <c r="Z89" i="1"/>
  <c r="Z48" i="1"/>
  <c r="Z670" i="1" s="1"/>
  <c r="Y665" i="1"/>
  <c r="Z651" i="1"/>
  <c r="Z230" i="1"/>
  <c r="X668" i="1"/>
</calcChain>
</file>

<file path=xl/sharedStrings.xml><?xml version="1.0" encoding="utf-8"?>
<sst xmlns="http://schemas.openxmlformats.org/spreadsheetml/2006/main" count="3136" uniqueCount="1086">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</sst>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8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45701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Четверг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21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22</v>
      </c>
      <c r="Q10" s="990"/>
      <c r="R10" s="991"/>
      <c r="U10" s="24" t="s">
        <v>23</v>
      </c>
      <c r="V10" s="821" t="s">
        <v>24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1"/>
      <c r="R11" s="922"/>
      <c r="U11" s="24" t="s">
        <v>27</v>
      </c>
      <c r="V11" s="1112" t="s">
        <v>28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29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30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31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32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33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34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36</v>
      </c>
      <c r="B17" s="819" t="s">
        <v>37</v>
      </c>
      <c r="C17" s="945" t="s">
        <v>38</v>
      </c>
      <c r="D17" s="819" t="s">
        <v>39</v>
      </c>
      <c r="E17" s="892"/>
      <c r="F17" s="819" t="s">
        <v>40</v>
      </c>
      <c r="G17" s="819" t="s">
        <v>41</v>
      </c>
      <c r="H17" s="819" t="s">
        <v>42</v>
      </c>
      <c r="I17" s="819" t="s">
        <v>43</v>
      </c>
      <c r="J17" s="819" t="s">
        <v>44</v>
      </c>
      <c r="K17" s="819" t="s">
        <v>45</v>
      </c>
      <c r="L17" s="819" t="s">
        <v>46</v>
      </c>
      <c r="M17" s="819" t="s">
        <v>47</v>
      </c>
      <c r="N17" s="819" t="s">
        <v>48</v>
      </c>
      <c r="O17" s="819" t="s">
        <v>49</v>
      </c>
      <c r="P17" s="819" t="s">
        <v>50</v>
      </c>
      <c r="Q17" s="891"/>
      <c r="R17" s="891"/>
      <c r="S17" s="891"/>
      <c r="T17" s="892"/>
      <c r="U17" s="1201" t="s">
        <v>51</v>
      </c>
      <c r="V17" s="925"/>
      <c r="W17" s="819" t="s">
        <v>52</v>
      </c>
      <c r="X17" s="819" t="s">
        <v>53</v>
      </c>
      <c r="Y17" s="1198" t="s">
        <v>54</v>
      </c>
      <c r="Z17" s="1072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48"/>
      <c r="AF17" s="1149"/>
      <c r="AG17" s="66"/>
      <c r="BD17" s="65" t="s">
        <v>60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63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">
        <v>83</v>
      </c>
      <c r="Q28" s="774"/>
      <c r="R28" s="774"/>
      <c r="S28" s="774"/>
      <c r="T28" s="775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4" t="s">
        <v>87</v>
      </c>
      <c r="Q29" s="774"/>
      <c r="R29" s="774"/>
      <c r="S29" s="774"/>
      <c r="T29" s="775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5" t="s">
        <v>91</v>
      </c>
      <c r="Q30" s="774"/>
      <c r="R30" s="774"/>
      <c r="S30" s="774"/>
      <c r="T30" s="775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71</v>
      </c>
      <c r="Q33" s="783"/>
      <c r="R33" s="783"/>
      <c r="S33" s="783"/>
      <c r="T33" s="783"/>
      <c r="U33" s="783"/>
      <c r="V33" s="784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71</v>
      </c>
      <c r="Q34" s="783"/>
      <c r="R34" s="783"/>
      <c r="S34" s="783"/>
      <c r="T34" s="783"/>
      <c r="U34" s="783"/>
      <c r="V34" s="784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99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71</v>
      </c>
      <c r="Q37" s="783"/>
      <c r="R37" s="783"/>
      <c r="S37" s="783"/>
      <c r="T37" s="783"/>
      <c r="U37" s="783"/>
      <c r="V37" s="784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71</v>
      </c>
      <c r="Q38" s="783"/>
      <c r="R38" s="783"/>
      <c r="S38" s="783"/>
      <c r="T38" s="783"/>
      <c r="U38" s="783"/>
      <c r="V38" s="784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105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106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107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108</v>
      </c>
      <c r="B42" s="54" t="s">
        <v>109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108</v>
      </c>
      <c r="B43" s="54" t="s">
        <v>113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69</v>
      </c>
      <c r="X43" s="769">
        <v>60</v>
      </c>
      <c r="Y43" s="770">
        <f t="shared" si="6"/>
        <v>64.800000000000011</v>
      </c>
      <c r="Z43" s="36">
        <f>IFERROR(IF(Y43=0,"",ROUNDUP(Y43/H43,0)*0.01898),"")</f>
        <v>0.11388000000000001</v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62.416666666666657</v>
      </c>
      <c r="BN43" s="64">
        <f t="shared" si="8"/>
        <v>67.410000000000011</v>
      </c>
      <c r="BO43" s="64">
        <f t="shared" si="9"/>
        <v>8.6805555555555552E-2</v>
      </c>
      <c r="BP43" s="64">
        <f t="shared" si="10"/>
        <v>9.3750000000000014E-2</v>
      </c>
    </row>
    <row r="44" spans="1:68" ht="16.5" customHeight="1" x14ac:dyDescent="0.25">
      <c r="A44" s="54" t="s">
        <v>116</v>
      </c>
      <c r="B44" s="54" t="s">
        <v>117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114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119</v>
      </c>
      <c r="B45" s="54" t="s">
        <v>120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121</v>
      </c>
      <c r="L45" s="32"/>
      <c r="M45" s="33" t="s">
        <v>111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69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115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122</v>
      </c>
      <c r="B46" s="54" t="s">
        <v>123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121</v>
      </c>
      <c r="L46" s="32" t="s">
        <v>124</v>
      </c>
      <c r="M46" s="33" t="s">
        <v>111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69</v>
      </c>
      <c r="X46" s="769">
        <v>8</v>
      </c>
      <c r="Y46" s="770">
        <f t="shared" si="6"/>
        <v>8</v>
      </c>
      <c r="Z46" s="36">
        <f>IFERROR(IF(Y46=0,"",ROUNDUP(Y46/H46,0)*0.00902),"")</f>
        <v>1.804E-2</v>
      </c>
      <c r="AA46" s="56"/>
      <c r="AB46" s="57"/>
      <c r="AC46" s="95" t="s">
        <v>115</v>
      </c>
      <c r="AG46" s="64"/>
      <c r="AJ46" s="68" t="s">
        <v>125</v>
      </c>
      <c r="AK46" s="68">
        <v>48</v>
      </c>
      <c r="BB46" s="96" t="s">
        <v>1</v>
      </c>
      <c r="BM46" s="64">
        <f t="shared" si="7"/>
        <v>8.42</v>
      </c>
      <c r="BN46" s="64">
        <f t="shared" si="8"/>
        <v>8.42</v>
      </c>
      <c r="BO46" s="64">
        <f t="shared" si="9"/>
        <v>1.5151515151515152E-2</v>
      </c>
      <c r="BP46" s="64">
        <f t="shared" si="10"/>
        <v>1.5151515151515152E-2</v>
      </c>
    </row>
    <row r="47" spans="1:68" ht="27" customHeight="1" x14ac:dyDescent="0.25">
      <c r="A47" s="54" t="s">
        <v>126</v>
      </c>
      <c r="B47" s="54" t="s">
        <v>127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114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71</v>
      </c>
      <c r="Q48" s="783"/>
      <c r="R48" s="783"/>
      <c r="S48" s="783"/>
      <c r="T48" s="783"/>
      <c r="U48" s="783"/>
      <c r="V48" s="784"/>
      <c r="W48" s="37" t="s">
        <v>72</v>
      </c>
      <c r="X48" s="771">
        <f>IFERROR(X42/H42,"0")+IFERROR(X43/H43,"0")+IFERROR(X44/H44,"0")+IFERROR(X45/H45,"0")+IFERROR(X46/H46,"0")+IFERROR(X47/H47,"0")</f>
        <v>7.5555555555555554</v>
      </c>
      <c r="Y48" s="771">
        <f>IFERROR(Y42/H42,"0")+IFERROR(Y43/H43,"0")+IFERROR(Y44/H44,"0")+IFERROR(Y45/H45,"0")+IFERROR(Y46/H46,"0")+IFERROR(Y47/H47,"0")</f>
        <v>8</v>
      </c>
      <c r="Z48" s="771">
        <f>IFERROR(IF(Z42="",0,Z42),"0")+IFERROR(IF(Z43="",0,Z43),"0")+IFERROR(IF(Z44="",0,Z44),"0")+IFERROR(IF(Z45="",0,Z45),"0")+IFERROR(IF(Z46="",0,Z46),"0")+IFERROR(IF(Z47="",0,Z47),"0")</f>
        <v>0.13192000000000001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71</v>
      </c>
      <c r="Q49" s="783"/>
      <c r="R49" s="783"/>
      <c r="S49" s="783"/>
      <c r="T49" s="783"/>
      <c r="U49" s="783"/>
      <c r="V49" s="784"/>
      <c r="W49" s="37" t="s">
        <v>69</v>
      </c>
      <c r="X49" s="771">
        <f>IFERROR(SUM(X42:X47),"0")</f>
        <v>68</v>
      </c>
      <c r="Y49" s="771">
        <f>IFERROR(SUM(Y42:Y47),"0")</f>
        <v>72.800000000000011</v>
      </c>
      <c r="Z49" s="37"/>
      <c r="AA49" s="772"/>
      <c r="AB49" s="772"/>
      <c r="AC49" s="772"/>
    </row>
    <row r="50" spans="1:68" ht="14.25" customHeight="1" x14ac:dyDescent="0.25">
      <c r="A50" s="795" t="s">
        <v>73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128</v>
      </c>
      <c r="B51" s="54" t="s">
        <v>129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111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131</v>
      </c>
      <c r="B52" s="54" t="s">
        <v>132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111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71</v>
      </c>
      <c r="Q53" s="783"/>
      <c r="R53" s="783"/>
      <c r="S53" s="783"/>
      <c r="T53" s="783"/>
      <c r="U53" s="783"/>
      <c r="V53" s="784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71</v>
      </c>
      <c r="Q54" s="783"/>
      <c r="R54" s="783"/>
      <c r="S54" s="783"/>
      <c r="T54" s="783"/>
      <c r="U54" s="783"/>
      <c r="V54" s="784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134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107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135</v>
      </c>
      <c r="B57" s="54" t="s">
        <v>136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111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140</v>
      </c>
      <c r="M58" s="33" t="s">
        <v>114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69</v>
      </c>
      <c r="X58" s="769">
        <v>870</v>
      </c>
      <c r="Y58" s="770">
        <f t="shared" si="11"/>
        <v>874.80000000000007</v>
      </c>
      <c r="Z58" s="36">
        <f>IFERROR(IF(Y58=0,"",ROUNDUP(Y58/H58,0)*0.01898),"")</f>
        <v>1.53738</v>
      </c>
      <c r="AA58" s="56"/>
      <c r="AB58" s="57"/>
      <c r="AC58" s="105" t="s">
        <v>141</v>
      </c>
      <c r="AG58" s="64"/>
      <c r="AJ58" s="68" t="s">
        <v>142</v>
      </c>
      <c r="AK58" s="68">
        <v>691.2</v>
      </c>
      <c r="BB58" s="106" t="s">
        <v>1</v>
      </c>
      <c r="BM58" s="64">
        <f t="shared" si="12"/>
        <v>905.04166666666652</v>
      </c>
      <c r="BN58" s="64">
        <f t="shared" si="13"/>
        <v>910.03499999999997</v>
      </c>
      <c r="BO58" s="64">
        <f t="shared" si="14"/>
        <v>1.2586805555555556</v>
      </c>
      <c r="BP58" s="64">
        <f t="shared" si="15"/>
        <v>1.265625</v>
      </c>
    </row>
    <row r="59" spans="1:68" ht="27" customHeight="1" x14ac:dyDescent="0.25">
      <c r="A59" s="54" t="s">
        <v>143</v>
      </c>
      <c r="B59" s="54" t="s">
        <v>144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114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145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146</v>
      </c>
      <c r="B60" s="54" t="s">
        <v>147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114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148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149</v>
      </c>
      <c r="B61" s="54" t="s">
        <v>150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114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151</v>
      </c>
      <c r="B62" s="54" t="s">
        <v>152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153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154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155</v>
      </c>
      <c r="B63" s="54" t="s">
        <v>156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140</v>
      </c>
      <c r="M63" s="33" t="s">
        <v>114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69</v>
      </c>
      <c r="X63" s="769">
        <v>315</v>
      </c>
      <c r="Y63" s="770">
        <f t="shared" si="11"/>
        <v>315</v>
      </c>
      <c r="Z63" s="36">
        <f>IFERROR(IF(Y63=0,"",ROUNDUP(Y63/H63,0)*0.00902),"")</f>
        <v>0.63139999999999996</v>
      </c>
      <c r="AA63" s="56"/>
      <c r="AB63" s="57"/>
      <c r="AC63" s="115" t="s">
        <v>141</v>
      </c>
      <c r="AG63" s="64"/>
      <c r="AJ63" s="68" t="s">
        <v>142</v>
      </c>
      <c r="AK63" s="68">
        <v>594</v>
      </c>
      <c r="BB63" s="116" t="s">
        <v>1</v>
      </c>
      <c r="BM63" s="64">
        <f t="shared" si="12"/>
        <v>329.70000000000005</v>
      </c>
      <c r="BN63" s="64">
        <f t="shared" si="13"/>
        <v>329.70000000000005</v>
      </c>
      <c r="BO63" s="64">
        <f t="shared" si="14"/>
        <v>0.53030303030303028</v>
      </c>
      <c r="BP63" s="64">
        <f t="shared" si="15"/>
        <v>0.53030303030303028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71</v>
      </c>
      <c r="Q64" s="783"/>
      <c r="R64" s="783"/>
      <c r="S64" s="783"/>
      <c r="T64" s="783"/>
      <c r="U64" s="783"/>
      <c r="V64" s="784"/>
      <c r="W64" s="37" t="s">
        <v>72</v>
      </c>
      <c r="X64" s="771">
        <f>IFERROR(X57/H57,"0")+IFERROR(X58/H58,"0")+IFERROR(X59/H59,"0")+IFERROR(X60/H60,"0")+IFERROR(X61/H61,"0")+IFERROR(X62/H62,"0")+IFERROR(X63/H63,"0")</f>
        <v>150.55555555555554</v>
      </c>
      <c r="Y64" s="771">
        <f>IFERROR(Y57/H57,"0")+IFERROR(Y58/H58,"0")+IFERROR(Y59/H59,"0")+IFERROR(Y60/H60,"0")+IFERROR(Y61/H61,"0")+IFERROR(Y62/H62,"0")+IFERROR(Y63/H63,"0")</f>
        <v>151</v>
      </c>
      <c r="Z64" s="771">
        <f>IFERROR(IF(Z57="",0,Z57),"0")+IFERROR(IF(Z58="",0,Z58),"0")+IFERROR(IF(Z59="",0,Z59),"0")+IFERROR(IF(Z60="",0,Z60),"0")+IFERROR(IF(Z61="",0,Z61),"0")+IFERROR(IF(Z62="",0,Z62),"0")+IFERROR(IF(Z63="",0,Z63),"0")</f>
        <v>2.1687799999999999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71</v>
      </c>
      <c r="Q65" s="783"/>
      <c r="R65" s="783"/>
      <c r="S65" s="783"/>
      <c r="T65" s="783"/>
      <c r="U65" s="783"/>
      <c r="V65" s="784"/>
      <c r="W65" s="37" t="s">
        <v>69</v>
      </c>
      <c r="X65" s="771">
        <f>IFERROR(SUM(X57:X63),"0")</f>
        <v>1185</v>
      </c>
      <c r="Y65" s="771">
        <f>IFERROR(SUM(Y57:Y63),"0")</f>
        <v>1189.8000000000002</v>
      </c>
      <c r="Z65" s="37"/>
      <c r="AA65" s="772"/>
      <c r="AB65" s="772"/>
      <c r="AC65" s="772"/>
    </row>
    <row r="66" spans="1:68" ht="14.25" customHeight="1" x14ac:dyDescent="0.25">
      <c r="A66" s="795" t="s">
        <v>157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158</v>
      </c>
      <c r="B67" s="54" t="s">
        <v>159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114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69</v>
      </c>
      <c r="X67" s="769">
        <v>570</v>
      </c>
      <c r="Y67" s="770">
        <f>IFERROR(IF(X67="",0,CEILING((X67/$H67),1)*$H67),"")</f>
        <v>572.40000000000009</v>
      </c>
      <c r="Z67" s="36">
        <f>IFERROR(IF(Y67=0,"",ROUNDUP(Y67/H67,0)*0.01898),"")</f>
        <v>1.0059400000000001</v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>IFERROR(X67*I67/H67,"0")</f>
        <v>592.95833333333326</v>
      </c>
      <c r="BN67" s="64">
        <f>IFERROR(Y67*I67/H67,"0")</f>
        <v>595.45500000000004</v>
      </c>
      <c r="BO67" s="64">
        <f>IFERROR(1/J67*(X67/H67),"0")</f>
        <v>0.82465277777777768</v>
      </c>
      <c r="BP67" s="64">
        <f>IFERROR(1/J67*(Y67/H67),"0")</f>
        <v>0.82812500000000011</v>
      </c>
    </row>
    <row r="68" spans="1:68" ht="27" customHeight="1" x14ac:dyDescent="0.25">
      <c r="A68" s="54" t="s">
        <v>161</v>
      </c>
      <c r="B68" s="54" t="s">
        <v>162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114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164</v>
      </c>
      <c r="B69" s="54" t="s">
        <v>165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111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140</v>
      </c>
      <c r="M70" s="33" t="s">
        <v>114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69</v>
      </c>
      <c r="X70" s="769">
        <v>128.69999999999999</v>
      </c>
      <c r="Y70" s="770">
        <f>IFERROR(IF(X70="",0,CEILING((X70/$H70),1)*$H70),"")</f>
        <v>129.60000000000002</v>
      </c>
      <c r="Z70" s="36">
        <f>IFERROR(IF(Y70=0,"",ROUNDUP(Y70/H70,0)*0.00651),"")</f>
        <v>0.31247999999999998</v>
      </c>
      <c r="AA70" s="56"/>
      <c r="AB70" s="57"/>
      <c r="AC70" s="123" t="s">
        <v>160</v>
      </c>
      <c r="AG70" s="64"/>
      <c r="AJ70" s="68" t="s">
        <v>142</v>
      </c>
      <c r="AK70" s="68">
        <v>491.4</v>
      </c>
      <c r="BB70" s="124" t="s">
        <v>1</v>
      </c>
      <c r="BM70" s="64">
        <f>IFERROR(X70*I70/H70,"0")</f>
        <v>137.27999999999997</v>
      </c>
      <c r="BN70" s="64">
        <f>IFERROR(Y70*I70/H70,"0")</f>
        <v>138.24</v>
      </c>
      <c r="BO70" s="64">
        <f>IFERROR(1/J70*(X70/H70),"0")</f>
        <v>0.26190476190476186</v>
      </c>
      <c r="BP70" s="64">
        <f>IFERROR(1/J70*(Y70/H70),"0")</f>
        <v>0.2637362637362638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71</v>
      </c>
      <c r="Q71" s="783"/>
      <c r="R71" s="783"/>
      <c r="S71" s="783"/>
      <c r="T71" s="783"/>
      <c r="U71" s="783"/>
      <c r="V71" s="784"/>
      <c r="W71" s="37" t="s">
        <v>72</v>
      </c>
      <c r="X71" s="771">
        <f>IFERROR(X67/H67,"0")+IFERROR(X68/H68,"0")+IFERROR(X69/H69,"0")+IFERROR(X70/H70,"0")</f>
        <v>100.44444444444443</v>
      </c>
      <c r="Y71" s="771">
        <f>IFERROR(Y67/H67,"0")+IFERROR(Y68/H68,"0")+IFERROR(Y69/H69,"0")+IFERROR(Y70/H70,"0")</f>
        <v>101.00000000000001</v>
      </c>
      <c r="Z71" s="771">
        <f>IFERROR(IF(Z67="",0,Z67),"0")+IFERROR(IF(Z68="",0,Z68),"0")+IFERROR(IF(Z69="",0,Z69),"0")+IFERROR(IF(Z70="",0,Z70),"0")</f>
        <v>1.3184200000000001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71</v>
      </c>
      <c r="Q72" s="783"/>
      <c r="R72" s="783"/>
      <c r="S72" s="783"/>
      <c r="T72" s="783"/>
      <c r="U72" s="783"/>
      <c r="V72" s="784"/>
      <c r="W72" s="37" t="s">
        <v>69</v>
      </c>
      <c r="X72" s="771">
        <f>IFERROR(SUM(X67:X70),"0")</f>
        <v>698.7</v>
      </c>
      <c r="Y72" s="771">
        <f>IFERROR(SUM(Y67:Y70),"0")</f>
        <v>702.00000000000011</v>
      </c>
      <c r="Z72" s="37"/>
      <c r="AA72" s="772"/>
      <c r="AB72" s="772"/>
      <c r="AC72" s="772"/>
    </row>
    <row r="73" spans="1:68" ht="14.25" customHeight="1" x14ac:dyDescent="0.25">
      <c r="A73" s="795" t="s">
        <v>64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168</v>
      </c>
      <c r="B74" s="54" t="s">
        <v>169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170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171</v>
      </c>
      <c r="B75" s="54" t="s">
        <v>172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174</v>
      </c>
      <c r="B76" s="54" t="s">
        <v>175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173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181</v>
      </c>
      <c r="B79" s="54" t="s">
        <v>182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176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73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183</v>
      </c>
      <c r="B83" s="54" t="s">
        <v>184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111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111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189</v>
      </c>
      <c r="B85" s="54" t="s">
        <v>190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69</v>
      </c>
      <c r="X85" s="769">
        <v>76</v>
      </c>
      <c r="Y85" s="770">
        <f t="shared" si="21"/>
        <v>84</v>
      </c>
      <c r="Z85" s="36">
        <f>IFERROR(IF(Y85=0,"",ROUNDUP(Y85/H85,0)*0.01898),"")</f>
        <v>0.1898</v>
      </c>
      <c r="AA85" s="56"/>
      <c r="AB85" s="57"/>
      <c r="AC85" s="141" t="s">
        <v>191</v>
      </c>
      <c r="AG85" s="64"/>
      <c r="AJ85" s="68"/>
      <c r="AK85" s="68">
        <v>0</v>
      </c>
      <c r="BB85" s="142" t="s">
        <v>1</v>
      </c>
      <c r="BM85" s="64">
        <f t="shared" si="22"/>
        <v>80.587142857142851</v>
      </c>
      <c r="BN85" s="64">
        <f t="shared" si="23"/>
        <v>89.07</v>
      </c>
      <c r="BO85" s="64">
        <f t="shared" si="24"/>
        <v>0.14136904761904762</v>
      </c>
      <c r="BP85" s="64">
        <f t="shared" si="25"/>
        <v>0.15625</v>
      </c>
    </row>
    <row r="86" spans="1:68" ht="16.5" customHeight="1" x14ac:dyDescent="0.25">
      <c r="A86" s="54" t="s">
        <v>192</v>
      </c>
      <c r="B86" s="54" t="s">
        <v>193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111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194</v>
      </c>
      <c r="B87" s="54" t="s">
        <v>195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111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196</v>
      </c>
      <c r="B88" s="54" t="s">
        <v>197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191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1">
        <f>IFERROR(X83/H83,"0")+IFERROR(X84/H84,"0")+IFERROR(X85/H85,"0")+IFERROR(X86/H86,"0")+IFERROR(X87/H87,"0")+IFERROR(X88/H88,"0")</f>
        <v>9.0476190476190474</v>
      </c>
      <c r="Y89" s="771">
        <f>IFERROR(Y83/H83,"0")+IFERROR(Y84/H84,"0")+IFERROR(Y85/H85,"0")+IFERROR(Y86/H86,"0")+IFERROR(Y87/H87,"0")+IFERROR(Y88/H88,"0")</f>
        <v>10</v>
      </c>
      <c r="Z89" s="771">
        <f>IFERROR(IF(Z83="",0,Z83),"0")+IFERROR(IF(Z84="",0,Z84),"0")+IFERROR(IF(Z85="",0,Z85),"0")+IFERROR(IF(Z86="",0,Z86),"0")+IFERROR(IF(Z87="",0,Z87),"0")+IFERROR(IF(Z88="",0,Z88),"0")</f>
        <v>0.1898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1">
        <f>IFERROR(SUM(X83:X88),"0")</f>
        <v>76</v>
      </c>
      <c r="Y90" s="771">
        <f>IFERROR(SUM(Y83:Y88),"0")</f>
        <v>84</v>
      </c>
      <c r="Z90" s="37"/>
      <c r="AA90" s="772"/>
      <c r="AB90" s="772"/>
      <c r="AC90" s="772"/>
    </row>
    <row r="91" spans="1:68" ht="14.25" customHeight="1" x14ac:dyDescent="0.25">
      <c r="A91" s="795" t="s">
        <v>198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199</v>
      </c>
      <c r="B92" s="54" t="s">
        <v>200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199</v>
      </c>
      <c r="B93" s="54" t="s">
        <v>202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201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203</v>
      </c>
      <c r="B94" s="54" t="s">
        <v>204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111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71</v>
      </c>
      <c r="Q95" s="783"/>
      <c r="R95" s="783"/>
      <c r="S95" s="783"/>
      <c r="T95" s="783"/>
      <c r="U95" s="783"/>
      <c r="V95" s="784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71</v>
      </c>
      <c r="Q96" s="783"/>
      <c r="R96" s="783"/>
      <c r="S96" s="783"/>
      <c r="T96" s="783"/>
      <c r="U96" s="783"/>
      <c r="V96" s="784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206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107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207</v>
      </c>
      <c r="B99" s="54" t="s">
        <v>208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153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69</v>
      </c>
      <c r="X99" s="769">
        <v>160</v>
      </c>
      <c r="Y99" s="770">
        <f>IFERROR(IF(X99="",0,CEILING((X99/$H99),1)*$H99),"")</f>
        <v>162</v>
      </c>
      <c r="Z99" s="36">
        <f>IFERROR(IF(Y99=0,"",ROUNDUP(Y99/H99,0)*0.01898),"")</f>
        <v>0.28470000000000001</v>
      </c>
      <c r="AA99" s="56"/>
      <c r="AB99" s="57"/>
      <c r="AC99" s="155" t="s">
        <v>209</v>
      </c>
      <c r="AG99" s="64"/>
      <c r="AJ99" s="68"/>
      <c r="AK99" s="68">
        <v>0</v>
      </c>
      <c r="BB99" s="156" t="s">
        <v>1</v>
      </c>
      <c r="BM99" s="64">
        <f>IFERROR(X99*I99/H99,"0")</f>
        <v>166.44444444444443</v>
      </c>
      <c r="BN99" s="64">
        <f>IFERROR(Y99*I99/H99,"0")</f>
        <v>168.52499999999998</v>
      </c>
      <c r="BO99" s="64">
        <f>IFERROR(1/J99*(X99/H99),"0")</f>
        <v>0.23148148148148145</v>
      </c>
      <c r="BP99" s="64">
        <f>IFERROR(1/J99*(Y99/H99),"0")</f>
        <v>0.23437499999999997</v>
      </c>
    </row>
    <row r="100" spans="1:68" ht="16.5" customHeight="1" x14ac:dyDescent="0.25">
      <c r="A100" s="54" t="s">
        <v>210</v>
      </c>
      <c r="B100" s="54" t="s">
        <v>211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111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209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212</v>
      </c>
      <c r="B101" s="54" t="s">
        <v>213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124</v>
      </c>
      <c r="M101" s="33" t="s">
        <v>153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69</v>
      </c>
      <c r="X101" s="769">
        <v>103.5</v>
      </c>
      <c r="Y101" s="770">
        <f>IFERROR(IF(X101="",0,CEILING((X101/$H101),1)*$H101),"")</f>
        <v>103.5</v>
      </c>
      <c r="Z101" s="36">
        <f>IFERROR(IF(Y101=0,"",ROUNDUP(Y101/H101,0)*0.00902),"")</f>
        <v>0.20746000000000001</v>
      </c>
      <c r="AA101" s="56"/>
      <c r="AB101" s="57"/>
      <c r="AC101" s="159" t="s">
        <v>214</v>
      </c>
      <c r="AG101" s="64"/>
      <c r="AJ101" s="68" t="s">
        <v>125</v>
      </c>
      <c r="AK101" s="68">
        <v>54</v>
      </c>
      <c r="BB101" s="160" t="s">
        <v>1</v>
      </c>
      <c r="BM101" s="64">
        <f>IFERROR(X101*I101/H101,"0")</f>
        <v>108.33</v>
      </c>
      <c r="BN101" s="64">
        <f>IFERROR(Y101*I101/H101,"0")</f>
        <v>108.33</v>
      </c>
      <c r="BO101" s="64">
        <f>IFERROR(1/J101*(X101/H101),"0")</f>
        <v>0.17424242424242425</v>
      </c>
      <c r="BP101" s="64">
        <f>IFERROR(1/J101*(Y101/H101),"0")</f>
        <v>0.17424242424242425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71</v>
      </c>
      <c r="Q102" s="783"/>
      <c r="R102" s="783"/>
      <c r="S102" s="783"/>
      <c r="T102" s="783"/>
      <c r="U102" s="783"/>
      <c r="V102" s="784"/>
      <c r="W102" s="37" t="s">
        <v>72</v>
      </c>
      <c r="X102" s="771">
        <f>IFERROR(X99/H99,"0")+IFERROR(X100/H100,"0")+IFERROR(X101/H101,"0")</f>
        <v>37.81481481481481</v>
      </c>
      <c r="Y102" s="771">
        <f>IFERROR(Y99/H99,"0")+IFERROR(Y100/H100,"0")+IFERROR(Y101/H101,"0")</f>
        <v>38</v>
      </c>
      <c r="Z102" s="771">
        <f>IFERROR(IF(Z99="",0,Z99),"0")+IFERROR(IF(Z100="",0,Z100),"0")+IFERROR(IF(Z101="",0,Z101),"0")</f>
        <v>0.49216000000000004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71</v>
      </c>
      <c r="Q103" s="783"/>
      <c r="R103" s="783"/>
      <c r="S103" s="783"/>
      <c r="T103" s="783"/>
      <c r="U103" s="783"/>
      <c r="V103" s="784"/>
      <c r="W103" s="37" t="s">
        <v>69</v>
      </c>
      <c r="X103" s="771">
        <f>IFERROR(SUM(X99:X101),"0")</f>
        <v>263.5</v>
      </c>
      <c r="Y103" s="771">
        <f>IFERROR(SUM(Y99:Y101),"0")</f>
        <v>265.5</v>
      </c>
      <c r="Z103" s="37"/>
      <c r="AA103" s="772"/>
      <c r="AB103" s="772"/>
      <c r="AC103" s="772"/>
    </row>
    <row r="104" spans="1:68" ht="14.25" customHeight="1" x14ac:dyDescent="0.25">
      <c r="A104" s="795" t="s">
        <v>73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215</v>
      </c>
      <c r="B105" s="54" t="s">
        <v>216</v>
      </c>
      <c r="C105" s="31">
        <v>4301051546</v>
      </c>
      <c r="D105" s="776">
        <v>4607091386967</v>
      </c>
      <c r="E105" s="777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111</v>
      </c>
      <c r="N105" s="33"/>
      <c r="O105" s="32">
        <v>45</v>
      </c>
      <c r="P105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74"/>
      <c r="R105" s="774"/>
      <c r="S105" s="774"/>
      <c r="T105" s="775"/>
      <c r="U105" s="34"/>
      <c r="V105" s="34"/>
      <c r="W105" s="35" t="s">
        <v>69</v>
      </c>
      <c r="X105" s="769">
        <v>65</v>
      </c>
      <c r="Y105" s="770">
        <f t="shared" ref="Y105:Y110" si="26">IFERROR(IF(X105="",0,CEILING((X105/$H105),1)*$H105),"")</f>
        <v>67.2</v>
      </c>
      <c r="Z105" s="36">
        <f>IFERROR(IF(Y105=0,"",ROUNDUP(Y105/H105,0)*0.01898),"")</f>
        <v>0.15184</v>
      </c>
      <c r="AA105" s="56"/>
      <c r="AB105" s="57"/>
      <c r="AC105" s="161" t="s">
        <v>217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69.016071428571422</v>
      </c>
      <c r="BN105" s="64">
        <f t="shared" ref="BN105:BN110" si="28">IFERROR(Y105*I105/H105,"0")</f>
        <v>71.352000000000004</v>
      </c>
      <c r="BO105" s="64">
        <f t="shared" ref="BO105:BO110" si="29">IFERROR(1/J105*(X105/H105),"0")</f>
        <v>0.1209077380952381</v>
      </c>
      <c r="BP105" s="64">
        <f t="shared" ref="BP105:BP110" si="30">IFERROR(1/J105*(Y105/H105),"0")</f>
        <v>0.125</v>
      </c>
    </row>
    <row r="106" spans="1:68" ht="27" customHeight="1" x14ac:dyDescent="0.25">
      <c r="A106" s="54" t="s">
        <v>215</v>
      </c>
      <c r="B106" s="54" t="s">
        <v>218</v>
      </c>
      <c r="C106" s="31">
        <v>4301051437</v>
      </c>
      <c r="D106" s="776">
        <v>4607091386967</v>
      </c>
      <c r="E106" s="777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111</v>
      </c>
      <c r="N106" s="33"/>
      <c r="O106" s="32">
        <v>45</v>
      </c>
      <c r="P106" s="108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74"/>
      <c r="R106" s="774"/>
      <c r="S106" s="774"/>
      <c r="T106" s="775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217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140</v>
      </c>
      <c r="M107" s="33" t="s">
        <v>111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69</v>
      </c>
      <c r="X107" s="769">
        <v>13.5</v>
      </c>
      <c r="Y107" s="770">
        <f t="shared" si="26"/>
        <v>13.5</v>
      </c>
      <c r="Z107" s="36">
        <f>IFERROR(IF(Y107=0,"",ROUNDUP(Y107/H107,0)*0.00651),"")</f>
        <v>3.2550000000000003E-2</v>
      </c>
      <c r="AA107" s="56"/>
      <c r="AB107" s="57"/>
      <c r="AC107" s="165" t="s">
        <v>217</v>
      </c>
      <c r="AG107" s="64"/>
      <c r="AJ107" s="68" t="s">
        <v>142</v>
      </c>
      <c r="AK107" s="68">
        <v>491.4</v>
      </c>
      <c r="BB107" s="166" t="s">
        <v>1</v>
      </c>
      <c r="BM107" s="64">
        <f t="shared" si="27"/>
        <v>14.759999999999998</v>
      </c>
      <c r="BN107" s="64">
        <f t="shared" si="28"/>
        <v>14.759999999999998</v>
      </c>
      <c r="BO107" s="64">
        <f t="shared" si="29"/>
        <v>2.7472527472527476E-2</v>
      </c>
      <c r="BP107" s="64">
        <f t="shared" si="30"/>
        <v>2.7472527472527476E-2</v>
      </c>
    </row>
    <row r="108" spans="1:68" ht="16.5" customHeight="1" x14ac:dyDescent="0.25">
      <c r="A108" s="54" t="s">
        <v>221</v>
      </c>
      <c r="B108" s="54" t="s">
        <v>222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111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223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224</v>
      </c>
      <c r="B109" s="54" t="s">
        <v>225</v>
      </c>
      <c r="C109" s="31">
        <v>4301051687</v>
      </c>
      <c r="D109" s="776">
        <v>4680115880214</v>
      </c>
      <c r="E109" s="777"/>
      <c r="F109" s="768">
        <v>0.45</v>
      </c>
      <c r="G109" s="32">
        <v>4</v>
      </c>
      <c r="H109" s="768">
        <v>1.8</v>
      </c>
      <c r="I109" s="768">
        <v>2.032</v>
      </c>
      <c r="J109" s="32">
        <v>182</v>
      </c>
      <c r="K109" s="32" t="s">
        <v>76</v>
      </c>
      <c r="L109" s="32"/>
      <c r="M109" s="33" t="s">
        <v>111</v>
      </c>
      <c r="N109" s="33"/>
      <c r="O109" s="32">
        <v>45</v>
      </c>
      <c r="P109" s="1062" t="s">
        <v>226</v>
      </c>
      <c r="Q109" s="774"/>
      <c r="R109" s="774"/>
      <c r="S109" s="774"/>
      <c r="T109" s="775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IFERROR(IF(Y109=0,"",ROUNDUP(Y109/H109,0)*0.00651),"")</f>
        <v/>
      </c>
      <c r="AA109" s="56"/>
      <c r="AB109" s="57"/>
      <c r="AC109" s="169" t="s">
        <v>223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224</v>
      </c>
      <c r="B110" s="54" t="s">
        <v>227</v>
      </c>
      <c r="C110" s="31">
        <v>4301051439</v>
      </c>
      <c r="D110" s="776">
        <v>4680115880214</v>
      </c>
      <c r="E110" s="777"/>
      <c r="F110" s="768">
        <v>0.45</v>
      </c>
      <c r="G110" s="32">
        <v>6</v>
      </c>
      <c r="H110" s="768">
        <v>2.7</v>
      </c>
      <c r="I110" s="768">
        <v>2.988</v>
      </c>
      <c r="J110" s="32">
        <v>132</v>
      </c>
      <c r="K110" s="32" t="s">
        <v>121</v>
      </c>
      <c r="L110" s="32"/>
      <c r="M110" s="33" t="s">
        <v>111</v>
      </c>
      <c r="N110" s="33"/>
      <c r="O110" s="32">
        <v>45</v>
      </c>
      <c r="P110" s="116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74"/>
      <c r="R110" s="774"/>
      <c r="S110" s="774"/>
      <c r="T110" s="775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IFERROR(IF(Y110=0,"",ROUNDUP(Y110/H110,0)*0.00902),"")</f>
        <v/>
      </c>
      <c r="AA110" s="56"/>
      <c r="AB110" s="57"/>
      <c r="AC110" s="171" t="s">
        <v>223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1">
        <f>IFERROR(X105/H105,"0")+IFERROR(X106/H106,"0")+IFERROR(X107/H107,"0")+IFERROR(X108/H108,"0")+IFERROR(X109/H109,"0")+IFERROR(X110/H110,"0")</f>
        <v>12.738095238095237</v>
      </c>
      <c r="Y111" s="771">
        <f>IFERROR(Y105/H105,"0")+IFERROR(Y106/H106,"0")+IFERROR(Y107/H107,"0")+IFERROR(Y108/H108,"0")+IFERROR(Y109/H109,"0")+IFERROR(Y110/H110,"0")</f>
        <v>13</v>
      </c>
      <c r="Z111" s="771">
        <f>IFERROR(IF(Z105="",0,Z105),"0")+IFERROR(IF(Z106="",0,Z106),"0")+IFERROR(IF(Z107="",0,Z107),"0")+IFERROR(IF(Z108="",0,Z108),"0")+IFERROR(IF(Z109="",0,Z109),"0")+IFERROR(IF(Z110="",0,Z110),"0")</f>
        <v>0.18439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1">
        <f>IFERROR(SUM(X105:X110),"0")</f>
        <v>78.5</v>
      </c>
      <c r="Y112" s="771">
        <f>IFERROR(SUM(Y105:Y110),"0")</f>
        <v>80.7</v>
      </c>
      <c r="Z112" s="37"/>
      <c r="AA112" s="772"/>
      <c r="AB112" s="772"/>
      <c r="AC112" s="772"/>
    </row>
    <row r="113" spans="1:68" ht="16.5" customHeight="1" x14ac:dyDescent="0.25">
      <c r="A113" s="785" t="s">
        <v>228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107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229</v>
      </c>
      <c r="B115" s="54" t="s">
        <v>230</v>
      </c>
      <c r="C115" s="31">
        <v>4301011703</v>
      </c>
      <c r="D115" s="776">
        <v>4680115882133</v>
      </c>
      <c r="E115" s="777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114</v>
      </c>
      <c r="N115" s="33"/>
      <c r="O115" s="32">
        <v>50</v>
      </c>
      <c r="P115" s="10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231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229</v>
      </c>
      <c r="B116" s="54" t="s">
        <v>232</v>
      </c>
      <c r="C116" s="31">
        <v>4301011514</v>
      </c>
      <c r="D116" s="776">
        <v>4680115882133</v>
      </c>
      <c r="E116" s="777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114</v>
      </c>
      <c r="N116" s="33"/>
      <c r="O116" s="32">
        <v>50</v>
      </c>
      <c r="P116" s="88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231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233</v>
      </c>
      <c r="B117" s="54" t="s">
        <v>234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 t="s">
        <v>124</v>
      </c>
      <c r="M117" s="33" t="s">
        <v>111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69</v>
      </c>
      <c r="X117" s="769">
        <v>11.25</v>
      </c>
      <c r="Y117" s="770">
        <f>IFERROR(IF(X117="",0,CEILING((X117/$H117),1)*$H117),"")</f>
        <v>11.25</v>
      </c>
      <c r="Z117" s="36">
        <f>IFERROR(IF(Y117=0,"",ROUNDUP(Y117/H117,0)*0.00902),"")</f>
        <v>2.7060000000000001E-2</v>
      </c>
      <c r="AA117" s="56"/>
      <c r="AB117" s="57"/>
      <c r="AC117" s="177" t="s">
        <v>231</v>
      </c>
      <c r="AG117" s="64"/>
      <c r="AJ117" s="68" t="s">
        <v>125</v>
      </c>
      <c r="AK117" s="68">
        <v>45</v>
      </c>
      <c r="BB117" s="178" t="s">
        <v>1</v>
      </c>
      <c r="BM117" s="64">
        <f>IFERROR(X117*I117/H117,"0")</f>
        <v>11.879999999999999</v>
      </c>
      <c r="BN117" s="64">
        <f>IFERROR(Y117*I117/H117,"0")</f>
        <v>11.879999999999999</v>
      </c>
      <c r="BO117" s="64">
        <f>IFERROR(1/J117*(X117/H117),"0")</f>
        <v>2.2727272727272728E-2</v>
      </c>
      <c r="BP117" s="64">
        <f>IFERROR(1/J117*(Y117/H117),"0")</f>
        <v>2.2727272727272728E-2</v>
      </c>
    </row>
    <row r="118" spans="1:68" ht="16.5" customHeight="1" x14ac:dyDescent="0.25">
      <c r="A118" s="54" t="s">
        <v>235</v>
      </c>
      <c r="B118" s="54" t="s">
        <v>236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111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69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237</v>
      </c>
      <c r="B119" s="54" t="s">
        <v>238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111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1">
        <f>IFERROR(X115/H115,"0")+IFERROR(X116/H116,"0")+IFERROR(X117/H117,"0")+IFERROR(X118/H118,"0")+IFERROR(X119/H119,"0")</f>
        <v>3</v>
      </c>
      <c r="Y120" s="771">
        <f>IFERROR(Y115/H115,"0")+IFERROR(Y116/H116,"0")+IFERROR(Y117/H117,"0")+IFERROR(Y118/H118,"0")+IFERROR(Y119/H119,"0")</f>
        <v>3</v>
      </c>
      <c r="Z120" s="771">
        <f>IFERROR(IF(Z115="",0,Z115),"0")+IFERROR(IF(Z116="",0,Z116),"0")+IFERROR(IF(Z117="",0,Z117),"0")+IFERROR(IF(Z118="",0,Z118),"0")+IFERROR(IF(Z119="",0,Z119),"0")</f>
        <v>2.7060000000000001E-2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1">
        <f>IFERROR(SUM(X115:X119),"0")</f>
        <v>11.25</v>
      </c>
      <c r="Y121" s="771">
        <f>IFERROR(SUM(Y115:Y119),"0")</f>
        <v>11.25</v>
      </c>
      <c r="Z121" s="37"/>
      <c r="AA121" s="772"/>
      <c r="AB121" s="772"/>
      <c r="AC121" s="772"/>
    </row>
    <row r="122" spans="1:68" ht="14.25" customHeight="1" x14ac:dyDescent="0.25">
      <c r="A122" s="795" t="s">
        <v>157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239</v>
      </c>
      <c r="B123" s="54" t="s">
        <v>240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114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242</v>
      </c>
      <c r="B124" s="54" t="s">
        <v>243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114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241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244</v>
      </c>
      <c r="B125" s="54" t="s">
        <v>245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114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241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71</v>
      </c>
      <c r="Q126" s="783"/>
      <c r="R126" s="783"/>
      <c r="S126" s="783"/>
      <c r="T126" s="783"/>
      <c r="U126" s="783"/>
      <c r="V126" s="784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71</v>
      </c>
      <c r="Q127" s="783"/>
      <c r="R127" s="783"/>
      <c r="S127" s="783"/>
      <c r="T127" s="783"/>
      <c r="U127" s="783"/>
      <c r="V127" s="784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73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246</v>
      </c>
      <c r="B129" s="54" t="s">
        <v>247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110</v>
      </c>
      <c r="L129" s="32"/>
      <c r="M129" s="33" t="s">
        <v>111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69</v>
      </c>
      <c r="X129" s="769">
        <v>35</v>
      </c>
      <c r="Y129" s="770">
        <f t="shared" ref="Y129:Y135" si="31">IFERROR(IF(X129="",0,CEILING((X129/$H129),1)*$H129),"")</f>
        <v>42</v>
      </c>
      <c r="Z129" s="36">
        <f>IFERROR(IF(Y129=0,"",ROUNDUP(Y129/H129,0)*0.01898),"")</f>
        <v>9.4899999999999998E-2</v>
      </c>
      <c r="AA129" s="56"/>
      <c r="AB129" s="57"/>
      <c r="AC129" s="189" t="s">
        <v>248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37.137499999999996</v>
      </c>
      <c r="BN129" s="64">
        <f t="shared" ref="BN129:BN135" si="33">IFERROR(Y129*I129/H129,"0")</f>
        <v>44.564999999999998</v>
      </c>
      <c r="BO129" s="64">
        <f t="shared" ref="BO129:BO135" si="34">IFERROR(1/J129*(X129/H129),"0")</f>
        <v>6.5104166666666657E-2</v>
      </c>
      <c r="BP129" s="64">
        <f t="shared" ref="BP129:BP135" si="35">IFERROR(1/J129*(Y129/H129),"0")</f>
        <v>7.8125E-2</v>
      </c>
    </row>
    <row r="130" spans="1:68" ht="37.5" customHeight="1" x14ac:dyDescent="0.25">
      <c r="A130" s="54" t="s">
        <v>246</v>
      </c>
      <c r="B130" s="54" t="s">
        <v>249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110</v>
      </c>
      <c r="L130" s="32"/>
      <c r="M130" s="33" t="s">
        <v>111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250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111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111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256</v>
      </c>
      <c r="B133" s="54" t="s">
        <v>257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140</v>
      </c>
      <c r="M133" s="33" t="s">
        <v>111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69</v>
      </c>
      <c r="X133" s="769">
        <v>18.899999999999999</v>
      </c>
      <c r="Y133" s="770">
        <f t="shared" si="31"/>
        <v>18.900000000000002</v>
      </c>
      <c r="Z133" s="36">
        <f>IFERROR(IF(Y133=0,"",ROUNDUP(Y133/H133,0)*0.00651),"")</f>
        <v>4.5569999999999999E-2</v>
      </c>
      <c r="AA133" s="56"/>
      <c r="AB133" s="57"/>
      <c r="AC133" s="197" t="s">
        <v>250</v>
      </c>
      <c r="AG133" s="64"/>
      <c r="AJ133" s="68" t="s">
        <v>142</v>
      </c>
      <c r="AK133" s="68">
        <v>491.4</v>
      </c>
      <c r="BB133" s="198" t="s">
        <v>1</v>
      </c>
      <c r="BM133" s="64">
        <f t="shared" si="32"/>
        <v>20.663999999999994</v>
      </c>
      <c r="BN133" s="64">
        <f t="shared" si="33"/>
        <v>20.664000000000001</v>
      </c>
      <c r="BO133" s="64">
        <f t="shared" si="34"/>
        <v>3.8461538461538457E-2</v>
      </c>
      <c r="BP133" s="64">
        <f t="shared" si="35"/>
        <v>3.8461538461538464E-2</v>
      </c>
    </row>
    <row r="134" spans="1:68" ht="27" customHeight="1" x14ac:dyDescent="0.25">
      <c r="A134" s="54" t="s">
        <v>258</v>
      </c>
      <c r="B134" s="54" t="s">
        <v>259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111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69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260</v>
      </c>
      <c r="B135" s="54" t="s">
        <v>261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262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1">
        <f>IFERROR(X129/H129,"0")+IFERROR(X130/H130,"0")+IFERROR(X131/H131,"0")+IFERROR(X132/H132,"0")+IFERROR(X133/H133,"0")+IFERROR(X134/H134,"0")+IFERROR(X135/H135,"0")</f>
        <v>11.166666666666664</v>
      </c>
      <c r="Y136" s="771">
        <f>IFERROR(Y129/H129,"0")+IFERROR(Y130/H130,"0")+IFERROR(Y131/H131,"0")+IFERROR(Y132/H132,"0")+IFERROR(Y133/H133,"0")+IFERROR(Y134/H134,"0")+IFERROR(Y135/H135,"0")</f>
        <v>12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0.14046999999999998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1">
        <f>IFERROR(SUM(X129:X135),"0")</f>
        <v>53.9</v>
      </c>
      <c r="Y137" s="771">
        <f>IFERROR(SUM(Y129:Y135),"0")</f>
        <v>60.900000000000006</v>
      </c>
      <c r="Z137" s="37"/>
      <c r="AA137" s="772"/>
      <c r="AB137" s="772"/>
      <c r="AC137" s="772"/>
    </row>
    <row r="138" spans="1:68" ht="14.25" customHeight="1" x14ac:dyDescent="0.25">
      <c r="A138" s="795" t="s">
        <v>198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263</v>
      </c>
      <c r="B139" s="54" t="s">
        <v>264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266</v>
      </c>
      <c r="B140" s="54" t="s">
        <v>267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111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268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71</v>
      </c>
      <c r="Q141" s="783"/>
      <c r="R141" s="783"/>
      <c r="S141" s="783"/>
      <c r="T141" s="783"/>
      <c r="U141" s="783"/>
      <c r="V141" s="784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71</v>
      </c>
      <c r="Q142" s="783"/>
      <c r="R142" s="783"/>
      <c r="S142" s="783"/>
      <c r="T142" s="783"/>
      <c r="U142" s="783"/>
      <c r="V142" s="784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269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107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270</v>
      </c>
      <c r="B145" s="54" t="s">
        <v>271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272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274</v>
      </c>
      <c r="B146" s="54" t="s">
        <v>275</v>
      </c>
      <c r="C146" s="31">
        <v>4301011564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74"/>
      <c r="R146" s="774"/>
      <c r="S146" s="774"/>
      <c r="T146" s="775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274</v>
      </c>
      <c r="B147" s="54" t="s">
        <v>277</v>
      </c>
      <c r="C147" s="31">
        <v>4301011562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74"/>
      <c r="R147" s="774"/>
      <c r="S147" s="774"/>
      <c r="T147" s="775"/>
      <c r="U147" s="34"/>
      <c r="V147" s="34"/>
      <c r="W147" s="35" t="s">
        <v>69</v>
      </c>
      <c r="X147" s="769">
        <v>19.2</v>
      </c>
      <c r="Y147" s="770">
        <f>IFERROR(IF(X147="",0,CEILING((X147/$H147),1)*$H147),"")</f>
        <v>19.200000000000003</v>
      </c>
      <c r="Z147" s="36">
        <f>IFERROR(IF(Y147=0,"",ROUNDUP(Y147/H147,0)*0.00651),"")</f>
        <v>3.9059999999999997E-2</v>
      </c>
      <c r="AA147" s="56"/>
      <c r="AB147" s="57"/>
      <c r="AC147" s="211" t="s">
        <v>276</v>
      </c>
      <c r="AG147" s="64"/>
      <c r="AJ147" s="68"/>
      <c r="AK147" s="68">
        <v>0</v>
      </c>
      <c r="BB147" s="212" t="s">
        <v>1</v>
      </c>
      <c r="BM147" s="64">
        <f>IFERROR(X147*I147/H147,"0")</f>
        <v>20.279999999999998</v>
      </c>
      <c r="BN147" s="64">
        <f>IFERROR(Y147*I147/H147,"0")</f>
        <v>20.279999999999998</v>
      </c>
      <c r="BO147" s="64">
        <f>IFERROR(1/J147*(X147/H147),"0")</f>
        <v>3.2967032967032968E-2</v>
      </c>
      <c r="BP147" s="64">
        <f>IFERROR(1/J147*(Y147/H147),"0")</f>
        <v>3.2967032967032975E-2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71</v>
      </c>
      <c r="Q148" s="783"/>
      <c r="R148" s="783"/>
      <c r="S148" s="783"/>
      <c r="T148" s="783"/>
      <c r="U148" s="783"/>
      <c r="V148" s="784"/>
      <c r="W148" s="37" t="s">
        <v>72</v>
      </c>
      <c r="X148" s="771">
        <f>IFERROR(X145/H145,"0")+IFERROR(X146/H146,"0")+IFERROR(X147/H147,"0")</f>
        <v>5.9999999999999991</v>
      </c>
      <c r="Y148" s="771">
        <f>IFERROR(Y145/H145,"0")+IFERROR(Y146/H146,"0")+IFERROR(Y147/H147,"0")</f>
        <v>6.0000000000000009</v>
      </c>
      <c r="Z148" s="771">
        <f>IFERROR(IF(Z145="",0,Z145),"0")+IFERROR(IF(Z146="",0,Z146),"0")+IFERROR(IF(Z147="",0,Z147),"0")</f>
        <v>3.9059999999999997E-2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71</v>
      </c>
      <c r="Q149" s="783"/>
      <c r="R149" s="783"/>
      <c r="S149" s="783"/>
      <c r="T149" s="783"/>
      <c r="U149" s="783"/>
      <c r="V149" s="784"/>
      <c r="W149" s="37" t="s">
        <v>69</v>
      </c>
      <c r="X149" s="771">
        <f>IFERROR(SUM(X145:X147),"0")</f>
        <v>19.2</v>
      </c>
      <c r="Y149" s="771">
        <f>IFERROR(SUM(Y145:Y147),"0")</f>
        <v>19.200000000000003</v>
      </c>
      <c r="Z149" s="37"/>
      <c r="AA149" s="772"/>
      <c r="AB149" s="772"/>
      <c r="AC149" s="772"/>
    </row>
    <row r="150" spans="1:68" ht="14.25" customHeight="1" x14ac:dyDescent="0.25">
      <c r="A150" s="795" t="s">
        <v>64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278</v>
      </c>
      <c r="B151" s="54" t="s">
        <v>279</v>
      </c>
      <c r="C151" s="31">
        <v>4301031234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69</v>
      </c>
      <c r="X151" s="769">
        <v>5.25</v>
      </c>
      <c r="Y151" s="770">
        <f>IFERROR(IF(X151="",0,CEILING((X151/$H151),1)*$H151),"")</f>
        <v>5.6</v>
      </c>
      <c r="Z151" s="36">
        <f>IFERROR(IF(Y151=0,"",ROUNDUP(Y151/H151,0)*0.00651),"")</f>
        <v>1.302E-2</v>
      </c>
      <c r="AA151" s="56"/>
      <c r="AB151" s="57"/>
      <c r="AC151" s="213" t="s">
        <v>280</v>
      </c>
      <c r="AG151" s="64"/>
      <c r="AJ151" s="68"/>
      <c r="AK151" s="68">
        <v>0</v>
      </c>
      <c r="BB151" s="214" t="s">
        <v>1</v>
      </c>
      <c r="BM151" s="64">
        <f>IFERROR(X151*I151/H151,"0")</f>
        <v>5.7525000000000004</v>
      </c>
      <c r="BN151" s="64">
        <f>IFERROR(Y151*I151/H151,"0")</f>
        <v>6.1359999999999992</v>
      </c>
      <c r="BO151" s="64">
        <f>IFERROR(1/J151*(X151/H151),"0")</f>
        <v>1.0302197802197804E-2</v>
      </c>
      <c r="BP151" s="64">
        <f>IFERROR(1/J151*(Y151/H151),"0")</f>
        <v>1.098901098901099E-2</v>
      </c>
    </row>
    <row r="152" spans="1:68" ht="27" customHeight="1" x14ac:dyDescent="0.25">
      <c r="A152" s="54" t="s">
        <v>278</v>
      </c>
      <c r="B152" s="54" t="s">
        <v>281</v>
      </c>
      <c r="C152" s="31">
        <v>4301031235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1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280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71</v>
      </c>
      <c r="Q153" s="783"/>
      <c r="R153" s="783"/>
      <c r="S153" s="783"/>
      <c r="T153" s="783"/>
      <c r="U153" s="783"/>
      <c r="V153" s="784"/>
      <c r="W153" s="37" t="s">
        <v>72</v>
      </c>
      <c r="X153" s="771">
        <f>IFERROR(X151/H151,"0")+IFERROR(X152/H152,"0")</f>
        <v>1.8750000000000002</v>
      </c>
      <c r="Y153" s="771">
        <f>IFERROR(Y151/H151,"0")+IFERROR(Y152/H152,"0")</f>
        <v>2</v>
      </c>
      <c r="Z153" s="771">
        <f>IFERROR(IF(Z151="",0,Z151),"0")+IFERROR(IF(Z152="",0,Z152),"0")</f>
        <v>1.302E-2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71</v>
      </c>
      <c r="Q154" s="783"/>
      <c r="R154" s="783"/>
      <c r="S154" s="783"/>
      <c r="T154" s="783"/>
      <c r="U154" s="783"/>
      <c r="V154" s="784"/>
      <c r="W154" s="37" t="s">
        <v>69</v>
      </c>
      <c r="X154" s="771">
        <f>IFERROR(SUM(X151:X152),"0")</f>
        <v>5.25</v>
      </c>
      <c r="Y154" s="771">
        <f>IFERROR(SUM(Y151:Y152),"0")</f>
        <v>5.6</v>
      </c>
      <c r="Z154" s="37"/>
      <c r="AA154" s="772"/>
      <c r="AB154" s="772"/>
      <c r="AC154" s="772"/>
    </row>
    <row r="155" spans="1:68" ht="14.25" customHeight="1" x14ac:dyDescent="0.25">
      <c r="A155" s="795" t="s">
        <v>73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282</v>
      </c>
      <c r="B156" s="54" t="s">
        <v>283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272</v>
      </c>
      <c r="N156" s="33"/>
      <c r="O156" s="32">
        <v>45</v>
      </c>
      <c r="P156" s="1045" t="s">
        <v>284</v>
      </c>
      <c r="Q156" s="774"/>
      <c r="R156" s="774"/>
      <c r="S156" s="774"/>
      <c r="T156" s="775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285</v>
      </c>
      <c r="B157" s="54" t="s">
        <v>286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276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285</v>
      </c>
      <c r="B158" s="54" t="s">
        <v>287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69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276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71</v>
      </c>
      <c r="Q159" s="783"/>
      <c r="R159" s="783"/>
      <c r="S159" s="783"/>
      <c r="T159" s="783"/>
      <c r="U159" s="783"/>
      <c r="V159" s="784"/>
      <c r="W159" s="37" t="s">
        <v>72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71</v>
      </c>
      <c r="Q160" s="783"/>
      <c r="R160" s="783"/>
      <c r="S160" s="783"/>
      <c r="T160" s="783"/>
      <c r="U160" s="783"/>
      <c r="V160" s="784"/>
      <c r="W160" s="37" t="s">
        <v>69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105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107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288</v>
      </c>
      <c r="B163" s="54" t="s">
        <v>289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114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290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71</v>
      </c>
      <c r="Q164" s="783"/>
      <c r="R164" s="783"/>
      <c r="S164" s="783"/>
      <c r="T164" s="783"/>
      <c r="U164" s="783"/>
      <c r="V164" s="784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71</v>
      </c>
      <c r="Q165" s="783"/>
      <c r="R165" s="783"/>
      <c r="S165" s="783"/>
      <c r="T165" s="783"/>
      <c r="U165" s="783"/>
      <c r="V165" s="784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64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291</v>
      </c>
      <c r="B167" s="54" t="s">
        <v>292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114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69</v>
      </c>
      <c r="X167" s="769">
        <v>65</v>
      </c>
      <c r="Y167" s="770">
        <f>IFERROR(IF(X167="",0,CEILING((X167/$H167),1)*$H167),"")</f>
        <v>72</v>
      </c>
      <c r="Z167" s="36">
        <f>IFERROR(IF(Y167=0,"",ROUNDUP(Y167/H167,0)*0.01898),"")</f>
        <v>0.15184</v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69.225000000000009</v>
      </c>
      <c r="BN167" s="64">
        <f>IFERROR(Y167*I167/H167,"0")</f>
        <v>76.680000000000007</v>
      </c>
      <c r="BO167" s="64">
        <f>IFERROR(1/J167*(X167/H167),"0")</f>
        <v>0.11284722222222222</v>
      </c>
      <c r="BP167" s="64">
        <f>IFERROR(1/J167*(Y167/H167),"0")</f>
        <v>0.125</v>
      </c>
    </row>
    <row r="168" spans="1:68" ht="27" customHeight="1" x14ac:dyDescent="0.25">
      <c r="A168" s="54" t="s">
        <v>294</v>
      </c>
      <c r="B168" s="54" t="s">
        <v>295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296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297</v>
      </c>
      <c r="B169" s="54" t="s">
        <v>298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69</v>
      </c>
      <c r="X169" s="769">
        <v>8</v>
      </c>
      <c r="Y169" s="770">
        <f>IFERROR(IF(X169="",0,CEILING((X169/$H169),1)*$H169),"")</f>
        <v>9</v>
      </c>
      <c r="Z169" s="36">
        <f>IFERROR(IF(Y169=0,"",ROUNDUP(Y169/H169,0)*0.01898),"")</f>
        <v>1.898E-2</v>
      </c>
      <c r="AA169" s="56"/>
      <c r="AB169" s="57"/>
      <c r="AC169" s="229" t="s">
        <v>299</v>
      </c>
      <c r="AG169" s="64"/>
      <c r="AJ169" s="68"/>
      <c r="AK169" s="68">
        <v>0</v>
      </c>
      <c r="BB169" s="230" t="s">
        <v>1</v>
      </c>
      <c r="BM169" s="64">
        <f>IFERROR(X169*I169/H169,"0")</f>
        <v>8.5200000000000014</v>
      </c>
      <c r="BN169" s="64">
        <f>IFERROR(Y169*I169/H169,"0")</f>
        <v>9.5850000000000009</v>
      </c>
      <c r="BO169" s="64">
        <f>IFERROR(1/J169*(X169/H169),"0")</f>
        <v>1.3888888888888888E-2</v>
      </c>
      <c r="BP169" s="64">
        <f>IFERROR(1/J169*(Y169/H169),"0")</f>
        <v>1.5625E-2</v>
      </c>
    </row>
    <row r="170" spans="1:68" ht="27" customHeight="1" x14ac:dyDescent="0.25">
      <c r="A170" s="54" t="s">
        <v>300</v>
      </c>
      <c r="B170" s="54" t="s">
        <v>301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302</v>
      </c>
      <c r="B171" s="54" t="s">
        <v>303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1">
        <f>IFERROR(X167/H167,"0")+IFERROR(X168/H168,"0")+IFERROR(X169/H169,"0")+IFERROR(X170/H170,"0")+IFERROR(X171/H171,"0")</f>
        <v>8.1111111111111107</v>
      </c>
      <c r="Y172" s="771">
        <f>IFERROR(Y167/H167,"0")+IFERROR(Y168/H168,"0")+IFERROR(Y169/H169,"0")+IFERROR(Y170/H170,"0")+IFERROR(Y171/H171,"0")</f>
        <v>9</v>
      </c>
      <c r="Z172" s="771">
        <f>IFERROR(IF(Z167="",0,Z167),"0")+IFERROR(IF(Z168="",0,Z168),"0")+IFERROR(IF(Z169="",0,Z169),"0")+IFERROR(IF(Z170="",0,Z170),"0")+IFERROR(IF(Z171="",0,Z171),"0")</f>
        <v>0.17082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1">
        <f>IFERROR(SUM(X167:X171),"0")</f>
        <v>73</v>
      </c>
      <c r="Y173" s="771">
        <f>IFERROR(SUM(Y167:Y171),"0")</f>
        <v>81</v>
      </c>
      <c r="Z173" s="37"/>
      <c r="AA173" s="772"/>
      <c r="AB173" s="772"/>
      <c r="AC173" s="772"/>
    </row>
    <row r="174" spans="1:68" ht="14.25" customHeight="1" x14ac:dyDescent="0.25">
      <c r="A174" s="795" t="s">
        <v>73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304</v>
      </c>
      <c r="B175" s="54" t="s">
        <v>305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111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307</v>
      </c>
      <c r="B176" s="54" t="s">
        <v>308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71</v>
      </c>
      <c r="Q177" s="783"/>
      <c r="R177" s="783"/>
      <c r="S177" s="783"/>
      <c r="T177" s="783"/>
      <c r="U177" s="783"/>
      <c r="V177" s="784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71</v>
      </c>
      <c r="Q178" s="783"/>
      <c r="R178" s="783"/>
      <c r="S178" s="783"/>
      <c r="T178" s="783"/>
      <c r="U178" s="783"/>
      <c r="V178" s="784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310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311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157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312</v>
      </c>
      <c r="B182" s="54" t="s">
        <v>313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314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71</v>
      </c>
      <c r="Q183" s="783"/>
      <c r="R183" s="783"/>
      <c r="S183" s="783"/>
      <c r="T183" s="783"/>
      <c r="U183" s="783"/>
      <c r="V183" s="784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71</v>
      </c>
      <c r="Q184" s="783"/>
      <c r="R184" s="783"/>
      <c r="S184" s="783"/>
      <c r="T184" s="783"/>
      <c r="U184" s="783"/>
      <c r="V184" s="784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64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315</v>
      </c>
      <c r="B186" s="54" t="s">
        <v>316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69</v>
      </c>
      <c r="X186" s="769">
        <v>16</v>
      </c>
      <c r="Y186" s="770">
        <f t="shared" ref="Y186:Y193" si="36">IFERROR(IF(X186="",0,CEILING((X186/$H186),1)*$H186),"")</f>
        <v>16.8</v>
      </c>
      <c r="Z186" s="36">
        <f>IFERROR(IF(Y186=0,"",ROUNDUP(Y186/H186,0)*0.00902),"")</f>
        <v>3.6080000000000001E-2</v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17.028571428571428</v>
      </c>
      <c r="BN186" s="64">
        <f t="shared" ref="BN186:BN193" si="38">IFERROR(Y186*I186/H186,"0")</f>
        <v>17.88</v>
      </c>
      <c r="BO186" s="64">
        <f t="shared" ref="BO186:BO193" si="39">IFERROR(1/J186*(X186/H186),"0")</f>
        <v>2.886002886002886E-2</v>
      </c>
      <c r="BP186" s="64">
        <f t="shared" ref="BP186:BP193" si="40">IFERROR(1/J186*(Y186/H186),"0")</f>
        <v>3.0303030303030304E-2</v>
      </c>
    </row>
    <row r="187" spans="1:68" ht="27" customHeight="1" x14ac:dyDescent="0.25">
      <c r="A187" s="54" t="s">
        <v>318</v>
      </c>
      <c r="B187" s="54" t="s">
        <v>319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320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321</v>
      </c>
      <c r="B188" s="54" t="s">
        <v>322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323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324</v>
      </c>
      <c r="B189" s="54" t="s">
        <v>325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69</v>
      </c>
      <c r="X189" s="769">
        <v>9.7999999999999989</v>
      </c>
      <c r="Y189" s="770">
        <f t="shared" si="36"/>
        <v>10.5</v>
      </c>
      <c r="Z189" s="36">
        <f>IFERROR(IF(Y189=0,"",ROUNDUP(Y189/H189,0)*0.00502),"")</f>
        <v>2.5100000000000001E-2</v>
      </c>
      <c r="AA189" s="56"/>
      <c r="AB189" s="57"/>
      <c r="AC189" s="247" t="s">
        <v>317</v>
      </c>
      <c r="AG189" s="64"/>
      <c r="AJ189" s="68"/>
      <c r="AK189" s="68">
        <v>0</v>
      </c>
      <c r="BB189" s="248" t="s">
        <v>1</v>
      </c>
      <c r="BM189" s="64">
        <f t="shared" si="37"/>
        <v>10.406666666666666</v>
      </c>
      <c r="BN189" s="64">
        <f t="shared" si="38"/>
        <v>11.149999999999999</v>
      </c>
      <c r="BO189" s="64">
        <f t="shared" si="39"/>
        <v>1.9943019943019943E-2</v>
      </c>
      <c r="BP189" s="64">
        <f t="shared" si="40"/>
        <v>2.1367521367521368E-2</v>
      </c>
    </row>
    <row r="190" spans="1:68" ht="27" customHeight="1" x14ac:dyDescent="0.25">
      <c r="A190" s="54" t="s">
        <v>326</v>
      </c>
      <c r="B190" s="54" t="s">
        <v>327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320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328</v>
      </c>
      <c r="B191" s="54" t="s">
        <v>329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69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323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330</v>
      </c>
      <c r="B192" s="54" t="s">
        <v>331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323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332</v>
      </c>
      <c r="B193" s="54" t="s">
        <v>333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334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71</v>
      </c>
      <c r="Q194" s="783"/>
      <c r="R194" s="783"/>
      <c r="S194" s="783"/>
      <c r="T194" s="783"/>
      <c r="U194" s="783"/>
      <c r="V194" s="784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8.4761904761904745</v>
      </c>
      <c r="Y194" s="771">
        <f>IFERROR(Y186/H186,"0")+IFERROR(Y187/H187,"0")+IFERROR(Y188/H188,"0")+IFERROR(Y189/H189,"0")+IFERROR(Y190/H190,"0")+IFERROR(Y191/H191,"0")+IFERROR(Y192/H192,"0")+IFERROR(Y193/H193,"0")</f>
        <v>9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6.1179999999999998E-2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71</v>
      </c>
      <c r="Q195" s="783"/>
      <c r="R195" s="783"/>
      <c r="S195" s="783"/>
      <c r="T195" s="783"/>
      <c r="U195" s="783"/>
      <c r="V195" s="784"/>
      <c r="W195" s="37" t="s">
        <v>69</v>
      </c>
      <c r="X195" s="771">
        <f>IFERROR(SUM(X186:X193),"0")</f>
        <v>25.799999999999997</v>
      </c>
      <c r="Y195" s="771">
        <f>IFERROR(SUM(Y186:Y193),"0")</f>
        <v>27.3</v>
      </c>
      <c r="Z195" s="37"/>
      <c r="AA195" s="772"/>
      <c r="AB195" s="772"/>
      <c r="AC195" s="772"/>
    </row>
    <row r="196" spans="1:68" ht="16.5" customHeight="1" x14ac:dyDescent="0.25">
      <c r="A196" s="785" t="s">
        <v>335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107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336</v>
      </c>
      <c r="B198" s="54" t="s">
        <v>337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114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338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339</v>
      </c>
      <c r="B199" s="54" t="s">
        <v>340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114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338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71</v>
      </c>
      <c r="Q200" s="783"/>
      <c r="R200" s="783"/>
      <c r="S200" s="783"/>
      <c r="T200" s="783"/>
      <c r="U200" s="783"/>
      <c r="V200" s="784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71</v>
      </c>
      <c r="Q201" s="783"/>
      <c r="R201" s="783"/>
      <c r="S201" s="783"/>
      <c r="T201" s="783"/>
      <c r="U201" s="783"/>
      <c r="V201" s="784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157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341</v>
      </c>
      <c r="B203" s="54" t="s">
        <v>342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111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343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344</v>
      </c>
      <c r="B204" s="54" t="s">
        <v>345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343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71</v>
      </c>
      <c r="Q205" s="783"/>
      <c r="R205" s="783"/>
      <c r="S205" s="783"/>
      <c r="T205" s="783"/>
      <c r="U205" s="783"/>
      <c r="V205" s="784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71</v>
      </c>
      <c r="Q206" s="783"/>
      <c r="R206" s="783"/>
      <c r="S206" s="783"/>
      <c r="T206" s="783"/>
      <c r="U206" s="783"/>
      <c r="V206" s="784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64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346</v>
      </c>
      <c r="B208" s="54" t="s">
        <v>347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69</v>
      </c>
      <c r="X208" s="769">
        <v>55</v>
      </c>
      <c r="Y208" s="770">
        <f t="shared" ref="Y208:Y215" si="41">IFERROR(IF(X208="",0,CEILING((X208/$H208),1)*$H208),"")</f>
        <v>59.400000000000006</v>
      </c>
      <c r="Z208" s="36">
        <f>IFERROR(IF(Y208=0,"",ROUNDUP(Y208/H208,0)*0.00902),"")</f>
        <v>9.9220000000000003E-2</v>
      </c>
      <c r="AA208" s="56"/>
      <c r="AB208" s="57"/>
      <c r="AC208" s="265" t="s">
        <v>348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57.138888888888886</v>
      </c>
      <c r="BN208" s="64">
        <f t="shared" ref="BN208:BN215" si="43">IFERROR(Y208*I208/H208,"0")</f>
        <v>61.71</v>
      </c>
      <c r="BO208" s="64">
        <f t="shared" ref="BO208:BO215" si="44">IFERROR(1/J208*(X208/H208),"0")</f>
        <v>7.716049382716049E-2</v>
      </c>
      <c r="BP208" s="64">
        <f t="shared" ref="BP208:BP215" si="45">IFERROR(1/J208*(Y208/H208),"0")</f>
        <v>8.3333333333333343E-2</v>
      </c>
    </row>
    <row r="209" spans="1:68" ht="27" customHeight="1" x14ac:dyDescent="0.25">
      <c r="A209" s="54" t="s">
        <v>349</v>
      </c>
      <c r="B209" s="54" t="s">
        <v>350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69</v>
      </c>
      <c r="X209" s="769">
        <v>15</v>
      </c>
      <c r="Y209" s="770">
        <f t="shared" si="41"/>
        <v>16.200000000000003</v>
      </c>
      <c r="Z209" s="36">
        <f>IFERROR(IF(Y209=0,"",ROUNDUP(Y209/H209,0)*0.00902),"")</f>
        <v>2.7060000000000001E-2</v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 t="shared" si="42"/>
        <v>15.583333333333334</v>
      </c>
      <c r="BN209" s="64">
        <f t="shared" si="43"/>
        <v>16.830000000000002</v>
      </c>
      <c r="BO209" s="64">
        <f t="shared" si="44"/>
        <v>2.1043771043771045E-2</v>
      </c>
      <c r="BP209" s="64">
        <f t="shared" si="45"/>
        <v>2.2727272727272731E-2</v>
      </c>
    </row>
    <row r="210" spans="1:68" ht="27" customHeight="1" x14ac:dyDescent="0.25">
      <c r="A210" s="54" t="s">
        <v>352</v>
      </c>
      <c r="B210" s="54" t="s">
        <v>353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69</v>
      </c>
      <c r="X210" s="769">
        <v>25</v>
      </c>
      <c r="Y210" s="770">
        <f t="shared" si="41"/>
        <v>27</v>
      </c>
      <c r="Z210" s="36">
        <f>IFERROR(IF(Y210=0,"",ROUNDUP(Y210/H210,0)*0.00902),"")</f>
        <v>4.5100000000000001E-2</v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 t="shared" si="42"/>
        <v>25.972222222222221</v>
      </c>
      <c r="BN210" s="64">
        <f t="shared" si="43"/>
        <v>28.049999999999997</v>
      </c>
      <c r="BO210" s="64">
        <f t="shared" si="44"/>
        <v>3.5072951739618406E-2</v>
      </c>
      <c r="BP210" s="64">
        <f t="shared" si="45"/>
        <v>3.787878787878788E-2</v>
      </c>
    </row>
    <row r="211" spans="1:68" ht="27" customHeight="1" x14ac:dyDescent="0.25">
      <c r="A211" s="54" t="s">
        <v>355</v>
      </c>
      <c r="B211" s="54" t="s">
        <v>356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69</v>
      </c>
      <c r="X211" s="769">
        <v>15</v>
      </c>
      <c r="Y211" s="770">
        <f t="shared" si="41"/>
        <v>16.200000000000003</v>
      </c>
      <c r="Z211" s="36">
        <f>IFERROR(IF(Y211=0,"",ROUNDUP(Y211/H211,0)*0.00902),"")</f>
        <v>2.7060000000000001E-2</v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 t="shared" si="42"/>
        <v>15.583333333333334</v>
      </c>
      <c r="BN211" s="64">
        <f t="shared" si="43"/>
        <v>16.830000000000002</v>
      </c>
      <c r="BO211" s="64">
        <f t="shared" si="44"/>
        <v>2.1043771043771045E-2</v>
      </c>
      <c r="BP211" s="64">
        <f t="shared" si="45"/>
        <v>2.2727272727272731E-2</v>
      </c>
    </row>
    <row r="212" spans="1:68" ht="27" customHeight="1" x14ac:dyDescent="0.25">
      <c r="A212" s="54" t="s">
        <v>358</v>
      </c>
      <c r="B212" s="54" t="s">
        <v>359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69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360</v>
      </c>
      <c r="B213" s="54" t="s">
        <v>361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69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362</v>
      </c>
      <c r="B214" s="54" t="s">
        <v>363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69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364</v>
      </c>
      <c r="B215" s="54" t="s">
        <v>365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69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71</v>
      </c>
      <c r="Q216" s="783"/>
      <c r="R216" s="783"/>
      <c r="S216" s="783"/>
      <c r="T216" s="783"/>
      <c r="U216" s="783"/>
      <c r="V216" s="784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20.37037037037037</v>
      </c>
      <c r="Y216" s="771">
        <f>IFERROR(Y208/H208,"0")+IFERROR(Y209/H209,"0")+IFERROR(Y210/H210,"0")+IFERROR(Y211/H211,"0")+IFERROR(Y212/H212,"0")+IFERROR(Y213/H213,"0")+IFERROR(Y214/H214,"0")+IFERROR(Y215/H215,"0")</f>
        <v>22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0.19844000000000001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71</v>
      </c>
      <c r="Q217" s="783"/>
      <c r="R217" s="783"/>
      <c r="S217" s="783"/>
      <c r="T217" s="783"/>
      <c r="U217" s="783"/>
      <c r="V217" s="784"/>
      <c r="W217" s="37" t="s">
        <v>69</v>
      </c>
      <c r="X217" s="771">
        <f>IFERROR(SUM(X208:X215),"0")</f>
        <v>110</v>
      </c>
      <c r="Y217" s="771">
        <f>IFERROR(SUM(Y208:Y215),"0")</f>
        <v>118.80000000000001</v>
      </c>
      <c r="Z217" s="37"/>
      <c r="AA217" s="772"/>
      <c r="AB217" s="772"/>
      <c r="AC217" s="772"/>
    </row>
    <row r="218" spans="1:68" ht="14.25" customHeight="1" x14ac:dyDescent="0.25">
      <c r="A218" s="795" t="s">
        <v>73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366</v>
      </c>
      <c r="B219" s="54" t="s">
        <v>367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111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69</v>
      </c>
      <c r="X220" s="769">
        <v>39</v>
      </c>
      <c r="Y220" s="770">
        <f t="shared" si="46"/>
        <v>39</v>
      </c>
      <c r="Z220" s="36">
        <f>IFERROR(IF(Y220=0,"",ROUNDUP(Y220/H220,0)*0.01898),"")</f>
        <v>9.4899999999999998E-2</v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47"/>
        <v>41.595000000000006</v>
      </c>
      <c r="BN220" s="64">
        <f t="shared" si="48"/>
        <v>41.595000000000006</v>
      </c>
      <c r="BO220" s="64">
        <f t="shared" si="49"/>
        <v>7.8125E-2</v>
      </c>
      <c r="BP220" s="64">
        <f t="shared" si="50"/>
        <v>7.8125E-2</v>
      </c>
    </row>
    <row r="221" spans="1:68" ht="37.5" customHeight="1" x14ac:dyDescent="0.25">
      <c r="A221" s="54" t="s">
        <v>372</v>
      </c>
      <c r="B221" s="54" t="s">
        <v>373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111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375</v>
      </c>
      <c r="B222" s="54" t="s">
        <v>376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378</v>
      </c>
      <c r="B223" s="54" t="s">
        <v>379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111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69</v>
      </c>
      <c r="X223" s="769">
        <v>12</v>
      </c>
      <c r="Y223" s="770">
        <f t="shared" si="46"/>
        <v>12</v>
      </c>
      <c r="Z223" s="36">
        <f t="shared" ref="Z223:Z229" si="51">IFERROR(IF(Y223=0,"",ROUNDUP(Y223/H223,0)*0.00651),"")</f>
        <v>3.2550000000000003E-2</v>
      </c>
      <c r="AA223" s="56"/>
      <c r="AB223" s="57"/>
      <c r="AC223" s="289" t="s">
        <v>368</v>
      </c>
      <c r="AG223" s="64"/>
      <c r="AJ223" s="68"/>
      <c r="AK223" s="68">
        <v>0</v>
      </c>
      <c r="BB223" s="290" t="s">
        <v>1</v>
      </c>
      <c r="BM223" s="64">
        <f t="shared" si="47"/>
        <v>13.35</v>
      </c>
      <c r="BN223" s="64">
        <f t="shared" si="48"/>
        <v>13.35</v>
      </c>
      <c r="BO223" s="64">
        <f t="shared" si="49"/>
        <v>2.7472527472527476E-2</v>
      </c>
      <c r="BP223" s="64">
        <f t="shared" si="50"/>
        <v>2.7472527472527476E-2</v>
      </c>
    </row>
    <row r="224" spans="1:68" ht="37.5" customHeight="1" x14ac:dyDescent="0.25">
      <c r="A224" s="54" t="s">
        <v>380</v>
      </c>
      <c r="B224" s="54" t="s">
        <v>381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153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383</v>
      </c>
      <c r="B225" s="54" t="s">
        <v>384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69</v>
      </c>
      <c r="X225" s="769">
        <v>9</v>
      </c>
      <c r="Y225" s="770">
        <f t="shared" si="46"/>
        <v>9.6</v>
      </c>
      <c r="Z225" s="36">
        <f t="shared" si="51"/>
        <v>2.6040000000000001E-2</v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7"/>
        <v>9.9450000000000021</v>
      </c>
      <c r="BN225" s="64">
        <f t="shared" si="48"/>
        <v>10.608000000000001</v>
      </c>
      <c r="BO225" s="64">
        <f t="shared" si="49"/>
        <v>2.0604395604395608E-2</v>
      </c>
      <c r="BP225" s="64">
        <f t="shared" si="50"/>
        <v>2.197802197802198E-2</v>
      </c>
    </row>
    <row r="226" spans="1:68" ht="27" customHeight="1" x14ac:dyDescent="0.25">
      <c r="A226" s="54" t="s">
        <v>386</v>
      </c>
      <c r="B226" s="54" t="s">
        <v>387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69</v>
      </c>
      <c r="X226" s="769">
        <v>9</v>
      </c>
      <c r="Y226" s="770">
        <f t="shared" si="46"/>
        <v>9.6</v>
      </c>
      <c r="Z226" s="36">
        <f t="shared" si="51"/>
        <v>2.6040000000000001E-2</v>
      </c>
      <c r="AA226" s="56"/>
      <c r="AB226" s="57"/>
      <c r="AC226" s="295" t="s">
        <v>377</v>
      </c>
      <c r="AG226" s="64"/>
      <c r="AJ226" s="68"/>
      <c r="AK226" s="68">
        <v>0</v>
      </c>
      <c r="BB226" s="296" t="s">
        <v>1</v>
      </c>
      <c r="BM226" s="64">
        <f t="shared" si="47"/>
        <v>9.9450000000000021</v>
      </c>
      <c r="BN226" s="64">
        <f t="shared" si="48"/>
        <v>10.608000000000001</v>
      </c>
      <c r="BO226" s="64">
        <f t="shared" si="49"/>
        <v>2.0604395604395608E-2</v>
      </c>
      <c r="BP226" s="64">
        <f t="shared" si="50"/>
        <v>2.197802197802198E-2</v>
      </c>
    </row>
    <row r="227" spans="1:68" ht="27" customHeight="1" x14ac:dyDescent="0.25">
      <c r="A227" s="54" t="s">
        <v>388</v>
      </c>
      <c r="B227" s="54" t="s">
        <v>389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371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390</v>
      </c>
      <c r="B228" s="54" t="s">
        <v>391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371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392</v>
      </c>
      <c r="B229" s="54" t="s">
        <v>393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111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69</v>
      </c>
      <c r="X229" s="769">
        <v>12</v>
      </c>
      <c r="Y229" s="770">
        <f t="shared" si="46"/>
        <v>12</v>
      </c>
      <c r="Z229" s="36">
        <f t="shared" si="51"/>
        <v>3.2550000000000003E-2</v>
      </c>
      <c r="AA229" s="56"/>
      <c r="AB229" s="57"/>
      <c r="AC229" s="301" t="s">
        <v>394</v>
      </c>
      <c r="AG229" s="64"/>
      <c r="AJ229" s="68"/>
      <c r="AK229" s="68">
        <v>0</v>
      </c>
      <c r="BB229" s="302" t="s">
        <v>1</v>
      </c>
      <c r="BM229" s="64">
        <f t="shared" si="47"/>
        <v>13.290000000000001</v>
      </c>
      <c r="BN229" s="64">
        <f t="shared" si="48"/>
        <v>13.290000000000001</v>
      </c>
      <c r="BO229" s="64">
        <f t="shared" si="49"/>
        <v>2.7472527472527476E-2</v>
      </c>
      <c r="BP229" s="64">
        <f t="shared" si="50"/>
        <v>2.7472527472527476E-2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71</v>
      </c>
      <c r="Q230" s="783"/>
      <c r="R230" s="783"/>
      <c r="S230" s="783"/>
      <c r="T230" s="783"/>
      <c r="U230" s="783"/>
      <c r="V230" s="784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22.5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23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0.21208000000000002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71</v>
      </c>
      <c r="Q231" s="783"/>
      <c r="R231" s="783"/>
      <c r="S231" s="783"/>
      <c r="T231" s="783"/>
      <c r="U231" s="783"/>
      <c r="V231" s="784"/>
      <c r="W231" s="37" t="s">
        <v>69</v>
      </c>
      <c r="X231" s="771">
        <f>IFERROR(SUM(X219:X229),"0")</f>
        <v>81</v>
      </c>
      <c r="Y231" s="771">
        <f>IFERROR(SUM(Y219:Y229),"0")</f>
        <v>82.2</v>
      </c>
      <c r="Z231" s="37"/>
      <c r="AA231" s="772"/>
      <c r="AB231" s="772"/>
      <c r="AC231" s="772"/>
    </row>
    <row r="232" spans="1:68" ht="14.25" customHeight="1" x14ac:dyDescent="0.25">
      <c r="A232" s="795" t="s">
        <v>198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395</v>
      </c>
      <c r="B233" s="54" t="s">
        <v>396</v>
      </c>
      <c r="C233" s="31">
        <v>4301060360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customHeight="1" x14ac:dyDescent="0.25">
      <c r="A234" s="54" t="s">
        <v>395</v>
      </c>
      <c r="B234" s="54" t="s">
        <v>398</v>
      </c>
      <c r="C234" s="31">
        <v>4301060460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153</v>
      </c>
      <c r="N234" s="33"/>
      <c r="O234" s="32">
        <v>30</v>
      </c>
      <c r="P234" s="836" t="s">
        <v>399</v>
      </c>
      <c r="Q234" s="774"/>
      <c r="R234" s="774"/>
      <c r="S234" s="774"/>
      <c r="T234" s="775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400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customHeight="1" x14ac:dyDescent="0.25">
      <c r="A235" s="54" t="s">
        <v>395</v>
      </c>
      <c r="B235" s="54" t="s">
        <v>401</v>
      </c>
      <c r="C235" s="31">
        <v>4301060404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74"/>
      <c r="R235" s="774"/>
      <c r="S235" s="774"/>
      <c r="T235" s="775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403</v>
      </c>
      <c r="B236" s="54" t="s">
        <v>404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406</v>
      </c>
      <c r="B237" s="54" t="s">
        <v>407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408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409</v>
      </c>
      <c r="B238" s="54" t="s">
        <v>410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111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411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71</v>
      </c>
      <c r="Q239" s="783"/>
      <c r="R239" s="783"/>
      <c r="S239" s="783"/>
      <c r="T239" s="783"/>
      <c r="U239" s="783"/>
      <c r="V239" s="784"/>
      <c r="W239" s="37" t="s">
        <v>72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71</v>
      </c>
      <c r="Q240" s="783"/>
      <c r="R240" s="783"/>
      <c r="S240" s="783"/>
      <c r="T240" s="783"/>
      <c r="U240" s="783"/>
      <c r="V240" s="784"/>
      <c r="W240" s="37" t="s">
        <v>69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customHeight="1" x14ac:dyDescent="0.25">
      <c r="A241" s="785" t="s">
        <v>412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107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413</v>
      </c>
      <c r="B243" s="54" t="s">
        <v>414</v>
      </c>
      <c r="C243" s="31">
        <v>4301011717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114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415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413</v>
      </c>
      <c r="B244" s="54" t="s">
        <v>416</v>
      </c>
      <c r="C244" s="31">
        <v>4301011945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417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418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419</v>
      </c>
      <c r="B245" s="54" t="s">
        <v>420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114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421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422</v>
      </c>
      <c r="B246" s="54" t="s">
        <v>423</v>
      </c>
      <c r="C246" s="31">
        <v>4301011733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111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424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422</v>
      </c>
      <c r="B247" s="54" t="s">
        <v>425</v>
      </c>
      <c r="C247" s="31">
        <v>4301011944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417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418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426</v>
      </c>
      <c r="B248" s="54" t="s">
        <v>427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114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415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428</v>
      </c>
      <c r="B249" s="54" t="s">
        <v>429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114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421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430</v>
      </c>
      <c r="B250" s="54" t="s">
        <v>431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114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424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71</v>
      </c>
      <c r="Q251" s="783"/>
      <c r="R251" s="783"/>
      <c r="S251" s="783"/>
      <c r="T251" s="783"/>
      <c r="U251" s="783"/>
      <c r="V251" s="784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71</v>
      </c>
      <c r="Q252" s="783"/>
      <c r="R252" s="783"/>
      <c r="S252" s="783"/>
      <c r="T252" s="783"/>
      <c r="U252" s="783"/>
      <c r="V252" s="784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432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107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433</v>
      </c>
      <c r="B255" s="54" t="s">
        <v>434</v>
      </c>
      <c r="C255" s="31">
        <v>4301011826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114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433</v>
      </c>
      <c r="B256" s="54" t="s">
        <v>436</v>
      </c>
      <c r="C256" s="31">
        <v>4301011942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417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437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438</v>
      </c>
      <c r="B257" s="54" t="s">
        <v>439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114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440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441</v>
      </c>
      <c r="B258" s="54" t="s">
        <v>442</v>
      </c>
      <c r="C258" s="31">
        <v>4301011721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114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441</v>
      </c>
      <c r="B259" s="54" t="s">
        <v>444</v>
      </c>
      <c r="C259" s="31">
        <v>4301011941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417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445</v>
      </c>
      <c r="B260" s="54" t="s">
        <v>446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114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435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447</v>
      </c>
      <c r="B261" s="54" t="s">
        <v>448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114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449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450</v>
      </c>
      <c r="B262" s="54" t="s">
        <v>451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114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440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452</v>
      </c>
      <c r="B263" s="54" t="s">
        <v>453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114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443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71</v>
      </c>
      <c r="Q264" s="783"/>
      <c r="R264" s="783"/>
      <c r="S264" s="783"/>
      <c r="T264" s="783"/>
      <c r="U264" s="783"/>
      <c r="V264" s="784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71</v>
      </c>
      <c r="Q265" s="783"/>
      <c r="R265" s="783"/>
      <c r="S265" s="783"/>
      <c r="T265" s="783"/>
      <c r="U265" s="783"/>
      <c r="V265" s="784"/>
      <c r="W265" s="37" t="s">
        <v>69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157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454</v>
      </c>
      <c r="B267" s="54" t="s">
        <v>455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111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456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71</v>
      </c>
      <c r="Q268" s="783"/>
      <c r="R268" s="783"/>
      <c r="S268" s="783"/>
      <c r="T268" s="783"/>
      <c r="U268" s="783"/>
      <c r="V268" s="784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71</v>
      </c>
      <c r="Q269" s="783"/>
      <c r="R269" s="783"/>
      <c r="S269" s="783"/>
      <c r="T269" s="783"/>
      <c r="U269" s="783"/>
      <c r="V269" s="784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457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107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458</v>
      </c>
      <c r="B272" s="54" t="s">
        <v>459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114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69</v>
      </c>
      <c r="X272" s="769">
        <v>80</v>
      </c>
      <c r="Y272" s="770">
        <f t="shared" ref="Y272:Y280" si="67">IFERROR(IF(X272="",0,CEILING((X272/$H272),1)*$H272),"")</f>
        <v>86.4</v>
      </c>
      <c r="Z272" s="36">
        <f>IFERROR(IF(Y272=0,"",ROUNDUP(Y272/H272,0)*0.01898),"")</f>
        <v>0.15184</v>
      </c>
      <c r="AA272" s="56"/>
      <c r="AB272" s="57"/>
      <c r="AC272" s="351" t="s">
        <v>460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83.222222222222214</v>
      </c>
      <c r="BN272" s="64">
        <f t="shared" ref="BN272:BN280" si="69">IFERROR(Y272*I272/H272,"0")</f>
        <v>89.88</v>
      </c>
      <c r="BO272" s="64">
        <f t="shared" ref="BO272:BO280" si="70">IFERROR(1/J272*(X272/H272),"0")</f>
        <v>0.11574074074074073</v>
      </c>
      <c r="BP272" s="64">
        <f t="shared" ref="BP272:BP280" si="71">IFERROR(1/J272*(Y272/H272),"0")</f>
        <v>0.125</v>
      </c>
    </row>
    <row r="273" spans="1:68" ht="27" customHeight="1" x14ac:dyDescent="0.25">
      <c r="A273" s="54" t="s">
        <v>461</v>
      </c>
      <c r="B273" s="54" t="s">
        <v>462</v>
      </c>
      <c r="C273" s="31">
        <v>4301011850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114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69</v>
      </c>
      <c r="X273" s="769">
        <v>200</v>
      </c>
      <c r="Y273" s="770">
        <f t="shared" si="67"/>
        <v>205.20000000000002</v>
      </c>
      <c r="Z273" s="36">
        <f>IFERROR(IF(Y273=0,"",ROUNDUP(Y273/H273,0)*0.01898),"")</f>
        <v>0.36062</v>
      </c>
      <c r="AA273" s="56"/>
      <c r="AB273" s="57"/>
      <c r="AC273" s="353" t="s">
        <v>463</v>
      </c>
      <c r="AG273" s="64"/>
      <c r="AJ273" s="68"/>
      <c r="AK273" s="68">
        <v>0</v>
      </c>
      <c r="BB273" s="354" t="s">
        <v>1</v>
      </c>
      <c r="BM273" s="64">
        <f t="shared" si="68"/>
        <v>208.05555555555554</v>
      </c>
      <c r="BN273" s="64">
        <f t="shared" si="69"/>
        <v>213.46499999999997</v>
      </c>
      <c r="BO273" s="64">
        <f t="shared" si="70"/>
        <v>0.28935185185185186</v>
      </c>
      <c r="BP273" s="64">
        <f t="shared" si="71"/>
        <v>0.296875</v>
      </c>
    </row>
    <row r="274" spans="1:68" ht="27" customHeight="1" x14ac:dyDescent="0.25">
      <c r="A274" s="54" t="s">
        <v>461</v>
      </c>
      <c r="B274" s="54" t="s">
        <v>464</v>
      </c>
      <c r="C274" s="31">
        <v>4301011910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417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465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466</v>
      </c>
      <c r="B275" s="54" t="s">
        <v>467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114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69</v>
      </c>
      <c r="X275" s="769">
        <v>30</v>
      </c>
      <c r="Y275" s="770">
        <f t="shared" si="67"/>
        <v>32.400000000000006</v>
      </c>
      <c r="Z275" s="36">
        <f>IFERROR(IF(Y275=0,"",ROUNDUP(Y275/H275,0)*0.01898),"")</f>
        <v>5.6940000000000004E-2</v>
      </c>
      <c r="AA275" s="56"/>
      <c r="AB275" s="57"/>
      <c r="AC275" s="357" t="s">
        <v>468</v>
      </c>
      <c r="AG275" s="64"/>
      <c r="AJ275" s="68"/>
      <c r="AK275" s="68">
        <v>0</v>
      </c>
      <c r="BB275" s="358" t="s">
        <v>1</v>
      </c>
      <c r="BM275" s="64">
        <f t="shared" si="68"/>
        <v>31.208333333333329</v>
      </c>
      <c r="BN275" s="64">
        <f t="shared" si="69"/>
        <v>33.705000000000005</v>
      </c>
      <c r="BO275" s="64">
        <f t="shared" si="70"/>
        <v>4.3402777777777776E-2</v>
      </c>
      <c r="BP275" s="64">
        <f t="shared" si="71"/>
        <v>4.6875000000000007E-2</v>
      </c>
    </row>
    <row r="276" spans="1:68" ht="37.5" customHeight="1" x14ac:dyDescent="0.25">
      <c r="A276" s="54" t="s">
        <v>469</v>
      </c>
      <c r="B276" s="54" t="s">
        <v>470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114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471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472</v>
      </c>
      <c r="B277" s="54" t="s">
        <v>473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121</v>
      </c>
      <c r="L277" s="32"/>
      <c r="M277" s="33" t="s">
        <v>114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69</v>
      </c>
      <c r="X277" s="769">
        <v>5</v>
      </c>
      <c r="Y277" s="770">
        <f t="shared" si="67"/>
        <v>8</v>
      </c>
      <c r="Z277" s="36">
        <f>IFERROR(IF(Y277=0,"",ROUNDUP(Y277/H277,0)*0.00902),"")</f>
        <v>1.804E-2</v>
      </c>
      <c r="AA277" s="56"/>
      <c r="AB277" s="57"/>
      <c r="AC277" s="361" t="s">
        <v>474</v>
      </c>
      <c r="AG277" s="64"/>
      <c r="AJ277" s="68"/>
      <c r="AK277" s="68">
        <v>0</v>
      </c>
      <c r="BB277" s="362" t="s">
        <v>1</v>
      </c>
      <c r="BM277" s="64">
        <f t="shared" si="68"/>
        <v>5.2625000000000002</v>
      </c>
      <c r="BN277" s="64">
        <f t="shared" si="69"/>
        <v>8.42</v>
      </c>
      <c r="BO277" s="64">
        <f t="shared" si="70"/>
        <v>9.46969696969697E-3</v>
      </c>
      <c r="BP277" s="64">
        <f t="shared" si="71"/>
        <v>1.5151515151515152E-2</v>
      </c>
    </row>
    <row r="278" spans="1:68" ht="27" customHeight="1" x14ac:dyDescent="0.25">
      <c r="A278" s="54" t="s">
        <v>475</v>
      </c>
      <c r="B278" s="54" t="s">
        <v>476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121</v>
      </c>
      <c r="L278" s="32"/>
      <c r="M278" s="33" t="s">
        <v>114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477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478</v>
      </c>
      <c r="B279" s="54" t="s">
        <v>479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121</v>
      </c>
      <c r="L279" s="32"/>
      <c r="M279" s="33" t="s">
        <v>114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480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481</v>
      </c>
      <c r="B280" s="54" t="s">
        <v>482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121</v>
      </c>
      <c r="L280" s="32"/>
      <c r="M280" s="33" t="s">
        <v>114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69</v>
      </c>
      <c r="X280" s="769">
        <v>36</v>
      </c>
      <c r="Y280" s="770">
        <f t="shared" si="67"/>
        <v>40</v>
      </c>
      <c r="Z280" s="36">
        <f>IFERROR(IF(Y280=0,"",ROUNDUP(Y280/H280,0)*0.00902),"")</f>
        <v>7.2160000000000002E-2</v>
      </c>
      <c r="AA280" s="56"/>
      <c r="AB280" s="57"/>
      <c r="AC280" s="367" t="s">
        <v>483</v>
      </c>
      <c r="AG280" s="64"/>
      <c r="AJ280" s="68"/>
      <c r="AK280" s="68">
        <v>0</v>
      </c>
      <c r="BB280" s="368" t="s">
        <v>1</v>
      </c>
      <c r="BM280" s="64">
        <f t="shared" si="68"/>
        <v>37.512</v>
      </c>
      <c r="BN280" s="64">
        <f t="shared" si="69"/>
        <v>41.68</v>
      </c>
      <c r="BO280" s="64">
        <f t="shared" si="70"/>
        <v>5.454545454545455E-2</v>
      </c>
      <c r="BP280" s="64">
        <f t="shared" si="71"/>
        <v>6.0606060606060608E-2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71</v>
      </c>
      <c r="Q281" s="783"/>
      <c r="R281" s="783"/>
      <c r="S281" s="783"/>
      <c r="T281" s="783"/>
      <c r="U281" s="783"/>
      <c r="V281" s="784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37.153703703703705</v>
      </c>
      <c r="Y281" s="771">
        <f>IFERROR(Y272/H272,"0")+IFERROR(Y273/H273,"0")+IFERROR(Y274/H274,"0")+IFERROR(Y275/H275,"0")+IFERROR(Y276/H276,"0")+IFERROR(Y277/H277,"0")+IFERROR(Y278/H278,"0")+IFERROR(Y279/H279,"0")+IFERROR(Y280/H280,"0")</f>
        <v>40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0.65959999999999996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71</v>
      </c>
      <c r="Q282" s="783"/>
      <c r="R282" s="783"/>
      <c r="S282" s="783"/>
      <c r="T282" s="783"/>
      <c r="U282" s="783"/>
      <c r="V282" s="784"/>
      <c r="W282" s="37" t="s">
        <v>69</v>
      </c>
      <c r="X282" s="771">
        <f>IFERROR(SUM(X272:X280),"0")</f>
        <v>351</v>
      </c>
      <c r="Y282" s="771">
        <f>IFERROR(SUM(Y272:Y280),"0")</f>
        <v>372</v>
      </c>
      <c r="Z282" s="37"/>
      <c r="AA282" s="772"/>
      <c r="AB282" s="772"/>
      <c r="AC282" s="772"/>
    </row>
    <row r="283" spans="1:68" ht="16.5" customHeight="1" x14ac:dyDescent="0.25">
      <c r="A283" s="785" t="s">
        <v>484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107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485</v>
      </c>
      <c r="B285" s="54" t="s">
        <v>486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114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424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71</v>
      </c>
      <c r="Q286" s="783"/>
      <c r="R286" s="783"/>
      <c r="S286" s="783"/>
      <c r="T286" s="783"/>
      <c r="U286" s="783"/>
      <c r="V286" s="784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71</v>
      </c>
      <c r="Q287" s="783"/>
      <c r="R287" s="783"/>
      <c r="S287" s="783"/>
      <c r="T287" s="783"/>
      <c r="U287" s="783"/>
      <c r="V287" s="784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487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107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488</v>
      </c>
      <c r="B290" s="54" t="s">
        <v>489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111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115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490</v>
      </c>
      <c r="B291" s="54" t="s">
        <v>491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111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492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493</v>
      </c>
      <c r="B292" s="54" t="s">
        <v>494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111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495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71</v>
      </c>
      <c r="Q293" s="783"/>
      <c r="R293" s="783"/>
      <c r="S293" s="783"/>
      <c r="T293" s="783"/>
      <c r="U293" s="783"/>
      <c r="V293" s="784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71</v>
      </c>
      <c r="Q294" s="783"/>
      <c r="R294" s="783"/>
      <c r="S294" s="783"/>
      <c r="T294" s="783"/>
      <c r="U294" s="783"/>
      <c r="V294" s="784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496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73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497</v>
      </c>
      <c r="B297" s="54" t="s">
        <v>498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111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499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500</v>
      </c>
      <c r="B298" s="54" t="s">
        <v>501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502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503</v>
      </c>
      <c r="B299" s="54" t="s">
        <v>504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111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499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505</v>
      </c>
      <c r="B300" s="54" t="s">
        <v>506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69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502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507</v>
      </c>
      <c r="B301" s="54" t="s">
        <v>508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124</v>
      </c>
      <c r="M301" s="33" t="s">
        <v>68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499</v>
      </c>
      <c r="AG301" s="64"/>
      <c r="AJ301" s="68" t="s">
        <v>125</v>
      </c>
      <c r="AK301" s="68">
        <v>33.6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509</v>
      </c>
      <c r="B302" s="54" t="s">
        <v>510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511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71</v>
      </c>
      <c r="Q303" s="783"/>
      <c r="R303" s="783"/>
      <c r="S303" s="783"/>
      <c r="T303" s="783"/>
      <c r="U303" s="783"/>
      <c r="V303" s="784"/>
      <c r="W303" s="37" t="s">
        <v>72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71</v>
      </c>
      <c r="Q304" s="783"/>
      <c r="R304" s="783"/>
      <c r="S304" s="783"/>
      <c r="T304" s="783"/>
      <c r="U304" s="783"/>
      <c r="V304" s="784"/>
      <c r="W304" s="37" t="s">
        <v>69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customHeight="1" x14ac:dyDescent="0.25">
      <c r="A305" s="785" t="s">
        <v>512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107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513</v>
      </c>
      <c r="B307" s="54" t="s">
        <v>514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111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515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71</v>
      </c>
      <c r="Q308" s="783"/>
      <c r="R308" s="783"/>
      <c r="S308" s="783"/>
      <c r="T308" s="783"/>
      <c r="U308" s="783"/>
      <c r="V308" s="784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71</v>
      </c>
      <c r="Q309" s="783"/>
      <c r="R309" s="783"/>
      <c r="S309" s="783"/>
      <c r="T309" s="783"/>
      <c r="U309" s="783"/>
      <c r="V309" s="784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64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516</v>
      </c>
      <c r="B311" s="54" t="s">
        <v>517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71</v>
      </c>
      <c r="Q312" s="783"/>
      <c r="R312" s="783"/>
      <c r="S312" s="783"/>
      <c r="T312" s="783"/>
      <c r="U312" s="783"/>
      <c r="V312" s="784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71</v>
      </c>
      <c r="Q313" s="783"/>
      <c r="R313" s="783"/>
      <c r="S313" s="783"/>
      <c r="T313" s="783"/>
      <c r="U313" s="783"/>
      <c r="V313" s="784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73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519</v>
      </c>
      <c r="B315" s="54" t="s">
        <v>520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153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522</v>
      </c>
      <c r="B316" s="54" t="s">
        <v>523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71</v>
      </c>
      <c r="Q317" s="783"/>
      <c r="R317" s="783"/>
      <c r="S317" s="783"/>
      <c r="T317" s="783"/>
      <c r="U317" s="783"/>
      <c r="V317" s="784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71</v>
      </c>
      <c r="Q318" s="783"/>
      <c r="R318" s="783"/>
      <c r="S318" s="783"/>
      <c r="T318" s="783"/>
      <c r="U318" s="783"/>
      <c r="V318" s="784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525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107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526</v>
      </c>
      <c r="B321" s="54" t="s">
        <v>527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114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528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71</v>
      </c>
      <c r="Q322" s="783"/>
      <c r="R322" s="783"/>
      <c r="S322" s="783"/>
      <c r="T322" s="783"/>
      <c r="U322" s="783"/>
      <c r="V322" s="784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71</v>
      </c>
      <c r="Q323" s="783"/>
      <c r="R323" s="783"/>
      <c r="S323" s="783"/>
      <c r="T323" s="783"/>
      <c r="U323" s="783"/>
      <c r="V323" s="784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64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529</v>
      </c>
      <c r="B325" s="54" t="s">
        <v>530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71</v>
      </c>
      <c r="Q326" s="783"/>
      <c r="R326" s="783"/>
      <c r="S326" s="783"/>
      <c r="T326" s="783"/>
      <c r="U326" s="783"/>
      <c r="V326" s="784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71</v>
      </c>
      <c r="Q327" s="783"/>
      <c r="R327" s="783"/>
      <c r="S327" s="783"/>
      <c r="T327" s="783"/>
      <c r="U327" s="783"/>
      <c r="V327" s="784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73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532</v>
      </c>
      <c r="B329" s="54" t="s">
        <v>533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111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535</v>
      </c>
      <c r="B330" s="54" t="s">
        <v>536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111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71</v>
      </c>
      <c r="Q331" s="783"/>
      <c r="R331" s="783"/>
      <c r="S331" s="783"/>
      <c r="T331" s="783"/>
      <c r="U331" s="783"/>
      <c r="V331" s="784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71</v>
      </c>
      <c r="Q332" s="783"/>
      <c r="R332" s="783"/>
      <c r="S332" s="783"/>
      <c r="T332" s="783"/>
      <c r="U332" s="783"/>
      <c r="V332" s="784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538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107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539</v>
      </c>
      <c r="B335" s="54" t="s">
        <v>540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114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424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114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424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71</v>
      </c>
      <c r="Q337" s="783"/>
      <c r="R337" s="783"/>
      <c r="S337" s="783"/>
      <c r="T337" s="783"/>
      <c r="U337" s="783"/>
      <c r="V337" s="784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71</v>
      </c>
      <c r="Q338" s="783"/>
      <c r="R338" s="783"/>
      <c r="S338" s="783"/>
      <c r="T338" s="783"/>
      <c r="U338" s="783"/>
      <c r="V338" s="784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64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543</v>
      </c>
      <c r="B340" s="54" t="s">
        <v>544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69</v>
      </c>
      <c r="X340" s="769">
        <v>6.3</v>
      </c>
      <c r="Y340" s="770">
        <f>IFERROR(IF(X340="",0,CEILING((X340/$H340),1)*$H340),"")</f>
        <v>6.3000000000000007</v>
      </c>
      <c r="Z340" s="36">
        <f>IFERROR(IF(Y340=0,"",ROUNDUP(Y340/H340,0)*0.00502),"")</f>
        <v>1.506E-2</v>
      </c>
      <c r="AA340" s="56"/>
      <c r="AB340" s="57"/>
      <c r="AC340" s="409" t="s">
        <v>545</v>
      </c>
      <c r="AG340" s="64"/>
      <c r="AJ340" s="68"/>
      <c r="AK340" s="68">
        <v>0</v>
      </c>
      <c r="BB340" s="410" t="s">
        <v>1</v>
      </c>
      <c r="BM340" s="64">
        <f>IFERROR(X340*I340/H340,"0")</f>
        <v>6.6000000000000005</v>
      </c>
      <c r="BN340" s="64">
        <f>IFERROR(Y340*I340/H340,"0")</f>
        <v>6.6000000000000014</v>
      </c>
      <c r="BO340" s="64">
        <f>IFERROR(1/J340*(X340/H340),"0")</f>
        <v>1.2820512820512822E-2</v>
      </c>
      <c r="BP340" s="64">
        <f>IFERROR(1/J340*(Y340/H340),"0")</f>
        <v>1.2820512820512822E-2</v>
      </c>
    </row>
    <row r="341" spans="1:68" ht="27" customHeight="1" x14ac:dyDescent="0.25">
      <c r="A341" s="54" t="s">
        <v>546</v>
      </c>
      <c r="B341" s="54" t="s">
        <v>547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545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71</v>
      </c>
      <c r="Q342" s="783"/>
      <c r="R342" s="783"/>
      <c r="S342" s="783"/>
      <c r="T342" s="783"/>
      <c r="U342" s="783"/>
      <c r="V342" s="784"/>
      <c r="W342" s="37" t="s">
        <v>72</v>
      </c>
      <c r="X342" s="771">
        <f>IFERROR(X340/H340,"0")+IFERROR(X341/H341,"0")</f>
        <v>3</v>
      </c>
      <c r="Y342" s="771">
        <f>IFERROR(Y340/H340,"0")+IFERROR(Y341/H341,"0")</f>
        <v>3</v>
      </c>
      <c r="Z342" s="771">
        <f>IFERROR(IF(Z340="",0,Z340),"0")+IFERROR(IF(Z341="",0,Z341),"0")</f>
        <v>1.506E-2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71</v>
      </c>
      <c r="Q343" s="783"/>
      <c r="R343" s="783"/>
      <c r="S343" s="783"/>
      <c r="T343" s="783"/>
      <c r="U343" s="783"/>
      <c r="V343" s="784"/>
      <c r="W343" s="37" t="s">
        <v>69</v>
      </c>
      <c r="X343" s="771">
        <f>IFERROR(SUM(X340:X341),"0")</f>
        <v>6.3</v>
      </c>
      <c r="Y343" s="771">
        <f>IFERROR(SUM(Y340:Y341),"0")</f>
        <v>6.3000000000000007</v>
      </c>
      <c r="Z343" s="37"/>
      <c r="AA343" s="772"/>
      <c r="AB343" s="772"/>
      <c r="AC343" s="772"/>
    </row>
    <row r="344" spans="1:68" ht="14.25" customHeight="1" x14ac:dyDescent="0.25">
      <c r="A344" s="795" t="s">
        <v>73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548</v>
      </c>
      <c r="B345" s="54" t="s">
        <v>549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550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71</v>
      </c>
      <c r="Q346" s="783"/>
      <c r="R346" s="783"/>
      <c r="S346" s="783"/>
      <c r="T346" s="783"/>
      <c r="U346" s="783"/>
      <c r="V346" s="784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71</v>
      </c>
      <c r="Q347" s="783"/>
      <c r="R347" s="783"/>
      <c r="S347" s="783"/>
      <c r="T347" s="783"/>
      <c r="U347" s="783"/>
      <c r="V347" s="784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551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107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552</v>
      </c>
      <c r="B350" s="54" t="s">
        <v>553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111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554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71</v>
      </c>
      <c r="Q351" s="783"/>
      <c r="R351" s="783"/>
      <c r="S351" s="783"/>
      <c r="T351" s="783"/>
      <c r="U351" s="783"/>
      <c r="V351" s="784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71</v>
      </c>
      <c r="Q352" s="783"/>
      <c r="R352" s="783"/>
      <c r="S352" s="783"/>
      <c r="T352" s="783"/>
      <c r="U352" s="783"/>
      <c r="V352" s="784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555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107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556</v>
      </c>
      <c r="B355" s="54" t="s">
        <v>557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111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69</v>
      </c>
      <c r="X355" s="769">
        <v>250</v>
      </c>
      <c r="Y355" s="770">
        <f t="shared" ref="Y355:Y362" si="77">IFERROR(IF(X355="",0,CEILING((X355/$H355),1)*$H355),"")</f>
        <v>259.20000000000005</v>
      </c>
      <c r="Z355" s="36">
        <f>IFERROR(IF(Y355=0,"",ROUNDUP(Y355/H355,0)*0.01898),"")</f>
        <v>0.45552000000000004</v>
      </c>
      <c r="AA355" s="56"/>
      <c r="AB355" s="57"/>
      <c r="AC355" s="417" t="s">
        <v>558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260.0694444444444</v>
      </c>
      <c r="BN355" s="64">
        <f t="shared" ref="BN355:BN362" si="79">IFERROR(Y355*I355/H355,"0")</f>
        <v>269.64000000000004</v>
      </c>
      <c r="BO355" s="64">
        <f t="shared" ref="BO355:BO362" si="80">IFERROR(1/J355*(X355/H355),"0")</f>
        <v>0.36168981481481477</v>
      </c>
      <c r="BP355" s="64">
        <f t="shared" ref="BP355:BP362" si="81">IFERROR(1/J355*(Y355/H355),"0")</f>
        <v>0.37500000000000006</v>
      </c>
    </row>
    <row r="356" spans="1:68" ht="27" customHeight="1" x14ac:dyDescent="0.25">
      <c r="A356" s="54" t="s">
        <v>559</v>
      </c>
      <c r="B356" s="54" t="s">
        <v>560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110</v>
      </c>
      <c r="L356" s="32"/>
      <c r="M356" s="33" t="s">
        <v>417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561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559</v>
      </c>
      <c r="B357" s="54" t="s">
        <v>562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110</v>
      </c>
      <c r="L357" s="32" t="s">
        <v>140</v>
      </c>
      <c r="M357" s="33" t="s">
        <v>111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69</v>
      </c>
      <c r="X357" s="769">
        <v>1030</v>
      </c>
      <c r="Y357" s="770">
        <f t="shared" si="77"/>
        <v>1036.8000000000002</v>
      </c>
      <c r="Z357" s="36">
        <f>IFERROR(IF(Y357=0,"",ROUNDUP(Y357/H357,0)*0.01898),"")</f>
        <v>1.8220800000000001</v>
      </c>
      <c r="AA357" s="56"/>
      <c r="AB357" s="57"/>
      <c r="AC357" s="421" t="s">
        <v>563</v>
      </c>
      <c r="AG357" s="64"/>
      <c r="AJ357" s="68" t="s">
        <v>142</v>
      </c>
      <c r="AK357" s="68">
        <v>691.2</v>
      </c>
      <c r="BB357" s="422" t="s">
        <v>1</v>
      </c>
      <c r="BM357" s="64">
        <f t="shared" si="78"/>
        <v>1071.4861111111111</v>
      </c>
      <c r="BN357" s="64">
        <f t="shared" si="79"/>
        <v>1078.5600000000002</v>
      </c>
      <c r="BO357" s="64">
        <f t="shared" si="80"/>
        <v>1.490162037037037</v>
      </c>
      <c r="BP357" s="64">
        <f t="shared" si="81"/>
        <v>1.5000000000000002</v>
      </c>
    </row>
    <row r="358" spans="1:68" ht="37.5" customHeight="1" x14ac:dyDescent="0.25">
      <c r="A358" s="54" t="s">
        <v>564</v>
      </c>
      <c r="B358" s="54" t="s">
        <v>565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114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69</v>
      </c>
      <c r="X358" s="769">
        <v>190</v>
      </c>
      <c r="Y358" s="770">
        <f t="shared" si="77"/>
        <v>194.4</v>
      </c>
      <c r="Z358" s="36">
        <f>IFERROR(IF(Y358=0,"",ROUNDUP(Y358/H358,0)*0.01898),"")</f>
        <v>0.34164</v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197.65277777777777</v>
      </c>
      <c r="BN358" s="64">
        <f t="shared" si="79"/>
        <v>202.22999999999996</v>
      </c>
      <c r="BO358" s="64">
        <f t="shared" si="80"/>
        <v>0.27488425925925924</v>
      </c>
      <c r="BP358" s="64">
        <f t="shared" si="81"/>
        <v>0.28125</v>
      </c>
    </row>
    <row r="359" spans="1:68" ht="27" customHeight="1" x14ac:dyDescent="0.25">
      <c r="A359" s="54" t="s">
        <v>567</v>
      </c>
      <c r="B359" s="54" t="s">
        <v>568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114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69</v>
      </c>
      <c r="X359" s="769">
        <v>64</v>
      </c>
      <c r="Y359" s="770">
        <f t="shared" si="77"/>
        <v>64</v>
      </c>
      <c r="Z359" s="36">
        <f>IFERROR(IF(Y359=0,"",ROUNDUP(Y359/H359,0)*0.00902),"")</f>
        <v>0.14432</v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67.36</v>
      </c>
      <c r="BN359" s="64">
        <f t="shared" si="79"/>
        <v>67.36</v>
      </c>
      <c r="BO359" s="64">
        <f t="shared" si="80"/>
        <v>0.12121212121212122</v>
      </c>
      <c r="BP359" s="64">
        <f t="shared" si="81"/>
        <v>0.12121212121212122</v>
      </c>
    </row>
    <row r="360" spans="1:68" ht="27" customHeight="1" x14ac:dyDescent="0.25">
      <c r="A360" s="54" t="s">
        <v>570</v>
      </c>
      <c r="B360" s="54" t="s">
        <v>571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114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121</v>
      </c>
      <c r="L361" s="32"/>
      <c r="M361" s="33" t="s">
        <v>114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575</v>
      </c>
      <c r="B362" s="54" t="s">
        <v>576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121</v>
      </c>
      <c r="L362" s="32"/>
      <c r="M362" s="33" t="s">
        <v>114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69</v>
      </c>
      <c r="X362" s="769">
        <v>240</v>
      </c>
      <c r="Y362" s="770">
        <f t="shared" si="77"/>
        <v>240</v>
      </c>
      <c r="Z362" s="36">
        <f>IFERROR(IF(Y362=0,"",ROUNDUP(Y362/H362,0)*0.00902),"")</f>
        <v>0.43296000000000001</v>
      </c>
      <c r="AA362" s="56"/>
      <c r="AB362" s="57"/>
      <c r="AC362" s="431" t="s">
        <v>577</v>
      </c>
      <c r="AG362" s="64"/>
      <c r="AJ362" s="68"/>
      <c r="AK362" s="68">
        <v>0</v>
      </c>
      <c r="BB362" s="432" t="s">
        <v>1</v>
      </c>
      <c r="BM362" s="64">
        <f t="shared" si="78"/>
        <v>250.08</v>
      </c>
      <c r="BN362" s="64">
        <f t="shared" si="79"/>
        <v>250.08</v>
      </c>
      <c r="BO362" s="64">
        <f t="shared" si="80"/>
        <v>0.36363636363636365</v>
      </c>
      <c r="BP362" s="64">
        <f t="shared" si="81"/>
        <v>0.36363636363636365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71</v>
      </c>
      <c r="Q363" s="783"/>
      <c r="R363" s="783"/>
      <c r="S363" s="783"/>
      <c r="T363" s="783"/>
      <c r="U363" s="783"/>
      <c r="V363" s="784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200.11111111111109</v>
      </c>
      <c r="Y363" s="771">
        <f>IFERROR(Y355/H355,"0")+IFERROR(Y356/H356,"0")+IFERROR(Y357/H357,"0")+IFERROR(Y358/H358,"0")+IFERROR(Y359/H359,"0")+IFERROR(Y360/H360,"0")+IFERROR(Y361/H361,"0")+IFERROR(Y362/H362,"0")</f>
        <v>202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3.19652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71</v>
      </c>
      <c r="Q364" s="783"/>
      <c r="R364" s="783"/>
      <c r="S364" s="783"/>
      <c r="T364" s="783"/>
      <c r="U364" s="783"/>
      <c r="V364" s="784"/>
      <c r="W364" s="37" t="s">
        <v>69</v>
      </c>
      <c r="X364" s="771">
        <f>IFERROR(SUM(X355:X362),"0")</f>
        <v>1774</v>
      </c>
      <c r="Y364" s="771">
        <f>IFERROR(SUM(Y355:Y362),"0")</f>
        <v>1794.4000000000003</v>
      </c>
      <c r="Z364" s="37"/>
      <c r="AA364" s="772"/>
      <c r="AB364" s="772"/>
      <c r="AC364" s="772"/>
    </row>
    <row r="365" spans="1:68" ht="14.25" customHeight="1" x14ac:dyDescent="0.25">
      <c r="A365" s="795" t="s">
        <v>64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578</v>
      </c>
      <c r="B366" s="54" t="s">
        <v>579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69</v>
      </c>
      <c r="X366" s="769">
        <v>124</v>
      </c>
      <c r="Y366" s="770">
        <f>IFERROR(IF(X366="",0,CEILING((X366/$H366),1)*$H366),"")</f>
        <v>126</v>
      </c>
      <c r="Z366" s="36">
        <f>IFERROR(IF(Y366=0,"",ROUNDUP(Y366/H366,0)*0.00902),"")</f>
        <v>0.27060000000000001</v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131.97142857142856</v>
      </c>
      <c r="BN366" s="64">
        <f>IFERROR(Y366*I366/H366,"0")</f>
        <v>134.09999999999997</v>
      </c>
      <c r="BO366" s="64">
        <f>IFERROR(1/J366*(X366/H366),"0")</f>
        <v>0.22366522366522365</v>
      </c>
      <c r="BP366" s="64">
        <f>IFERROR(1/J366*(Y366/H366),"0")</f>
        <v>0.22727272727272729</v>
      </c>
    </row>
    <row r="367" spans="1:68" ht="27" customHeight="1" x14ac:dyDescent="0.25">
      <c r="A367" s="54" t="s">
        <v>581</v>
      </c>
      <c r="B367" s="54" t="s">
        <v>582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69</v>
      </c>
      <c r="X367" s="769">
        <v>132</v>
      </c>
      <c r="Y367" s="770">
        <f>IFERROR(IF(X367="",0,CEILING((X367/$H367),1)*$H367),"")</f>
        <v>134.4</v>
      </c>
      <c r="Z367" s="36">
        <f>IFERROR(IF(Y367=0,"",ROUNDUP(Y367/H367,0)*0.00902),"")</f>
        <v>0.28864000000000001</v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140.48571428571427</v>
      </c>
      <c r="BN367" s="64">
        <f>IFERROR(Y367*I367/H367,"0")</f>
        <v>143.04</v>
      </c>
      <c r="BO367" s="64">
        <f>IFERROR(1/J367*(X367/H367),"0")</f>
        <v>0.23809523809523808</v>
      </c>
      <c r="BP367" s="64">
        <f>IFERROR(1/J367*(Y367/H367),"0")</f>
        <v>0.24242424242424243</v>
      </c>
    </row>
    <row r="368" spans="1:68" ht="27" customHeight="1" x14ac:dyDescent="0.25">
      <c r="A368" s="54" t="s">
        <v>584</v>
      </c>
      <c r="B368" s="54" t="s">
        <v>585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69</v>
      </c>
      <c r="X369" s="769">
        <v>43.4</v>
      </c>
      <c r="Y369" s="770">
        <f>IFERROR(IF(X369="",0,CEILING((X369/$H369),1)*$H369),"")</f>
        <v>44.1</v>
      </c>
      <c r="Z369" s="36">
        <f>IFERROR(IF(Y369=0,"",ROUNDUP(Y369/H369,0)*0.00502),"")</f>
        <v>0.10542</v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46.086666666666666</v>
      </c>
      <c r="BN369" s="64">
        <f>IFERROR(Y369*I369/H369,"0")</f>
        <v>46.83</v>
      </c>
      <c r="BO369" s="64">
        <f>IFERROR(1/J369*(X369/H369),"0")</f>
        <v>8.8319088319088315E-2</v>
      </c>
      <c r="BP369" s="64">
        <f>IFERROR(1/J369*(Y369/H369),"0")</f>
        <v>8.9743589743589758E-2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71</v>
      </c>
      <c r="Q370" s="783"/>
      <c r="R370" s="783"/>
      <c r="S370" s="783"/>
      <c r="T370" s="783"/>
      <c r="U370" s="783"/>
      <c r="V370" s="784"/>
      <c r="W370" s="37" t="s">
        <v>72</v>
      </c>
      <c r="X370" s="771">
        <f>IFERROR(X366/H366,"0")+IFERROR(X367/H367,"0")+IFERROR(X368/H368,"0")+IFERROR(X369/H369,"0")</f>
        <v>81.61904761904762</v>
      </c>
      <c r="Y370" s="771">
        <f>IFERROR(Y366/H366,"0")+IFERROR(Y367/H367,"0")+IFERROR(Y368/H368,"0")+IFERROR(Y369/H369,"0")</f>
        <v>83</v>
      </c>
      <c r="Z370" s="771">
        <f>IFERROR(IF(Z366="",0,Z366),"0")+IFERROR(IF(Z367="",0,Z367),"0")+IFERROR(IF(Z368="",0,Z368),"0")+IFERROR(IF(Z369="",0,Z369),"0")</f>
        <v>0.66465999999999992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71</v>
      </c>
      <c r="Q371" s="783"/>
      <c r="R371" s="783"/>
      <c r="S371" s="783"/>
      <c r="T371" s="783"/>
      <c r="U371" s="783"/>
      <c r="V371" s="784"/>
      <c r="W371" s="37" t="s">
        <v>69</v>
      </c>
      <c r="X371" s="771">
        <f>IFERROR(SUM(X366:X369),"0")</f>
        <v>299.39999999999998</v>
      </c>
      <c r="Y371" s="771">
        <f>IFERROR(SUM(Y366:Y369),"0")</f>
        <v>304.5</v>
      </c>
      <c r="Z371" s="37"/>
      <c r="AA371" s="772"/>
      <c r="AB371" s="772"/>
      <c r="AC371" s="772"/>
    </row>
    <row r="372" spans="1:68" ht="14.25" customHeight="1" x14ac:dyDescent="0.25">
      <c r="A372" s="795" t="s">
        <v>73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111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69</v>
      </c>
      <c r="X373" s="769">
        <v>4230</v>
      </c>
      <c r="Y373" s="770">
        <f t="shared" ref="Y373:Y378" si="82">IFERROR(IF(X373="",0,CEILING((X373/$H373),1)*$H373),"")</f>
        <v>4235.3999999999996</v>
      </c>
      <c r="Z373" s="36">
        <f>IFERROR(IF(Y373=0,"",ROUNDUP(Y373/H373,0)*0.01898),"")</f>
        <v>10.306140000000001</v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4508.2038461538468</v>
      </c>
      <c r="BN373" s="64">
        <f t="shared" ref="BN373:BN378" si="84">IFERROR(Y373*I373/H373,"0")</f>
        <v>4513.9589999999998</v>
      </c>
      <c r="BO373" s="64">
        <f t="shared" ref="BO373:BO378" si="85">IFERROR(1/J373*(X373/H373),"0")</f>
        <v>8.4735576923076916</v>
      </c>
      <c r="BP373" s="64">
        <f t="shared" ref="BP373:BP378" si="86">IFERROR(1/J373*(Y373/H373),"0")</f>
        <v>8.484375</v>
      </c>
    </row>
    <row r="374" spans="1:68" ht="37.5" customHeight="1" x14ac:dyDescent="0.25">
      <c r="A374" s="54" t="s">
        <v>592</v>
      </c>
      <c r="B374" s="54" t="s">
        <v>593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598</v>
      </c>
      <c r="B376" s="54" t="s">
        <v>599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69</v>
      </c>
      <c r="X376" s="769">
        <v>7.1999999999999993</v>
      </c>
      <c r="Y376" s="770">
        <f t="shared" si="82"/>
        <v>9</v>
      </c>
      <c r="Z376" s="36">
        <f>IFERROR(IF(Y376=0,"",ROUNDUP(Y376/H376,0)*0.00651),"")</f>
        <v>1.9529999999999999E-2</v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7.7903999999999991</v>
      </c>
      <c r="BN376" s="64">
        <f t="shared" si="84"/>
        <v>9.7379999999999995</v>
      </c>
      <c r="BO376" s="64">
        <f t="shared" si="85"/>
        <v>1.3186813186813187E-2</v>
      </c>
      <c r="BP376" s="64">
        <f t="shared" si="86"/>
        <v>1.6483516483516484E-2</v>
      </c>
    </row>
    <row r="377" spans="1:68" ht="37.5" customHeight="1" x14ac:dyDescent="0.25">
      <c r="A377" s="54" t="s">
        <v>601</v>
      </c>
      <c r="B377" s="54" t="s">
        <v>602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604</v>
      </c>
      <c r="B378" s="54" t="s">
        <v>605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71</v>
      </c>
      <c r="Q379" s="783"/>
      <c r="R379" s="783"/>
      <c r="S379" s="783"/>
      <c r="T379" s="783"/>
      <c r="U379" s="783"/>
      <c r="V379" s="784"/>
      <c r="W379" s="37" t="s">
        <v>72</v>
      </c>
      <c r="X379" s="771">
        <f>IFERROR(X373/H373,"0")+IFERROR(X374/H374,"0")+IFERROR(X375/H375,"0")+IFERROR(X376/H376,"0")+IFERROR(X377/H377,"0")+IFERROR(X378/H378,"0")</f>
        <v>544.70769230769224</v>
      </c>
      <c r="Y379" s="771">
        <f>IFERROR(Y373/H373,"0")+IFERROR(Y374/H374,"0")+IFERROR(Y375/H375,"0")+IFERROR(Y376/H376,"0")+IFERROR(Y377/H377,"0")+IFERROR(Y378/H378,"0")</f>
        <v>546</v>
      </c>
      <c r="Z379" s="771">
        <f>IFERROR(IF(Z373="",0,Z373),"0")+IFERROR(IF(Z374="",0,Z374),"0")+IFERROR(IF(Z375="",0,Z375),"0")+IFERROR(IF(Z376="",0,Z376),"0")+IFERROR(IF(Z377="",0,Z377),"0")+IFERROR(IF(Z378="",0,Z378),"0")</f>
        <v>10.325670000000001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71</v>
      </c>
      <c r="Q380" s="783"/>
      <c r="R380" s="783"/>
      <c r="S380" s="783"/>
      <c r="T380" s="783"/>
      <c r="U380" s="783"/>
      <c r="V380" s="784"/>
      <c r="W380" s="37" t="s">
        <v>69</v>
      </c>
      <c r="X380" s="771">
        <f>IFERROR(SUM(X373:X378),"0")</f>
        <v>4237.2</v>
      </c>
      <c r="Y380" s="771">
        <f>IFERROR(SUM(Y373:Y378),"0")</f>
        <v>4244.3999999999996</v>
      </c>
      <c r="Z380" s="37"/>
      <c r="AA380" s="772"/>
      <c r="AB380" s="772"/>
      <c r="AC380" s="772"/>
    </row>
    <row r="381" spans="1:68" ht="14.25" customHeight="1" x14ac:dyDescent="0.25">
      <c r="A381" s="795" t="s">
        <v>198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607</v>
      </c>
      <c r="B382" s="54" t="s">
        <v>608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69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69</v>
      </c>
      <c r="X383" s="769">
        <v>226</v>
      </c>
      <c r="Y383" s="770">
        <f>IFERROR(IF(X383="",0,CEILING((X383/$H383),1)*$H383),"")</f>
        <v>226.2</v>
      </c>
      <c r="Z383" s="36">
        <f>IFERROR(IF(Y383=0,"",ROUNDUP(Y383/H383,0)*0.01898),"")</f>
        <v>0.55042000000000002</v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241.03769230769234</v>
      </c>
      <c r="BN383" s="64">
        <f>IFERROR(Y383*I383/H383,"0")</f>
        <v>241.251</v>
      </c>
      <c r="BO383" s="64">
        <f>IFERROR(1/J383*(X383/H383),"0")</f>
        <v>0.45272435897435898</v>
      </c>
      <c r="BP383" s="64">
        <f>IFERROR(1/J383*(Y383/H383),"0")</f>
        <v>0.453125</v>
      </c>
    </row>
    <row r="384" spans="1:68" ht="16.5" customHeight="1" x14ac:dyDescent="0.25">
      <c r="A384" s="54" t="s">
        <v>613</v>
      </c>
      <c r="B384" s="54" t="s">
        <v>614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153</v>
      </c>
      <c r="N384" s="33"/>
      <c r="O384" s="32">
        <v>30</v>
      </c>
      <c r="P384" s="803" t="s">
        <v>615</v>
      </c>
      <c r="Q384" s="774"/>
      <c r="R384" s="774"/>
      <c r="S384" s="774"/>
      <c r="T384" s="775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616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613</v>
      </c>
      <c r="B385" s="54" t="s">
        <v>617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69</v>
      </c>
      <c r="X385" s="769">
        <v>94</v>
      </c>
      <c r="Y385" s="770">
        <f>IFERROR(IF(X385="",0,CEILING((X385/$H385),1)*$H385),"")</f>
        <v>100.80000000000001</v>
      </c>
      <c r="Z385" s="36">
        <f>IFERROR(IF(Y385=0,"",ROUNDUP(Y385/H385,0)*0.01898),"")</f>
        <v>0.22776000000000002</v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99.807857142857145</v>
      </c>
      <c r="BN385" s="64">
        <f>IFERROR(Y385*I385/H385,"0")</f>
        <v>107.02800000000001</v>
      </c>
      <c r="BO385" s="64">
        <f>IFERROR(1/J385*(X385/H385),"0")</f>
        <v>0.17485119047619047</v>
      </c>
      <c r="BP385" s="64">
        <f>IFERROR(1/J385*(Y385/H385),"0")</f>
        <v>0.1875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71</v>
      </c>
      <c r="Q386" s="783"/>
      <c r="R386" s="783"/>
      <c r="S386" s="783"/>
      <c r="T386" s="783"/>
      <c r="U386" s="783"/>
      <c r="V386" s="784"/>
      <c r="W386" s="37" t="s">
        <v>72</v>
      </c>
      <c r="X386" s="771">
        <f>IFERROR(X382/H382,"0")+IFERROR(X383/H383,"0")+IFERROR(X384/H384,"0")+IFERROR(X385/H385,"0")</f>
        <v>40.164835164835168</v>
      </c>
      <c r="Y386" s="771">
        <f>IFERROR(Y382/H382,"0")+IFERROR(Y383/H383,"0")+IFERROR(Y384/H384,"0")+IFERROR(Y385/H385,"0")</f>
        <v>41</v>
      </c>
      <c r="Z386" s="771">
        <f>IFERROR(IF(Z382="",0,Z382),"0")+IFERROR(IF(Z383="",0,Z383),"0")+IFERROR(IF(Z384="",0,Z384),"0")+IFERROR(IF(Z385="",0,Z385),"0")</f>
        <v>0.77818000000000009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71</v>
      </c>
      <c r="Q387" s="783"/>
      <c r="R387" s="783"/>
      <c r="S387" s="783"/>
      <c r="T387" s="783"/>
      <c r="U387" s="783"/>
      <c r="V387" s="784"/>
      <c r="W387" s="37" t="s">
        <v>69</v>
      </c>
      <c r="X387" s="771">
        <f>IFERROR(SUM(X382:X385),"0")</f>
        <v>320</v>
      </c>
      <c r="Y387" s="771">
        <f>IFERROR(SUM(Y382:Y385),"0")</f>
        <v>327</v>
      </c>
      <c r="Z387" s="37"/>
      <c r="AA387" s="772"/>
      <c r="AB387" s="772"/>
      <c r="AC387" s="772"/>
    </row>
    <row r="388" spans="1:68" ht="14.25" customHeight="1" x14ac:dyDescent="0.25">
      <c r="A388" s="795" t="s">
        <v>99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619</v>
      </c>
      <c r="B389" s="54" t="s">
        <v>620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794" t="s">
        <v>621</v>
      </c>
      <c r="Q389" s="774"/>
      <c r="R389" s="774"/>
      <c r="S389" s="774"/>
      <c r="T389" s="775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623</v>
      </c>
      <c r="B390" s="54" t="s">
        <v>624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43" t="s">
        <v>625</v>
      </c>
      <c r="Q390" s="774"/>
      <c r="R390" s="774"/>
      <c r="S390" s="774"/>
      <c r="T390" s="775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626</v>
      </c>
      <c r="B391" s="54" t="s">
        <v>627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629</v>
      </c>
      <c r="B392" s="54" t="s">
        <v>630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69</v>
      </c>
      <c r="X392" s="769">
        <v>5.1000000000000014</v>
      </c>
      <c r="Y392" s="770">
        <f>IFERROR(IF(X392="",0,CEILING((X392/$H392),1)*$H392),"")</f>
        <v>5.0999999999999996</v>
      </c>
      <c r="Z392" s="36">
        <f>IFERROR(IF(Y392=0,"",ROUNDUP(Y392/H392,0)*0.00651),"")</f>
        <v>1.302E-2</v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5.7600000000000025</v>
      </c>
      <c r="BN392" s="64">
        <f>IFERROR(Y392*I392/H392,"0")</f>
        <v>5.76</v>
      </c>
      <c r="BO392" s="64">
        <f>IFERROR(1/J392*(X392/H392),"0")</f>
        <v>1.0989010989010995E-2</v>
      </c>
      <c r="BP392" s="64">
        <f>IFERROR(1/J392*(Y392/H392),"0")</f>
        <v>1.098901098901099E-2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71</v>
      </c>
      <c r="Q393" s="783"/>
      <c r="R393" s="783"/>
      <c r="S393" s="783"/>
      <c r="T393" s="783"/>
      <c r="U393" s="783"/>
      <c r="V393" s="784"/>
      <c r="W393" s="37" t="s">
        <v>72</v>
      </c>
      <c r="X393" s="771">
        <f>IFERROR(X389/H389,"0")+IFERROR(X390/H390,"0")+IFERROR(X391/H391,"0")+IFERROR(X392/H392,"0")</f>
        <v>2.0000000000000009</v>
      </c>
      <c r="Y393" s="771">
        <f>IFERROR(Y389/H389,"0")+IFERROR(Y390/H390,"0")+IFERROR(Y391/H391,"0")+IFERROR(Y392/H392,"0")</f>
        <v>2</v>
      </c>
      <c r="Z393" s="771">
        <f>IFERROR(IF(Z389="",0,Z389),"0")+IFERROR(IF(Z390="",0,Z390),"0")+IFERROR(IF(Z391="",0,Z391),"0")+IFERROR(IF(Z392="",0,Z392),"0")</f>
        <v>1.302E-2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71</v>
      </c>
      <c r="Q394" s="783"/>
      <c r="R394" s="783"/>
      <c r="S394" s="783"/>
      <c r="T394" s="783"/>
      <c r="U394" s="783"/>
      <c r="V394" s="784"/>
      <c r="W394" s="37" t="s">
        <v>69</v>
      </c>
      <c r="X394" s="771">
        <f>IFERROR(SUM(X389:X392),"0")</f>
        <v>5.1000000000000014</v>
      </c>
      <c r="Y394" s="771">
        <f>IFERROR(SUM(Y389:Y392),"0")</f>
        <v>5.0999999999999996</v>
      </c>
      <c r="Z394" s="37"/>
      <c r="AA394" s="772"/>
      <c r="AB394" s="772"/>
      <c r="AC394" s="772"/>
    </row>
    <row r="395" spans="1:68" ht="14.25" customHeight="1" x14ac:dyDescent="0.25">
      <c r="A395" s="795" t="s">
        <v>631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632</v>
      </c>
      <c r="B396" s="54" t="s">
        <v>633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636</v>
      </c>
      <c r="B397" s="54" t="s">
        <v>637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638</v>
      </c>
      <c r="B398" s="54" t="s">
        <v>639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71</v>
      </c>
      <c r="Q399" s="783"/>
      <c r="R399" s="783"/>
      <c r="S399" s="783"/>
      <c r="T399" s="783"/>
      <c r="U399" s="783"/>
      <c r="V399" s="784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71</v>
      </c>
      <c r="Q400" s="783"/>
      <c r="R400" s="783"/>
      <c r="S400" s="783"/>
      <c r="T400" s="783"/>
      <c r="U400" s="783"/>
      <c r="V400" s="784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640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64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641</v>
      </c>
      <c r="B403" s="54" t="s">
        <v>642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71</v>
      </c>
      <c r="Q404" s="783"/>
      <c r="R404" s="783"/>
      <c r="S404" s="783"/>
      <c r="T404" s="783"/>
      <c r="U404" s="783"/>
      <c r="V404" s="784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71</v>
      </c>
      <c r="Q405" s="783"/>
      <c r="R405" s="783"/>
      <c r="S405" s="783"/>
      <c r="T405" s="783"/>
      <c r="U405" s="783"/>
      <c r="V405" s="784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73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644</v>
      </c>
      <c r="B407" s="54" t="s">
        <v>645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69</v>
      </c>
      <c r="X407" s="769">
        <v>90</v>
      </c>
      <c r="Y407" s="770">
        <f>IFERROR(IF(X407="",0,CEILING((X407/$H407),1)*$H407),"")</f>
        <v>97.199999999999989</v>
      </c>
      <c r="Z407" s="36">
        <f>IFERROR(IF(Y407=0,"",ROUNDUP(Y407/H407,0)*0.01898),"")</f>
        <v>0.22776000000000002</v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95.76666666666668</v>
      </c>
      <c r="BN407" s="64">
        <f>IFERROR(Y407*I407/H407,"0")</f>
        <v>103.42799999999998</v>
      </c>
      <c r="BO407" s="64">
        <f>IFERROR(1/J407*(X407/H407),"0")</f>
        <v>0.1736111111111111</v>
      </c>
      <c r="BP407" s="64">
        <f>IFERROR(1/J407*(Y407/H407),"0")</f>
        <v>0.1875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111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69</v>
      </c>
      <c r="X408" s="769">
        <v>67.899999999999991</v>
      </c>
      <c r="Y408" s="770">
        <f>IFERROR(IF(X408="",0,CEILING((X408/$H408),1)*$H408),"")</f>
        <v>69.3</v>
      </c>
      <c r="Z408" s="36">
        <f>IFERROR(IF(Y408=0,"",ROUNDUP(Y408/H408,0)*0.00651),"")</f>
        <v>0.21482999999999999</v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76.047999999999973</v>
      </c>
      <c r="BN408" s="64">
        <f>IFERROR(Y408*I408/H408,"0")</f>
        <v>77.615999999999985</v>
      </c>
      <c r="BO408" s="64">
        <f>IFERROR(1/J408*(X408/H408),"0")</f>
        <v>0.17765567765567764</v>
      </c>
      <c r="BP408" s="64">
        <f>IFERROR(1/J408*(Y408/H408),"0")</f>
        <v>0.18131868131868134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69</v>
      </c>
      <c r="X409" s="769">
        <v>58.099999999999987</v>
      </c>
      <c r="Y409" s="770">
        <f>IFERROR(IF(X409="",0,CEILING((X409/$H409),1)*$H409),"")</f>
        <v>58.800000000000004</v>
      </c>
      <c r="Z409" s="36">
        <f>IFERROR(IF(Y409=0,"",ROUNDUP(Y409/H409,0)*0.00651),"")</f>
        <v>0.18228</v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64.739999999999981</v>
      </c>
      <c r="BN409" s="64">
        <f>IFERROR(Y409*I409/H409,"0")</f>
        <v>65.52000000000001</v>
      </c>
      <c r="BO409" s="64">
        <f>IFERROR(1/J409*(X409/H409),"0")</f>
        <v>0.152014652014652</v>
      </c>
      <c r="BP409" s="64">
        <f>IFERROR(1/J409*(Y409/H409),"0")</f>
        <v>0.15384615384615385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71</v>
      </c>
      <c r="Q410" s="783"/>
      <c r="R410" s="783"/>
      <c r="S410" s="783"/>
      <c r="T410" s="783"/>
      <c r="U410" s="783"/>
      <c r="V410" s="784"/>
      <c r="W410" s="37" t="s">
        <v>72</v>
      </c>
      <c r="X410" s="771">
        <f>IFERROR(X407/H407,"0")+IFERROR(X408/H408,"0")+IFERROR(X409/H409,"0")</f>
        <v>71.1111111111111</v>
      </c>
      <c r="Y410" s="771">
        <f>IFERROR(Y407/H407,"0")+IFERROR(Y408/H408,"0")+IFERROR(Y409/H409,"0")</f>
        <v>73</v>
      </c>
      <c r="Z410" s="771">
        <f>IFERROR(IF(Z407="",0,Z407),"0")+IFERROR(IF(Z408="",0,Z408),"0")+IFERROR(IF(Z409="",0,Z409),"0")</f>
        <v>0.62487000000000004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71</v>
      </c>
      <c r="Q411" s="783"/>
      <c r="R411" s="783"/>
      <c r="S411" s="783"/>
      <c r="T411" s="783"/>
      <c r="U411" s="783"/>
      <c r="V411" s="784"/>
      <c r="W411" s="37" t="s">
        <v>69</v>
      </c>
      <c r="X411" s="771">
        <f>IFERROR(SUM(X407:X409),"0")</f>
        <v>215.99999999999997</v>
      </c>
      <c r="Y411" s="771">
        <f>IFERROR(SUM(Y407:Y409),"0")</f>
        <v>225.3</v>
      </c>
      <c r="Z411" s="37"/>
      <c r="AA411" s="772"/>
      <c r="AB411" s="772"/>
      <c r="AC411" s="772"/>
    </row>
    <row r="412" spans="1:68" ht="27.75" customHeight="1" x14ac:dyDescent="0.2">
      <c r="A412" s="887" t="s">
        <v>653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654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107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140</v>
      </c>
      <c r="M415" s="33" t="s">
        <v>68</v>
      </c>
      <c r="N415" s="33"/>
      <c r="O415" s="32">
        <v>60</v>
      </c>
      <c r="P415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74"/>
      <c r="R415" s="774"/>
      <c r="S415" s="774"/>
      <c r="T415" s="775"/>
      <c r="U415" s="34"/>
      <c r="V415" s="34"/>
      <c r="W415" s="35" t="s">
        <v>69</v>
      </c>
      <c r="X415" s="769">
        <v>225</v>
      </c>
      <c r="Y415" s="770">
        <f t="shared" ref="Y415:Y424" si="87">IFERROR(IF(X415="",0,CEILING((X415/$H415),1)*$H415),"")</f>
        <v>225</v>
      </c>
      <c r="Z415" s="36">
        <f>IFERROR(IF(Y415=0,"",ROUNDUP(Y415/H415,0)*0.02175),"")</f>
        <v>0.32624999999999998</v>
      </c>
      <c r="AA415" s="56"/>
      <c r="AB415" s="57"/>
      <c r="AC415" s="483" t="s">
        <v>657</v>
      </c>
      <c r="AG415" s="64"/>
      <c r="AJ415" s="68" t="s">
        <v>142</v>
      </c>
      <c r="AK415" s="68">
        <v>720</v>
      </c>
      <c r="BB415" s="484" t="s">
        <v>1</v>
      </c>
      <c r="BM415" s="64">
        <f t="shared" ref="BM415:BM424" si="88">IFERROR(X415*I415/H415,"0")</f>
        <v>232.2</v>
      </c>
      <c r="BN415" s="64">
        <f t="shared" ref="BN415:BN424" si="89">IFERROR(Y415*I415/H415,"0")</f>
        <v>232.2</v>
      </c>
      <c r="BO415" s="64">
        <f t="shared" ref="BO415:BO424" si="90">IFERROR(1/J415*(X415/H415),"0")</f>
        <v>0.3125</v>
      </c>
      <c r="BP415" s="64">
        <f t="shared" ref="BP415:BP424" si="91">IFERROR(1/J415*(Y415/H415),"0")</f>
        <v>0.3125</v>
      </c>
    </row>
    <row r="416" spans="1:68" ht="27" customHeight="1" x14ac:dyDescent="0.25">
      <c r="A416" s="54" t="s">
        <v>655</v>
      </c>
      <c r="B416" s="54" t="s">
        <v>658</v>
      </c>
      <c r="C416" s="31">
        <v>4301011946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417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74"/>
      <c r="R416" s="774"/>
      <c r="S416" s="774"/>
      <c r="T416" s="775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140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69</v>
      </c>
      <c r="X417" s="769">
        <v>630</v>
      </c>
      <c r="Y417" s="770">
        <f t="shared" si="87"/>
        <v>630</v>
      </c>
      <c r="Z417" s="36">
        <f>IFERROR(IF(Y417=0,"",ROUNDUP(Y417/H417,0)*0.02175),"")</f>
        <v>0.91349999999999998</v>
      </c>
      <c r="AA417" s="56"/>
      <c r="AB417" s="57"/>
      <c r="AC417" s="487" t="s">
        <v>662</v>
      </c>
      <c r="AG417" s="64"/>
      <c r="AJ417" s="68" t="s">
        <v>142</v>
      </c>
      <c r="AK417" s="68">
        <v>720</v>
      </c>
      <c r="BB417" s="488" t="s">
        <v>1</v>
      </c>
      <c r="BM417" s="64">
        <f t="shared" si="88"/>
        <v>650.16</v>
      </c>
      <c r="BN417" s="64">
        <f t="shared" si="89"/>
        <v>650.16</v>
      </c>
      <c r="BO417" s="64">
        <f t="shared" si="90"/>
        <v>0.875</v>
      </c>
      <c r="BP417" s="64">
        <f t="shared" si="91"/>
        <v>0.875</v>
      </c>
    </row>
    <row r="418" spans="1:68" ht="27" customHeight="1" x14ac:dyDescent="0.25">
      <c r="A418" s="54" t="s">
        <v>660</v>
      </c>
      <c r="B418" s="54" t="s">
        <v>663</v>
      </c>
      <c r="C418" s="31">
        <v>4301011947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417</v>
      </c>
      <c r="N418" s="33"/>
      <c r="O418" s="32">
        <v>60</v>
      </c>
      <c r="P418" s="11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664</v>
      </c>
      <c r="B419" s="54" t="s">
        <v>665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417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69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659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664</v>
      </c>
      <c r="B420" s="54" t="s">
        <v>666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140</v>
      </c>
      <c r="M420" s="33" t="s">
        <v>68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69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667</v>
      </c>
      <c r="AG420" s="64"/>
      <c r="AJ420" s="68" t="s">
        <v>142</v>
      </c>
      <c r="AK420" s="68">
        <v>720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668</v>
      </c>
      <c r="B421" s="54" t="s">
        <v>669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68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69</v>
      </c>
      <c r="X421" s="769">
        <v>1390</v>
      </c>
      <c r="Y421" s="770">
        <f t="shared" si="87"/>
        <v>1395</v>
      </c>
      <c r="Z421" s="36">
        <f>IFERROR(IF(Y421=0,"",ROUNDUP(Y421/H421,0)*0.02175),"")</f>
        <v>2.0227499999999998</v>
      </c>
      <c r="AA421" s="56"/>
      <c r="AB421" s="57"/>
      <c r="AC421" s="495" t="s">
        <v>670</v>
      </c>
      <c r="AG421" s="64"/>
      <c r="AJ421" s="68"/>
      <c r="AK421" s="68">
        <v>0</v>
      </c>
      <c r="BB421" s="496" t="s">
        <v>1</v>
      </c>
      <c r="BM421" s="64">
        <f t="shared" si="88"/>
        <v>1434.48</v>
      </c>
      <c r="BN421" s="64">
        <f t="shared" si="89"/>
        <v>1439.64</v>
      </c>
      <c r="BO421" s="64">
        <f t="shared" si="90"/>
        <v>1.9305555555555556</v>
      </c>
      <c r="BP421" s="64">
        <f t="shared" si="91"/>
        <v>1.9375</v>
      </c>
    </row>
    <row r="422" spans="1:68" ht="27" customHeight="1" x14ac:dyDescent="0.25">
      <c r="A422" s="54" t="s">
        <v>671</v>
      </c>
      <c r="B422" s="54" t="s">
        <v>672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114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674</v>
      </c>
      <c r="B423" s="54" t="s">
        <v>675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676</v>
      </c>
      <c r="B424" s="54" t="s">
        <v>677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667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71</v>
      </c>
      <c r="Q425" s="783"/>
      <c r="R425" s="783"/>
      <c r="S425" s="783"/>
      <c r="T425" s="783"/>
      <c r="U425" s="783"/>
      <c r="V425" s="784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149.66666666666669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150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3.2624999999999997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71</v>
      </c>
      <c r="Q426" s="783"/>
      <c r="R426" s="783"/>
      <c r="S426" s="783"/>
      <c r="T426" s="783"/>
      <c r="U426" s="783"/>
      <c r="V426" s="784"/>
      <c r="W426" s="37" t="s">
        <v>69</v>
      </c>
      <c r="X426" s="771">
        <f>IFERROR(SUM(X415:X424),"0")</f>
        <v>2245</v>
      </c>
      <c r="Y426" s="771">
        <f>IFERROR(SUM(Y415:Y424),"0")</f>
        <v>2250</v>
      </c>
      <c r="Z426" s="37"/>
      <c r="AA426" s="772"/>
      <c r="AB426" s="772"/>
      <c r="AC426" s="772"/>
    </row>
    <row r="427" spans="1:68" ht="14.25" customHeight="1" x14ac:dyDescent="0.25">
      <c r="A427" s="795" t="s">
        <v>157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140</v>
      </c>
      <c r="M428" s="33" t="s">
        <v>114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69</v>
      </c>
      <c r="X428" s="769">
        <v>1185</v>
      </c>
      <c r="Y428" s="770">
        <f>IFERROR(IF(X428="",0,CEILING((X428/$H428),1)*$H428),"")</f>
        <v>1185</v>
      </c>
      <c r="Z428" s="36">
        <f>IFERROR(IF(Y428=0,"",ROUNDUP(Y428/H428,0)*0.02175),"")</f>
        <v>1.7182499999999998</v>
      </c>
      <c r="AA428" s="56"/>
      <c r="AB428" s="57"/>
      <c r="AC428" s="503" t="s">
        <v>680</v>
      </c>
      <c r="AG428" s="64"/>
      <c r="AJ428" s="68" t="s">
        <v>142</v>
      </c>
      <c r="AK428" s="68">
        <v>720</v>
      </c>
      <c r="BB428" s="504" t="s">
        <v>1</v>
      </c>
      <c r="BM428" s="64">
        <f>IFERROR(X428*I428/H428,"0")</f>
        <v>1222.9199999999998</v>
      </c>
      <c r="BN428" s="64">
        <f>IFERROR(Y428*I428/H428,"0")</f>
        <v>1222.9199999999998</v>
      </c>
      <c r="BO428" s="64">
        <f>IFERROR(1/J428*(X428/H428),"0")</f>
        <v>1.6458333333333333</v>
      </c>
      <c r="BP428" s="64">
        <f>IFERROR(1/J428*(Y428/H428),"0")</f>
        <v>1.6458333333333333</v>
      </c>
    </row>
    <row r="429" spans="1:68" ht="27" customHeight="1" x14ac:dyDescent="0.25">
      <c r="A429" s="54" t="s">
        <v>681</v>
      </c>
      <c r="B429" s="54" t="s">
        <v>682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114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69</v>
      </c>
      <c r="X429" s="769">
        <v>4</v>
      </c>
      <c r="Y429" s="770">
        <f>IFERROR(IF(X429="",0,CEILING((X429/$H429),1)*$H429),"")</f>
        <v>4</v>
      </c>
      <c r="Z429" s="36">
        <f>IFERROR(IF(Y429=0,"",ROUNDUP(Y429/H429,0)*0.00902),"")</f>
        <v>9.0200000000000002E-3</v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4.21</v>
      </c>
      <c r="BN429" s="64">
        <f>IFERROR(Y429*I429/H429,"0")</f>
        <v>4.21</v>
      </c>
      <c r="BO429" s="64">
        <f>IFERROR(1/J429*(X429/H429),"0")</f>
        <v>7.575757575757576E-3</v>
      </c>
      <c r="BP429" s="64">
        <f>IFERROR(1/J429*(Y429/H429),"0")</f>
        <v>7.575757575757576E-3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71</v>
      </c>
      <c r="Q430" s="783"/>
      <c r="R430" s="783"/>
      <c r="S430" s="783"/>
      <c r="T430" s="783"/>
      <c r="U430" s="783"/>
      <c r="V430" s="784"/>
      <c r="W430" s="37" t="s">
        <v>72</v>
      </c>
      <c r="X430" s="771">
        <f>IFERROR(X428/H428,"0")+IFERROR(X429/H429,"0")</f>
        <v>80</v>
      </c>
      <c r="Y430" s="771">
        <f>IFERROR(Y428/H428,"0")+IFERROR(Y429/H429,"0")</f>
        <v>80</v>
      </c>
      <c r="Z430" s="771">
        <f>IFERROR(IF(Z428="",0,Z428),"0")+IFERROR(IF(Z429="",0,Z429),"0")</f>
        <v>1.7272699999999999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71</v>
      </c>
      <c r="Q431" s="783"/>
      <c r="R431" s="783"/>
      <c r="S431" s="783"/>
      <c r="T431" s="783"/>
      <c r="U431" s="783"/>
      <c r="V431" s="784"/>
      <c r="W431" s="37" t="s">
        <v>69</v>
      </c>
      <c r="X431" s="771">
        <f>IFERROR(SUM(X428:X429),"0")</f>
        <v>1189</v>
      </c>
      <c r="Y431" s="771">
        <f>IFERROR(SUM(Y428:Y429),"0")</f>
        <v>1189</v>
      </c>
      <c r="Z431" s="37"/>
      <c r="AA431" s="772"/>
      <c r="AB431" s="772"/>
      <c r="AC431" s="772"/>
    </row>
    <row r="432" spans="1:68" ht="14.25" customHeight="1" x14ac:dyDescent="0.25">
      <c r="A432" s="795" t="s">
        <v>73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683</v>
      </c>
      <c r="B433" s="54" t="s">
        <v>684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111</v>
      </c>
      <c r="N433" s="33"/>
      <c r="O433" s="32">
        <v>40</v>
      </c>
      <c r="P433" s="1170" t="s">
        <v>685</v>
      </c>
      <c r="Q433" s="774"/>
      <c r="R433" s="774"/>
      <c r="S433" s="774"/>
      <c r="T433" s="775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111</v>
      </c>
      <c r="N434" s="33"/>
      <c r="O434" s="32">
        <v>40</v>
      </c>
      <c r="P434" s="1180" t="s">
        <v>689</v>
      </c>
      <c r="Q434" s="774"/>
      <c r="R434" s="774"/>
      <c r="S434" s="774"/>
      <c r="T434" s="775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71</v>
      </c>
      <c r="Q435" s="783"/>
      <c r="R435" s="783"/>
      <c r="S435" s="783"/>
      <c r="T435" s="783"/>
      <c r="U435" s="783"/>
      <c r="V435" s="784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71</v>
      </c>
      <c r="Q436" s="783"/>
      <c r="R436" s="783"/>
      <c r="S436" s="783"/>
      <c r="T436" s="783"/>
      <c r="U436" s="783"/>
      <c r="V436" s="784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198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691</v>
      </c>
      <c r="B438" s="54" t="s">
        <v>692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111</v>
      </c>
      <c r="N438" s="33"/>
      <c r="O438" s="32">
        <v>30</v>
      </c>
      <c r="P438" s="987" t="s">
        <v>693</v>
      </c>
      <c r="Q438" s="774"/>
      <c r="R438" s="774"/>
      <c r="S438" s="774"/>
      <c r="T438" s="775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71</v>
      </c>
      <c r="Q439" s="783"/>
      <c r="R439" s="783"/>
      <c r="S439" s="783"/>
      <c r="T439" s="783"/>
      <c r="U439" s="783"/>
      <c r="V439" s="784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71</v>
      </c>
      <c r="Q440" s="783"/>
      <c r="R440" s="783"/>
      <c r="S440" s="783"/>
      <c r="T440" s="783"/>
      <c r="U440" s="783"/>
      <c r="V440" s="784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695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107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696</v>
      </c>
      <c r="B443" s="54" t="s">
        <v>697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696</v>
      </c>
      <c r="B444" s="54" t="s">
        <v>699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customHeight="1" x14ac:dyDescent="0.25">
      <c r="A445" s="54" t="s">
        <v>701</v>
      </c>
      <c r="B445" s="54" t="s">
        <v>702</v>
      </c>
      <c r="C445" s="31">
        <v>4301011655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customHeight="1" x14ac:dyDescent="0.25">
      <c r="A446" s="54" t="s">
        <v>701</v>
      </c>
      <c r="B446" s="54" t="s">
        <v>703</v>
      </c>
      <c r="C446" s="31">
        <v>4301011872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704</v>
      </c>
      <c r="B447" s="54" t="s">
        <v>705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68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707</v>
      </c>
      <c r="B448" s="54" t="s">
        <v>708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114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710</v>
      </c>
      <c r="B449" s="54" t="s">
        <v>711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706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712</v>
      </c>
      <c r="B450" s="54" t="s">
        <v>713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706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71</v>
      </c>
      <c r="Q451" s="783"/>
      <c r="R451" s="783"/>
      <c r="S451" s="783"/>
      <c r="T451" s="783"/>
      <c r="U451" s="783"/>
      <c r="V451" s="784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71</v>
      </c>
      <c r="Q452" s="783"/>
      <c r="R452" s="783"/>
      <c r="S452" s="783"/>
      <c r="T452" s="783"/>
      <c r="U452" s="783"/>
      <c r="V452" s="784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64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714</v>
      </c>
      <c r="B454" s="54" t="s">
        <v>715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717</v>
      </c>
      <c r="B455" s="54" t="s">
        <v>718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71</v>
      </c>
      <c r="Q456" s="783"/>
      <c r="R456" s="783"/>
      <c r="S456" s="783"/>
      <c r="T456" s="783"/>
      <c r="U456" s="783"/>
      <c r="V456" s="784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71</v>
      </c>
      <c r="Q457" s="783"/>
      <c r="R457" s="783"/>
      <c r="S457" s="783"/>
      <c r="T457" s="783"/>
      <c r="U457" s="783"/>
      <c r="V457" s="784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73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719</v>
      </c>
      <c r="B459" s="54" t="s">
        <v>720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111</v>
      </c>
      <c r="N459" s="33"/>
      <c r="O459" s="32">
        <v>40</v>
      </c>
      <c r="P459" s="1040" t="s">
        <v>721</v>
      </c>
      <c r="Q459" s="774"/>
      <c r="R459" s="774"/>
      <c r="S459" s="774"/>
      <c r="T459" s="775"/>
      <c r="U459" s="34"/>
      <c r="V459" s="34"/>
      <c r="W459" s="35" t="s">
        <v>69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customHeight="1" x14ac:dyDescent="0.25">
      <c r="A460" s="54" t="s">
        <v>723</v>
      </c>
      <c r="B460" s="54" t="s">
        <v>724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111</v>
      </c>
      <c r="N460" s="33"/>
      <c r="O460" s="32">
        <v>40</v>
      </c>
      <c r="P460" s="1085" t="s">
        <v>725</v>
      </c>
      <c r="Q460" s="774"/>
      <c r="R460" s="774"/>
      <c r="S460" s="774"/>
      <c r="T460" s="775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727</v>
      </c>
      <c r="B461" s="54" t="s">
        <v>728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727</v>
      </c>
      <c r="B462" s="54" t="s">
        <v>730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732</v>
      </c>
      <c r="B463" s="54" t="s">
        <v>733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71</v>
      </c>
      <c r="Q464" s="783"/>
      <c r="R464" s="783"/>
      <c r="S464" s="783"/>
      <c r="T464" s="783"/>
      <c r="U464" s="783"/>
      <c r="V464" s="784"/>
      <c r="W464" s="37" t="s">
        <v>72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71</v>
      </c>
      <c r="Q465" s="783"/>
      <c r="R465" s="783"/>
      <c r="S465" s="783"/>
      <c r="T465" s="783"/>
      <c r="U465" s="783"/>
      <c r="V465" s="784"/>
      <c r="W465" s="37" t="s">
        <v>69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customHeight="1" x14ac:dyDescent="0.25">
      <c r="A466" s="795" t="s">
        <v>198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735</v>
      </c>
      <c r="B467" s="54" t="s">
        <v>736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111</v>
      </c>
      <c r="N467" s="33"/>
      <c r="O467" s="32">
        <v>40</v>
      </c>
      <c r="P467" s="938" t="s">
        <v>737</v>
      </c>
      <c r="Q467" s="774"/>
      <c r="R467" s="774"/>
      <c r="S467" s="774"/>
      <c r="T467" s="775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71</v>
      </c>
      <c r="Q468" s="783"/>
      <c r="R468" s="783"/>
      <c r="S468" s="783"/>
      <c r="T468" s="783"/>
      <c r="U468" s="783"/>
      <c r="V468" s="784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71</v>
      </c>
      <c r="Q469" s="783"/>
      <c r="R469" s="783"/>
      <c r="S469" s="783"/>
      <c r="T469" s="783"/>
      <c r="U469" s="783"/>
      <c r="V469" s="784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739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740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107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741</v>
      </c>
      <c r="B473" s="54" t="s">
        <v>742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114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71</v>
      </c>
      <c r="Q474" s="783"/>
      <c r="R474" s="783"/>
      <c r="S474" s="783"/>
      <c r="T474" s="783"/>
      <c r="U474" s="783"/>
      <c r="V474" s="784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71</v>
      </c>
      <c r="Q475" s="783"/>
      <c r="R475" s="783"/>
      <c r="S475" s="783"/>
      <c r="T475" s="783"/>
      <c r="U475" s="783"/>
      <c r="V475" s="784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64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744</v>
      </c>
      <c r="B477" s="54" t="s">
        <v>745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9" t="s">
        <v>746</v>
      </c>
      <c r="Q477" s="774"/>
      <c r="R477" s="774"/>
      <c r="S477" s="774"/>
      <c r="T477" s="775"/>
      <c r="U477" s="34"/>
      <c r="V477" s="34"/>
      <c r="W477" s="35" t="s">
        <v>69</v>
      </c>
      <c r="X477" s="769">
        <v>10</v>
      </c>
      <c r="Y477" s="770">
        <f t="shared" ref="Y477:Y494" si="97">IFERROR(IF(X477="",0,CEILING((X477/$H477),1)*$H477),"")</f>
        <v>10.8</v>
      </c>
      <c r="Z477" s="36">
        <f>IFERROR(IF(Y477=0,"",ROUNDUP(Y477/H477,0)*0.00902),"")</f>
        <v>1.804E-2</v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10.388888888888889</v>
      </c>
      <c r="BN477" s="64">
        <f t="shared" ref="BN477:BN494" si="99">IFERROR(Y477*I477/H477,"0")</f>
        <v>11.22</v>
      </c>
      <c r="BO477" s="64">
        <f t="shared" ref="BO477:BO494" si="100">IFERROR(1/J477*(X477/H477),"0")</f>
        <v>1.4029180695847361E-2</v>
      </c>
      <c r="BP477" s="64">
        <f t="shared" ref="BP477:BP494" si="101">IFERROR(1/J477*(Y477/H477),"0")</f>
        <v>1.5151515151515152E-2</v>
      </c>
    </row>
    <row r="478" spans="1:68" ht="27" customHeight="1" x14ac:dyDescent="0.25">
      <c r="A478" s="54" t="s">
        <v>748</v>
      </c>
      <c r="B478" s="54" t="s">
        <v>749</v>
      </c>
      <c r="C478" s="31">
        <v>4301031406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132</v>
      </c>
      <c r="K478" s="32" t="s">
        <v>121</v>
      </c>
      <c r="L478" s="32"/>
      <c r="M478" s="33" t="s">
        <v>68</v>
      </c>
      <c r="N478" s="33"/>
      <c r="O478" s="32">
        <v>50</v>
      </c>
      <c r="P478" s="1127" t="s">
        <v>750</v>
      </c>
      <c r="Q478" s="774"/>
      <c r="R478" s="774"/>
      <c r="S478" s="774"/>
      <c r="T478" s="775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IFERROR(IF(Y478=0,"",ROUNDUP(Y478/H478,0)*0.00902),"")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748</v>
      </c>
      <c r="B479" s="54" t="s">
        <v>752</v>
      </c>
      <c r="C479" s="31">
        <v>4301031382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120</v>
      </c>
      <c r="K479" s="32" t="s">
        <v>121</v>
      </c>
      <c r="L479" s="32"/>
      <c r="M479" s="33" t="s">
        <v>68</v>
      </c>
      <c r="N479" s="33"/>
      <c r="O479" s="32">
        <v>50</v>
      </c>
      <c r="P479" s="900" t="s">
        <v>750</v>
      </c>
      <c r="Q479" s="774"/>
      <c r="R479" s="774"/>
      <c r="S479" s="774"/>
      <c r="T479" s="775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IFERROR(IF(Y479=0,"",ROUNDUP(Y479/H479,0)*0.00937),"")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753</v>
      </c>
      <c r="B480" s="54" t="s">
        <v>754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756</v>
      </c>
      <c r="B481" s="54" t="s">
        <v>757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756</v>
      </c>
      <c r="B482" s="54" t="s">
        <v>758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73" t="s">
        <v>759</v>
      </c>
      <c r="Q482" s="774"/>
      <c r="R482" s="774"/>
      <c r="S482" s="774"/>
      <c r="T482" s="775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760</v>
      </c>
      <c r="B483" s="54" t="s">
        <v>761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69</v>
      </c>
      <c r="X483" s="769">
        <v>6.3</v>
      </c>
      <c r="Y483" s="770">
        <f t="shared" si="97"/>
        <v>6.3000000000000007</v>
      </c>
      <c r="Z483" s="36">
        <f t="shared" si="102"/>
        <v>1.506E-2</v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6.6899999999999995</v>
      </c>
      <c r="BN483" s="64">
        <f t="shared" si="99"/>
        <v>6.69</v>
      </c>
      <c r="BO483" s="64">
        <f t="shared" si="100"/>
        <v>1.2820512820512822E-2</v>
      </c>
      <c r="BP483" s="64">
        <f t="shared" si="101"/>
        <v>1.2820512820512822E-2</v>
      </c>
    </row>
    <row r="484" spans="1:68" ht="37.5" customHeight="1" x14ac:dyDescent="0.25">
      <c r="A484" s="54" t="s">
        <v>762</v>
      </c>
      <c r="B484" s="54" t="s">
        <v>763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762</v>
      </c>
      <c r="B485" s="54" t="s">
        <v>765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0" t="s">
        <v>766</v>
      </c>
      <c r="Q485" s="774"/>
      <c r="R485" s="774"/>
      <c r="S485" s="774"/>
      <c r="T485" s="775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767</v>
      </c>
      <c r="B486" s="54" t="s">
        <v>768</v>
      </c>
      <c r="C486" s="31">
        <v>4301031331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767</v>
      </c>
      <c r="B487" s="54" t="s">
        <v>769</v>
      </c>
      <c r="C487" s="31">
        <v>4301031361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770</v>
      </c>
      <c r="B488" s="54" t="s">
        <v>771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770</v>
      </c>
      <c r="B489" s="54" t="s">
        <v>773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5" t="s">
        <v>774</v>
      </c>
      <c r="Q489" s="774"/>
      <c r="R489" s="774"/>
      <c r="S489" s="774"/>
      <c r="T489" s="775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775</v>
      </c>
      <c r="B490" s="54" t="s">
        <v>776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69</v>
      </c>
      <c r="X491" s="769">
        <v>8.3999999999999986</v>
      </c>
      <c r="Y491" s="770">
        <f t="shared" si="97"/>
        <v>8.4</v>
      </c>
      <c r="Z491" s="36">
        <f t="shared" si="102"/>
        <v>2.0080000000000001E-2</v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8.9199999999999982</v>
      </c>
      <c r="BN491" s="64">
        <f t="shared" si="99"/>
        <v>8.92</v>
      </c>
      <c r="BO491" s="64">
        <f t="shared" si="100"/>
        <v>1.7094017094017092E-2</v>
      </c>
      <c r="BP491" s="64">
        <f t="shared" si="101"/>
        <v>1.7094017094017096E-2</v>
      </c>
    </row>
    <row r="492" spans="1:68" ht="37.5" customHeight="1" x14ac:dyDescent="0.25">
      <c r="A492" s="54" t="s">
        <v>779</v>
      </c>
      <c r="B492" s="54" t="s">
        <v>780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69</v>
      </c>
      <c r="X492" s="769">
        <v>4.1999999999999993</v>
      </c>
      <c r="Y492" s="770">
        <f t="shared" si="97"/>
        <v>4.2</v>
      </c>
      <c r="Z492" s="36">
        <f t="shared" si="102"/>
        <v>1.004E-2</v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4.4599999999999991</v>
      </c>
      <c r="BN492" s="64">
        <f t="shared" si="99"/>
        <v>4.46</v>
      </c>
      <c r="BO492" s="64">
        <f t="shared" si="100"/>
        <v>8.5470085470085461E-3</v>
      </c>
      <c r="BP492" s="64">
        <f t="shared" si="101"/>
        <v>8.5470085470085479E-3</v>
      </c>
    </row>
    <row r="493" spans="1:68" ht="27" customHeight="1" x14ac:dyDescent="0.25">
      <c r="A493" s="54" t="s">
        <v>781</v>
      </c>
      <c r="B493" s="54" t="s">
        <v>782</v>
      </c>
      <c r="C493" s="31">
        <v>4301031255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74"/>
      <c r="R493" s="774"/>
      <c r="S493" s="774"/>
      <c r="T493" s="775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4301031368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74"/>
      <c r="R494" s="774"/>
      <c r="S494" s="774"/>
      <c r="T494" s="775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71</v>
      </c>
      <c r="Q495" s="783"/>
      <c r="R495" s="783"/>
      <c r="S495" s="783"/>
      <c r="T495" s="783"/>
      <c r="U495" s="783"/>
      <c r="V495" s="784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10.851851851851851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11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6.3219999999999998E-2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71</v>
      </c>
      <c r="Q496" s="783"/>
      <c r="R496" s="783"/>
      <c r="S496" s="783"/>
      <c r="T496" s="783"/>
      <c r="U496" s="783"/>
      <c r="V496" s="784"/>
      <c r="W496" s="37" t="s">
        <v>69</v>
      </c>
      <c r="X496" s="771">
        <f>IFERROR(SUM(X477:X494),"0")</f>
        <v>28.9</v>
      </c>
      <c r="Y496" s="771">
        <f>IFERROR(SUM(Y477:Y494),"0")</f>
        <v>29.7</v>
      </c>
      <c r="Z496" s="37"/>
      <c r="AA496" s="772"/>
      <c r="AB496" s="772"/>
      <c r="AC496" s="772"/>
    </row>
    <row r="497" spans="1:68" ht="14.25" customHeight="1" x14ac:dyDescent="0.25">
      <c r="A497" s="795" t="s">
        <v>73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786</v>
      </c>
      <c r="B498" s="54" t="s">
        <v>787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111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789</v>
      </c>
      <c r="B499" s="54" t="s">
        <v>790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111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71</v>
      </c>
      <c r="Q500" s="783"/>
      <c r="R500" s="783"/>
      <c r="S500" s="783"/>
      <c r="T500" s="783"/>
      <c r="U500" s="783"/>
      <c r="V500" s="784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71</v>
      </c>
      <c r="Q501" s="783"/>
      <c r="R501" s="783"/>
      <c r="S501" s="783"/>
      <c r="T501" s="783"/>
      <c r="U501" s="783"/>
      <c r="V501" s="784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99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792</v>
      </c>
      <c r="B503" s="54" t="s">
        <v>793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71</v>
      </c>
      <c r="Q504" s="783"/>
      <c r="R504" s="783"/>
      <c r="S504" s="783"/>
      <c r="T504" s="783"/>
      <c r="U504" s="783"/>
      <c r="V504" s="784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71</v>
      </c>
      <c r="Q505" s="783"/>
      <c r="R505" s="783"/>
      <c r="S505" s="783"/>
      <c r="T505" s="783"/>
      <c r="U505" s="783"/>
      <c r="V505" s="784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797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157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798</v>
      </c>
      <c r="B508" s="54" t="s">
        <v>799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71</v>
      </c>
      <c r="Q509" s="783"/>
      <c r="R509" s="783"/>
      <c r="S509" s="783"/>
      <c r="T509" s="783"/>
      <c r="U509" s="783"/>
      <c r="V509" s="784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71</v>
      </c>
      <c r="Q510" s="783"/>
      <c r="R510" s="783"/>
      <c r="S510" s="783"/>
      <c r="T510" s="783"/>
      <c r="U510" s="783"/>
      <c r="V510" s="784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64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801</v>
      </c>
      <c r="B512" s="54" t="s">
        <v>802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114</v>
      </c>
      <c r="N512" s="33"/>
      <c r="O512" s="32">
        <v>50</v>
      </c>
      <c r="P512" s="1053" t="s">
        <v>803</v>
      </c>
      <c r="Q512" s="774"/>
      <c r="R512" s="774"/>
      <c r="S512" s="774"/>
      <c r="T512" s="775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805</v>
      </c>
      <c r="B513" s="54" t="s">
        <v>806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808</v>
      </c>
      <c r="B514" s="54" t="s">
        <v>809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3" t="s">
        <v>810</v>
      </c>
      <c r="Q514" s="774"/>
      <c r="R514" s="774"/>
      <c r="S514" s="774"/>
      <c r="T514" s="775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812</v>
      </c>
      <c r="B515" s="54" t="s">
        <v>813</v>
      </c>
      <c r="C515" s="31">
        <v>4301031327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812</v>
      </c>
      <c r="B516" s="54" t="s">
        <v>814</v>
      </c>
      <c r="C516" s="31">
        <v>4301031359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71</v>
      </c>
      <c r="Q517" s="783"/>
      <c r="R517" s="783"/>
      <c r="S517" s="783"/>
      <c r="T517" s="783"/>
      <c r="U517" s="783"/>
      <c r="V517" s="784"/>
      <c r="W517" s="37" t="s">
        <v>72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71</v>
      </c>
      <c r="Q518" s="783"/>
      <c r="R518" s="783"/>
      <c r="S518" s="783"/>
      <c r="T518" s="783"/>
      <c r="U518" s="783"/>
      <c r="V518" s="784"/>
      <c r="W518" s="37" t="s">
        <v>69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815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816</v>
      </c>
      <c r="B521" s="54" t="s">
        <v>817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821</v>
      </c>
      <c r="B523" s="54" t="s">
        <v>822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4" t="s">
        <v>823</v>
      </c>
      <c r="Q523" s="774"/>
      <c r="R523" s="774"/>
      <c r="S523" s="774"/>
      <c r="T523" s="775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825</v>
      </c>
      <c r="B524" s="54" t="s">
        <v>826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">
        <v>827</v>
      </c>
      <c r="Q524" s="774"/>
      <c r="R524" s="774"/>
      <c r="S524" s="774"/>
      <c r="T524" s="775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71</v>
      </c>
      <c r="Q525" s="783"/>
      <c r="R525" s="783"/>
      <c r="S525" s="783"/>
      <c r="T525" s="783"/>
      <c r="U525" s="783"/>
      <c r="V525" s="784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71</v>
      </c>
      <c r="Q526" s="783"/>
      <c r="R526" s="783"/>
      <c r="S526" s="783"/>
      <c r="T526" s="783"/>
      <c r="U526" s="783"/>
      <c r="V526" s="784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829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64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830</v>
      </c>
      <c r="B529" s="54" t="s">
        <v>831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71</v>
      </c>
      <c r="Q530" s="783"/>
      <c r="R530" s="783"/>
      <c r="S530" s="783"/>
      <c r="T530" s="783"/>
      <c r="U530" s="783"/>
      <c r="V530" s="784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71</v>
      </c>
      <c r="Q531" s="783"/>
      <c r="R531" s="783"/>
      <c r="S531" s="783"/>
      <c r="T531" s="783"/>
      <c r="U531" s="783"/>
      <c r="V531" s="784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198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833</v>
      </c>
      <c r="B533" s="54" t="s">
        <v>834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71</v>
      </c>
      <c r="Q534" s="783"/>
      <c r="R534" s="783"/>
      <c r="S534" s="783"/>
      <c r="T534" s="783"/>
      <c r="U534" s="783"/>
      <c r="V534" s="784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71</v>
      </c>
      <c r="Q535" s="783"/>
      <c r="R535" s="783"/>
      <c r="S535" s="783"/>
      <c r="T535" s="783"/>
      <c r="U535" s="783"/>
      <c r="V535" s="784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836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836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107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114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69</v>
      </c>
      <c r="X539" s="769">
        <v>120</v>
      </c>
      <c r="Y539" s="770">
        <f t="shared" ref="Y539:Y553" si="103">IFERROR(IF(X539="",0,CEILING((X539/$H539),1)*$H539),"")</f>
        <v>121.44000000000001</v>
      </c>
      <c r="Z539" s="36">
        <f t="shared" ref="Z539:Z544" si="104">IFERROR(IF(Y539=0,"",ROUNDUP(Y539/H539,0)*0.01196),"")</f>
        <v>0.27507999999999999</v>
      </c>
      <c r="AA539" s="56"/>
      <c r="AB539" s="57"/>
      <c r="AC539" s="613" t="s">
        <v>112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128.18181818181816</v>
      </c>
      <c r="BN539" s="64">
        <f t="shared" ref="BN539:BN553" si="106">IFERROR(Y539*I539/H539,"0")</f>
        <v>129.72</v>
      </c>
      <c r="BO539" s="64">
        <f t="shared" ref="BO539:BO553" si="107">IFERROR(1/J539*(X539/H539),"0")</f>
        <v>0.21853146853146854</v>
      </c>
      <c r="BP539" s="64">
        <f t="shared" ref="BP539:BP553" si="108">IFERROR(1/J539*(Y539/H539),"0")</f>
        <v>0.22115384615384617</v>
      </c>
    </row>
    <row r="540" spans="1:68" ht="27" customHeight="1" x14ac:dyDescent="0.25">
      <c r="A540" s="54" t="s">
        <v>839</v>
      </c>
      <c r="B540" s="54" t="s">
        <v>840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114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69</v>
      </c>
      <c r="X540" s="769">
        <v>5</v>
      </c>
      <c r="Y540" s="770">
        <f t="shared" si="103"/>
        <v>5.28</v>
      </c>
      <c r="Z540" s="36">
        <f t="shared" si="104"/>
        <v>1.196E-2</v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5.3409090909090908</v>
      </c>
      <c r="BN540" s="64">
        <f t="shared" si="106"/>
        <v>5.64</v>
      </c>
      <c r="BO540" s="64">
        <f t="shared" si="107"/>
        <v>9.1054778554778559E-3</v>
      </c>
      <c r="BP540" s="64">
        <f t="shared" si="108"/>
        <v>9.6153846153846159E-3</v>
      </c>
    </row>
    <row r="541" spans="1:68" ht="16.5" customHeight="1" x14ac:dyDescent="0.25">
      <c r="A541" s="54" t="s">
        <v>842</v>
      </c>
      <c r="B541" s="54" t="s">
        <v>843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114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114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69</v>
      </c>
      <c r="X542" s="769">
        <v>15</v>
      </c>
      <c r="Y542" s="770">
        <f t="shared" si="103"/>
        <v>15.84</v>
      </c>
      <c r="Z542" s="36">
        <f t="shared" si="104"/>
        <v>3.5880000000000002E-2</v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16.02272727272727</v>
      </c>
      <c r="BN542" s="64">
        <f t="shared" si="106"/>
        <v>16.919999999999998</v>
      </c>
      <c r="BO542" s="64">
        <f t="shared" si="107"/>
        <v>2.7316433566433568E-2</v>
      </c>
      <c r="BP542" s="64">
        <f t="shared" si="108"/>
        <v>2.8846153846153848E-2</v>
      </c>
    </row>
    <row r="543" spans="1:68" ht="16.5" customHeight="1" x14ac:dyDescent="0.25">
      <c r="A543" s="54" t="s">
        <v>848</v>
      </c>
      <c r="B543" s="54" t="s">
        <v>849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111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111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69</v>
      </c>
      <c r="X544" s="769">
        <v>25</v>
      </c>
      <c r="Y544" s="770">
        <f t="shared" si="103"/>
        <v>26.400000000000002</v>
      </c>
      <c r="Z544" s="36">
        <f t="shared" si="104"/>
        <v>5.9799999999999999E-2</v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26.704545454545453</v>
      </c>
      <c r="BN544" s="64">
        <f t="shared" si="106"/>
        <v>28.200000000000003</v>
      </c>
      <c r="BO544" s="64">
        <f t="shared" si="107"/>
        <v>4.5527389277389273E-2</v>
      </c>
      <c r="BP544" s="64">
        <f t="shared" si="108"/>
        <v>4.807692307692308E-2</v>
      </c>
    </row>
    <row r="545" spans="1:68" ht="27" customHeight="1" x14ac:dyDescent="0.25">
      <c r="A545" s="54" t="s">
        <v>854</v>
      </c>
      <c r="B545" s="54" t="s">
        <v>855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121</v>
      </c>
      <c r="L545" s="32"/>
      <c r="M545" s="33" t="s">
        <v>114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112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854</v>
      </c>
      <c r="B546" s="54" t="s">
        <v>856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121</v>
      </c>
      <c r="L546" s="32"/>
      <c r="M546" s="33" t="s">
        <v>114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112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857</v>
      </c>
      <c r="B547" s="54" t="s">
        <v>858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114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859</v>
      </c>
      <c r="B548" s="54" t="s">
        <v>860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114</v>
      </c>
      <c r="N548" s="33"/>
      <c r="O548" s="32">
        <v>60</v>
      </c>
      <c r="P548" s="913" t="s">
        <v>861</v>
      </c>
      <c r="Q548" s="774"/>
      <c r="R548" s="774"/>
      <c r="S548" s="774"/>
      <c r="T548" s="775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863</v>
      </c>
      <c r="B549" s="54" t="s">
        <v>864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121</v>
      </c>
      <c r="L549" s="32"/>
      <c r="M549" s="33" t="s">
        <v>114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121</v>
      </c>
      <c r="L550" s="32"/>
      <c r="M550" s="33" t="s">
        <v>114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114</v>
      </c>
      <c r="N551" s="33"/>
      <c r="O551" s="32">
        <v>60</v>
      </c>
      <c r="P551" s="1097" t="s">
        <v>868</v>
      </c>
      <c r="Q551" s="774"/>
      <c r="R551" s="774"/>
      <c r="S551" s="774"/>
      <c r="T551" s="775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114</v>
      </c>
      <c r="N552" s="33"/>
      <c r="O552" s="32">
        <v>60</v>
      </c>
      <c r="P552" s="831" t="s">
        <v>871</v>
      </c>
      <c r="Q552" s="774"/>
      <c r="R552" s="774"/>
      <c r="S552" s="774"/>
      <c r="T552" s="775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872</v>
      </c>
      <c r="B553" s="54" t="s">
        <v>873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114</v>
      </c>
      <c r="N553" s="33"/>
      <c r="O553" s="32">
        <v>60</v>
      </c>
      <c r="P553" s="866" t="s">
        <v>874</v>
      </c>
      <c r="Q553" s="774"/>
      <c r="R553" s="774"/>
      <c r="S553" s="774"/>
      <c r="T553" s="775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71</v>
      </c>
      <c r="Q554" s="783"/>
      <c r="R554" s="783"/>
      <c r="S554" s="783"/>
      <c r="T554" s="783"/>
      <c r="U554" s="783"/>
      <c r="V554" s="784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31.249999999999996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32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0.38272000000000006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71</v>
      </c>
      <c r="Q555" s="783"/>
      <c r="R555" s="783"/>
      <c r="S555" s="783"/>
      <c r="T555" s="783"/>
      <c r="U555" s="783"/>
      <c r="V555" s="784"/>
      <c r="W555" s="37" t="s">
        <v>69</v>
      </c>
      <c r="X555" s="771">
        <f>IFERROR(SUM(X539:X553),"0")</f>
        <v>165</v>
      </c>
      <c r="Y555" s="771">
        <f>IFERROR(SUM(Y539:Y553),"0")</f>
        <v>168.96</v>
      </c>
      <c r="Z555" s="37"/>
      <c r="AA555" s="772"/>
      <c r="AB555" s="772"/>
      <c r="AC555" s="772"/>
    </row>
    <row r="556" spans="1:68" ht="14.25" customHeight="1" x14ac:dyDescent="0.25">
      <c r="A556" s="795" t="s">
        <v>157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875</v>
      </c>
      <c r="B557" s="54" t="s">
        <v>876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70</v>
      </c>
      <c r="P557" s="1111" t="s">
        <v>877</v>
      </c>
      <c r="Q557" s="774"/>
      <c r="R557" s="774"/>
      <c r="S557" s="774"/>
      <c r="T557" s="775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878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875</v>
      </c>
      <c r="B558" s="54" t="s">
        <v>879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69</v>
      </c>
      <c r="X558" s="769">
        <v>186</v>
      </c>
      <c r="Y558" s="770">
        <f>IFERROR(IF(X558="",0,CEILING((X558/$H558),1)*$H558),"")</f>
        <v>190.08</v>
      </c>
      <c r="Z558" s="36">
        <f>IFERROR(IF(Y558=0,"",ROUNDUP(Y558/H558,0)*0.01196),"")</f>
        <v>0.43056</v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198.68181818181816</v>
      </c>
      <c r="BN558" s="64">
        <f>IFERROR(Y558*I558/H558,"0")</f>
        <v>203.04000000000002</v>
      </c>
      <c r="BO558" s="64">
        <f>IFERROR(1/J558*(X558/H558),"0")</f>
        <v>0.33872377622377625</v>
      </c>
      <c r="BP558" s="64">
        <f>IFERROR(1/J558*(Y558/H558),"0")</f>
        <v>0.34615384615384615</v>
      </c>
    </row>
    <row r="559" spans="1:68" ht="16.5" customHeight="1" x14ac:dyDescent="0.25">
      <c r="A559" s="54" t="s">
        <v>881</v>
      </c>
      <c r="B559" s="54" t="s">
        <v>882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114</v>
      </c>
      <c r="N559" s="33"/>
      <c r="O559" s="32">
        <v>70</v>
      </c>
      <c r="P559" s="1038" t="s">
        <v>883</v>
      </c>
      <c r="Q559" s="774"/>
      <c r="R559" s="774"/>
      <c r="S559" s="774"/>
      <c r="T559" s="775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878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71</v>
      </c>
      <c r="Q560" s="783"/>
      <c r="R560" s="783"/>
      <c r="S560" s="783"/>
      <c r="T560" s="783"/>
      <c r="U560" s="783"/>
      <c r="V560" s="784"/>
      <c r="W560" s="37" t="s">
        <v>72</v>
      </c>
      <c r="X560" s="771">
        <f>IFERROR(X557/H557,"0")+IFERROR(X558/H558,"0")+IFERROR(X559/H559,"0")</f>
        <v>35.227272727272727</v>
      </c>
      <c r="Y560" s="771">
        <f>IFERROR(Y557/H557,"0")+IFERROR(Y558/H558,"0")+IFERROR(Y559/H559,"0")</f>
        <v>36</v>
      </c>
      <c r="Z560" s="771">
        <f>IFERROR(IF(Z557="",0,Z557),"0")+IFERROR(IF(Z558="",0,Z558),"0")+IFERROR(IF(Z559="",0,Z559),"0")</f>
        <v>0.43056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71</v>
      </c>
      <c r="Q561" s="783"/>
      <c r="R561" s="783"/>
      <c r="S561" s="783"/>
      <c r="T561" s="783"/>
      <c r="U561" s="783"/>
      <c r="V561" s="784"/>
      <c r="W561" s="37" t="s">
        <v>69</v>
      </c>
      <c r="X561" s="771">
        <f>IFERROR(SUM(X557:X559),"0")</f>
        <v>186</v>
      </c>
      <c r="Y561" s="771">
        <f>IFERROR(SUM(Y557:Y559),"0")</f>
        <v>190.08</v>
      </c>
      <c r="Z561" s="37"/>
      <c r="AA561" s="772"/>
      <c r="AB561" s="772"/>
      <c r="AC561" s="772"/>
    </row>
    <row r="562" spans="1:68" ht="14.25" customHeight="1" x14ac:dyDescent="0.25">
      <c r="A562" s="795" t="s">
        <v>64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114</v>
      </c>
      <c r="N563" s="33"/>
      <c r="O563" s="32">
        <v>70</v>
      </c>
      <c r="P563" s="847" t="s">
        <v>886</v>
      </c>
      <c r="Q563" s="774"/>
      <c r="R563" s="774"/>
      <c r="S563" s="774"/>
      <c r="T563" s="775"/>
      <c r="U563" s="34"/>
      <c r="V563" s="34"/>
      <c r="W563" s="35" t="s">
        <v>69</v>
      </c>
      <c r="X563" s="769">
        <v>10</v>
      </c>
      <c r="Y563" s="770">
        <f t="shared" ref="Y563:Y576" si="109">IFERROR(IF(X563="",0,CEILING((X563/$H563),1)*$H563),"")</f>
        <v>10.56</v>
      </c>
      <c r="Z563" s="36">
        <f>IFERROR(IF(Y563=0,"",ROUNDUP(Y563/H563,0)*0.01196),"")</f>
        <v>2.392E-2</v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10.681818181818182</v>
      </c>
      <c r="BN563" s="64">
        <f t="shared" ref="BN563:BN576" si="111">IFERROR(Y563*I563/H563,"0")</f>
        <v>11.28</v>
      </c>
      <c r="BO563" s="64">
        <f t="shared" ref="BO563:BO576" si="112">IFERROR(1/J563*(X563/H563),"0")</f>
        <v>1.8210955710955712E-2</v>
      </c>
      <c r="BP563" s="64">
        <f t="shared" ref="BP563:BP576" si="113">IFERROR(1/J563*(Y563/H563),"0")</f>
        <v>1.9230769230769232E-2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74"/>
      <c r="R564" s="774"/>
      <c r="S564" s="774"/>
      <c r="T564" s="775"/>
      <c r="U564" s="34"/>
      <c r="V564" s="34"/>
      <c r="W564" s="35" t="s">
        <v>69</v>
      </c>
      <c r="X564" s="769">
        <v>5</v>
      </c>
      <c r="Y564" s="770">
        <f t="shared" si="109"/>
        <v>5.28</v>
      </c>
      <c r="Z564" s="36">
        <f>IFERROR(IF(Y564=0,"",ROUNDUP(Y564/H564,0)*0.01196),"")</f>
        <v>1.196E-2</v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5.3409090909090908</v>
      </c>
      <c r="BN564" s="64">
        <f t="shared" si="111"/>
        <v>5.64</v>
      </c>
      <c r="BO564" s="64">
        <f t="shared" si="112"/>
        <v>9.1054778554778559E-3</v>
      </c>
      <c r="BP564" s="64">
        <f t="shared" si="113"/>
        <v>9.6153846153846159E-3</v>
      </c>
    </row>
    <row r="565" spans="1:68" ht="27" customHeight="1" x14ac:dyDescent="0.25">
      <c r="A565" s="54" t="s">
        <v>888</v>
      </c>
      <c r="B565" s="54" t="s">
        <v>891</v>
      </c>
      <c r="C565" s="31">
        <v>4301031350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0" t="s">
        <v>892</v>
      </c>
      <c r="Q565" s="774"/>
      <c r="R565" s="774"/>
      <c r="S565" s="774"/>
      <c r="T565" s="775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74"/>
      <c r="R566" s="774"/>
      <c r="S566" s="774"/>
      <c r="T566" s="775"/>
      <c r="U566" s="34"/>
      <c r="V566" s="34"/>
      <c r="W566" s="35" t="s">
        <v>69</v>
      </c>
      <c r="X566" s="769">
        <v>20</v>
      </c>
      <c r="Y566" s="770">
        <f t="shared" si="109"/>
        <v>21.12</v>
      </c>
      <c r="Z566" s="36">
        <f>IFERROR(IF(Y566=0,"",ROUNDUP(Y566/H566,0)*0.01196),"")</f>
        <v>4.7840000000000001E-2</v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21.363636363636363</v>
      </c>
      <c r="BN566" s="64">
        <f t="shared" si="111"/>
        <v>22.56</v>
      </c>
      <c r="BO566" s="64">
        <f t="shared" si="112"/>
        <v>3.6421911421911424E-2</v>
      </c>
      <c r="BP566" s="64">
        <f t="shared" si="113"/>
        <v>3.8461538461538464E-2</v>
      </c>
    </row>
    <row r="567" spans="1:68" ht="27" customHeight="1" x14ac:dyDescent="0.25">
      <c r="A567" s="54" t="s">
        <v>894</v>
      </c>
      <c r="B567" s="54" t="s">
        <v>897</v>
      </c>
      <c r="C567" s="31">
        <v>4301031353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77" t="s">
        <v>898</v>
      </c>
      <c r="Q567" s="774"/>
      <c r="R567" s="774"/>
      <c r="S567" s="774"/>
      <c r="T567" s="775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900</v>
      </c>
      <c r="B568" s="54" t="s">
        <v>901</v>
      </c>
      <c r="C568" s="31">
        <v>4301031419</v>
      </c>
      <c r="D568" s="776">
        <v>4680115882072</v>
      </c>
      <c r="E568" s="777"/>
      <c r="F568" s="768">
        <v>0.6</v>
      </c>
      <c r="G568" s="32">
        <v>8</v>
      </c>
      <c r="H568" s="768">
        <v>4.8</v>
      </c>
      <c r="I568" s="768">
        <v>6.93</v>
      </c>
      <c r="J568" s="32">
        <v>132</v>
      </c>
      <c r="K568" s="32" t="s">
        <v>121</v>
      </c>
      <c r="L568" s="32"/>
      <c r="M568" s="33" t="s">
        <v>114</v>
      </c>
      <c r="N568" s="33"/>
      <c r="O568" s="32">
        <v>70</v>
      </c>
      <c r="P568" s="1176" t="s">
        <v>902</v>
      </c>
      <c r="Q568" s="774"/>
      <c r="R568" s="774"/>
      <c r="S568" s="774"/>
      <c r="T568" s="775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887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900</v>
      </c>
      <c r="B569" s="54" t="s">
        <v>903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121</v>
      </c>
      <c r="L569" s="32"/>
      <c r="M569" s="33" t="s">
        <v>114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900</v>
      </c>
      <c r="B570" s="54" t="s">
        <v>905</v>
      </c>
      <c r="C570" s="31">
        <v>4301031351</v>
      </c>
      <c r="D570" s="776">
        <v>4680115882072</v>
      </c>
      <c r="E570" s="777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114</v>
      </c>
      <c r="N570" s="33"/>
      <c r="O570" s="32">
        <v>70</v>
      </c>
      <c r="P570" s="842" t="s">
        <v>906</v>
      </c>
      <c r="Q570" s="774"/>
      <c r="R570" s="774"/>
      <c r="S570" s="774"/>
      <c r="T570" s="775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907</v>
      </c>
      <c r="B572" s="54" t="s">
        <v>909</v>
      </c>
      <c r="C572" s="31">
        <v>4301031418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132</v>
      </c>
      <c r="K572" s="32" t="s">
        <v>121</v>
      </c>
      <c r="L572" s="32"/>
      <c r="M572" s="33" t="s">
        <v>68</v>
      </c>
      <c r="N572" s="33"/>
      <c r="O572" s="32">
        <v>70</v>
      </c>
      <c r="P572" s="882" t="s">
        <v>910</v>
      </c>
      <c r="Q572" s="774"/>
      <c r="R572" s="774"/>
      <c r="S572" s="774"/>
      <c r="T572" s="775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IFERROR(IF(Y572=0,"",ROUNDUP(Y572/H572,0)*0.00902),"")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907</v>
      </c>
      <c r="B573" s="54" t="s">
        <v>911</v>
      </c>
      <c r="C573" s="31">
        <v>4301031385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120</v>
      </c>
      <c r="K573" s="32" t="s">
        <v>121</v>
      </c>
      <c r="L573" s="32"/>
      <c r="M573" s="33" t="s">
        <v>68</v>
      </c>
      <c r="N573" s="33"/>
      <c r="O573" s="32">
        <v>60</v>
      </c>
      <c r="P573" s="87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74"/>
      <c r="R573" s="774"/>
      <c r="S573" s="774"/>
      <c r="T573" s="775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IFERROR(IF(Y573=0,"",ROUNDUP(Y573/H573,0)*0.00937),"")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912</v>
      </c>
      <c r="B574" s="54" t="s">
        <v>913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912</v>
      </c>
      <c r="B575" s="54" t="s">
        <v>914</v>
      </c>
      <c r="C575" s="31">
        <v>4301031417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132</v>
      </c>
      <c r="K575" s="32" t="s">
        <v>121</v>
      </c>
      <c r="L575" s="32"/>
      <c r="M575" s="33" t="s">
        <v>68</v>
      </c>
      <c r="N575" s="33"/>
      <c r="O575" s="32">
        <v>70</v>
      </c>
      <c r="P575" s="1117" t="s">
        <v>915</v>
      </c>
      <c r="Q575" s="774"/>
      <c r="R575" s="774"/>
      <c r="S575" s="774"/>
      <c r="T575" s="775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IFERROR(IF(Y575=0,"",ROUNDUP(Y575/H575,0)*0.00902),"")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912</v>
      </c>
      <c r="B576" s="54" t="s">
        <v>916</v>
      </c>
      <c r="C576" s="31">
        <v>4301031384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120</v>
      </c>
      <c r="K576" s="32" t="s">
        <v>121</v>
      </c>
      <c r="L576" s="32"/>
      <c r="M576" s="33" t="s">
        <v>68</v>
      </c>
      <c r="N576" s="33"/>
      <c r="O576" s="32">
        <v>60</v>
      </c>
      <c r="P576" s="112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74"/>
      <c r="R576" s="774"/>
      <c r="S576" s="774"/>
      <c r="T576" s="775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IFERROR(IF(Y576=0,"",ROUNDUP(Y576/H576,0)*0.00937),"")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71</v>
      </c>
      <c r="Q577" s="783"/>
      <c r="R577" s="783"/>
      <c r="S577" s="783"/>
      <c r="T577" s="783"/>
      <c r="U577" s="783"/>
      <c r="V577" s="784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6.6287878787878789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7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8.3720000000000003E-2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71</v>
      </c>
      <c r="Q578" s="783"/>
      <c r="R578" s="783"/>
      <c r="S578" s="783"/>
      <c r="T578" s="783"/>
      <c r="U578" s="783"/>
      <c r="V578" s="784"/>
      <c r="W578" s="37" t="s">
        <v>69</v>
      </c>
      <c r="X578" s="771">
        <f>IFERROR(SUM(X563:X576),"0")</f>
        <v>35</v>
      </c>
      <c r="Y578" s="771">
        <f>IFERROR(SUM(Y563:Y576),"0")</f>
        <v>36.96</v>
      </c>
      <c r="Z578" s="37"/>
      <c r="AA578" s="772"/>
      <c r="AB578" s="772"/>
      <c r="AC578" s="772"/>
    </row>
    <row r="579" spans="1:68" ht="14.25" customHeight="1" x14ac:dyDescent="0.25">
      <c r="A579" s="795" t="s">
        <v>73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917</v>
      </c>
      <c r="B580" s="54" t="s">
        <v>918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920</v>
      </c>
      <c r="B581" s="54" t="s">
        <v>921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923</v>
      </c>
      <c r="B582" s="54" t="s">
        <v>924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198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926</v>
      </c>
      <c r="B586" s="54" t="s">
        <v>927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929</v>
      </c>
      <c r="B587" s="54" t="s">
        <v>930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2" t="s">
        <v>931</v>
      </c>
      <c r="Q587" s="774"/>
      <c r="R587" s="774"/>
      <c r="S587" s="774"/>
      <c r="T587" s="775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71</v>
      </c>
      <c r="Q588" s="783"/>
      <c r="R588" s="783"/>
      <c r="S588" s="783"/>
      <c r="T588" s="783"/>
      <c r="U588" s="783"/>
      <c r="V588" s="784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71</v>
      </c>
      <c r="Q589" s="783"/>
      <c r="R589" s="783"/>
      <c r="S589" s="783"/>
      <c r="T589" s="783"/>
      <c r="U589" s="783"/>
      <c r="V589" s="784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932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932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107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933</v>
      </c>
      <c r="B593" s="54" t="s">
        <v>934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272</v>
      </c>
      <c r="N593" s="33"/>
      <c r="O593" s="32">
        <v>90</v>
      </c>
      <c r="P593" s="950" t="s">
        <v>935</v>
      </c>
      <c r="Q593" s="774"/>
      <c r="R593" s="774"/>
      <c r="S593" s="774"/>
      <c r="T593" s="775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273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64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936</v>
      </c>
      <c r="B597" s="54" t="s">
        <v>937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272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71</v>
      </c>
      <c r="Q598" s="783"/>
      <c r="R598" s="783"/>
      <c r="S598" s="783"/>
      <c r="T598" s="783"/>
      <c r="U598" s="783"/>
      <c r="V598" s="784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71</v>
      </c>
      <c r="Q599" s="783"/>
      <c r="R599" s="783"/>
      <c r="S599" s="783"/>
      <c r="T599" s="783"/>
      <c r="U599" s="783"/>
      <c r="V599" s="784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939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939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107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111</v>
      </c>
      <c r="N603" s="33"/>
      <c r="O603" s="32">
        <v>55</v>
      </c>
      <c r="P603" s="1158" t="s">
        <v>942</v>
      </c>
      <c r="Q603" s="774"/>
      <c r="R603" s="774"/>
      <c r="S603" s="774"/>
      <c r="T603" s="775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114</v>
      </c>
      <c r="N604" s="33"/>
      <c r="O604" s="32">
        <v>50</v>
      </c>
      <c r="P604" s="1031" t="s">
        <v>946</v>
      </c>
      <c r="Q604" s="774"/>
      <c r="R604" s="774"/>
      <c r="S604" s="774"/>
      <c r="T604" s="775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114</v>
      </c>
      <c r="N605" s="33"/>
      <c r="O605" s="32">
        <v>50</v>
      </c>
      <c r="P605" s="1070" t="s">
        <v>950</v>
      </c>
      <c r="Q605" s="774"/>
      <c r="R605" s="774"/>
      <c r="S605" s="774"/>
      <c r="T605" s="775"/>
      <c r="U605" s="34"/>
      <c r="V605" s="34"/>
      <c r="W605" s="35" t="s">
        <v>69</v>
      </c>
      <c r="X605" s="769">
        <v>110</v>
      </c>
      <c r="Y605" s="770">
        <f t="shared" si="114"/>
        <v>120</v>
      </c>
      <c r="Z605" s="36">
        <f>IFERROR(IF(Y605=0,"",ROUNDUP(Y605/H605,0)*0.01898),"")</f>
        <v>0.1898</v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113.98750000000001</v>
      </c>
      <c r="BN605" s="64">
        <f t="shared" si="116"/>
        <v>124.35000000000001</v>
      </c>
      <c r="BO605" s="64">
        <f t="shared" si="117"/>
        <v>0.14322916666666666</v>
      </c>
      <c r="BP605" s="64">
        <f t="shared" si="118"/>
        <v>0.15625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114</v>
      </c>
      <c r="N606" s="33"/>
      <c r="O606" s="32">
        <v>55</v>
      </c>
      <c r="P606" s="966" t="s">
        <v>954</v>
      </c>
      <c r="Q606" s="774"/>
      <c r="R606" s="774"/>
      <c r="S606" s="774"/>
      <c r="T606" s="775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111</v>
      </c>
      <c r="N607" s="33"/>
      <c r="O607" s="32">
        <v>55</v>
      </c>
      <c r="P607" s="1075" t="s">
        <v>958</v>
      </c>
      <c r="Q607" s="774"/>
      <c r="R607" s="774"/>
      <c r="S607" s="774"/>
      <c r="T607" s="775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114</v>
      </c>
      <c r="N608" s="33"/>
      <c r="O608" s="32">
        <v>50</v>
      </c>
      <c r="P608" s="975" t="s">
        <v>961</v>
      </c>
      <c r="Q608" s="774"/>
      <c r="R608" s="774"/>
      <c r="S608" s="774"/>
      <c r="T608" s="775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114</v>
      </c>
      <c r="N609" s="33"/>
      <c r="O609" s="32">
        <v>55</v>
      </c>
      <c r="P609" s="1011" t="s">
        <v>964</v>
      </c>
      <c r="Q609" s="774"/>
      <c r="R609" s="774"/>
      <c r="S609" s="774"/>
      <c r="T609" s="775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71</v>
      </c>
      <c r="Q610" s="783"/>
      <c r="R610" s="783"/>
      <c r="S610" s="783"/>
      <c r="T610" s="783"/>
      <c r="U610" s="783"/>
      <c r="V610" s="784"/>
      <c r="W610" s="37" t="s">
        <v>72</v>
      </c>
      <c r="X610" s="771">
        <f>IFERROR(X603/H603,"0")+IFERROR(X604/H604,"0")+IFERROR(X605/H605,"0")+IFERROR(X606/H606,"0")+IFERROR(X607/H607,"0")+IFERROR(X608/H608,"0")+IFERROR(X609/H609,"0")</f>
        <v>9.1666666666666661</v>
      </c>
      <c r="Y610" s="771">
        <f>IFERROR(Y603/H603,"0")+IFERROR(Y604/H604,"0")+IFERROR(Y605/H605,"0")+IFERROR(Y606/H606,"0")+IFERROR(Y607/H607,"0")+IFERROR(Y608/H608,"0")+IFERROR(Y609/H609,"0")</f>
        <v>10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0.1898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71</v>
      </c>
      <c r="Q611" s="783"/>
      <c r="R611" s="783"/>
      <c r="S611" s="783"/>
      <c r="T611" s="783"/>
      <c r="U611" s="783"/>
      <c r="V611" s="784"/>
      <c r="W611" s="37" t="s">
        <v>69</v>
      </c>
      <c r="X611" s="771">
        <f>IFERROR(SUM(X603:X609),"0")</f>
        <v>110</v>
      </c>
      <c r="Y611" s="771">
        <f>IFERROR(SUM(Y603:Y609),"0")</f>
        <v>120</v>
      </c>
      <c r="Z611" s="37"/>
      <c r="AA611" s="772"/>
      <c r="AB611" s="772"/>
      <c r="AC611" s="772"/>
    </row>
    <row r="612" spans="1:68" ht="14.25" customHeight="1" x14ac:dyDescent="0.25">
      <c r="A612" s="795" t="s">
        <v>157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111</v>
      </c>
      <c r="N613" s="33"/>
      <c r="O613" s="32">
        <v>50</v>
      </c>
      <c r="P613" s="780" t="s">
        <v>967</v>
      </c>
      <c r="Q613" s="774"/>
      <c r="R613" s="774"/>
      <c r="S613" s="774"/>
      <c r="T613" s="775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114</v>
      </c>
      <c r="N614" s="33"/>
      <c r="O614" s="32">
        <v>50</v>
      </c>
      <c r="P614" s="1000" t="s">
        <v>971</v>
      </c>
      <c r="Q614" s="774"/>
      <c r="R614" s="774"/>
      <c r="S614" s="774"/>
      <c r="T614" s="775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114</v>
      </c>
      <c r="N615" s="33"/>
      <c r="O615" s="32">
        <v>50</v>
      </c>
      <c r="P615" s="824" t="s">
        <v>974</v>
      </c>
      <c r="Q615" s="774"/>
      <c r="R615" s="774"/>
      <c r="S615" s="774"/>
      <c r="T615" s="775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114</v>
      </c>
      <c r="N616" s="33"/>
      <c r="O616" s="32">
        <v>50</v>
      </c>
      <c r="P616" s="834" t="s">
        <v>978</v>
      </c>
      <c r="Q616" s="774"/>
      <c r="R616" s="774"/>
      <c r="S616" s="774"/>
      <c r="T616" s="775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71</v>
      </c>
      <c r="Q617" s="783"/>
      <c r="R617" s="783"/>
      <c r="S617" s="783"/>
      <c r="T617" s="783"/>
      <c r="U617" s="783"/>
      <c r="V617" s="784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71</v>
      </c>
      <c r="Q618" s="783"/>
      <c r="R618" s="783"/>
      <c r="S618" s="783"/>
      <c r="T618" s="783"/>
      <c r="U618" s="783"/>
      <c r="V618" s="784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64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74" t="s">
        <v>981</v>
      </c>
      <c r="Q620" s="774"/>
      <c r="R620" s="774"/>
      <c r="S620" s="774"/>
      <c r="T620" s="775"/>
      <c r="U620" s="34"/>
      <c r="V620" s="34"/>
      <c r="W620" s="35" t="s">
        <v>69</v>
      </c>
      <c r="X620" s="769">
        <v>110</v>
      </c>
      <c r="Y620" s="770">
        <f t="shared" ref="Y620:Y626" si="119">IFERROR(IF(X620="",0,CEILING((X620/$H620),1)*$H620),"")</f>
        <v>113.4</v>
      </c>
      <c r="Z620" s="36">
        <f>IFERROR(IF(Y620=0,"",ROUNDUP(Y620/H620,0)*0.00902),"")</f>
        <v>0.24354000000000001</v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117.07142857142857</v>
      </c>
      <c r="BN620" s="64">
        <f t="shared" ref="BN620:BN626" si="121">IFERROR(Y620*I620/H620,"0")</f>
        <v>120.69</v>
      </c>
      <c r="BO620" s="64">
        <f t="shared" ref="BO620:BO626" si="122">IFERROR(1/J620*(X620/H620),"0")</f>
        <v>0.1984126984126984</v>
      </c>
      <c r="BP620" s="64">
        <f t="shared" ref="BP620:BP626" si="123">IFERROR(1/J620*(Y620/H620),"0")</f>
        <v>0.20454545454545456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823" t="s">
        <v>985</v>
      </c>
      <c r="Q621" s="774"/>
      <c r="R621" s="774"/>
      <c r="S621" s="774"/>
      <c r="T621" s="775"/>
      <c r="U621" s="34"/>
      <c r="V621" s="34"/>
      <c r="W621" s="35" t="s">
        <v>69</v>
      </c>
      <c r="X621" s="769">
        <v>210</v>
      </c>
      <c r="Y621" s="770">
        <f t="shared" si="119"/>
        <v>210</v>
      </c>
      <c r="Z621" s="36">
        <f>IFERROR(IF(Y621=0,"",ROUNDUP(Y621/H621,0)*0.00902),"")</f>
        <v>0.45100000000000001</v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223.49999999999997</v>
      </c>
      <c r="BN621" s="64">
        <f t="shared" si="121"/>
        <v>223.49999999999997</v>
      </c>
      <c r="BO621" s="64">
        <f t="shared" si="122"/>
        <v>0.37878787878787878</v>
      </c>
      <c r="BP621" s="64">
        <f t="shared" si="123"/>
        <v>0.37878787878787878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1010" t="s">
        <v>989</v>
      </c>
      <c r="Q622" s="774"/>
      <c r="R622" s="774"/>
      <c r="S622" s="774"/>
      <c r="T622" s="775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4" t="s">
        <v>993</v>
      </c>
      <c r="Q623" s="774"/>
      <c r="R623" s="774"/>
      <c r="S623" s="774"/>
      <c r="T623" s="775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68" t="s">
        <v>997</v>
      </c>
      <c r="Q624" s="774"/>
      <c r="R624" s="774"/>
      <c r="S624" s="774"/>
      <c r="T624" s="775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95" t="s">
        <v>1001</v>
      </c>
      <c r="Q625" s="774"/>
      <c r="R625" s="774"/>
      <c r="S625" s="774"/>
      <c r="T625" s="775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4" t="s">
        <v>1004</v>
      </c>
      <c r="Q626" s="774"/>
      <c r="R626" s="774"/>
      <c r="S626" s="774"/>
      <c r="T626" s="775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71</v>
      </c>
      <c r="Q627" s="783"/>
      <c r="R627" s="783"/>
      <c r="S627" s="783"/>
      <c r="T627" s="783"/>
      <c r="U627" s="783"/>
      <c r="V627" s="784"/>
      <c r="W627" s="37" t="s">
        <v>72</v>
      </c>
      <c r="X627" s="771">
        <f>IFERROR(X620/H620,"0")+IFERROR(X621/H621,"0")+IFERROR(X622/H622,"0")+IFERROR(X623/H623,"0")+IFERROR(X624/H624,"0")+IFERROR(X625/H625,"0")+IFERROR(X626/H626,"0")</f>
        <v>76.19047619047619</v>
      </c>
      <c r="Y627" s="771">
        <f>IFERROR(Y620/H620,"0")+IFERROR(Y621/H621,"0")+IFERROR(Y622/H622,"0")+IFERROR(Y623/H623,"0")+IFERROR(Y624/H624,"0")+IFERROR(Y625/H625,"0")+IFERROR(Y626/H626,"0")</f>
        <v>77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0.69454000000000005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71</v>
      </c>
      <c r="Q628" s="783"/>
      <c r="R628" s="783"/>
      <c r="S628" s="783"/>
      <c r="T628" s="783"/>
      <c r="U628" s="783"/>
      <c r="V628" s="784"/>
      <c r="W628" s="37" t="s">
        <v>69</v>
      </c>
      <c r="X628" s="771">
        <f>IFERROR(SUM(X620:X626),"0")</f>
        <v>320</v>
      </c>
      <c r="Y628" s="771">
        <f>IFERROR(SUM(Y620:Y626),"0")</f>
        <v>323.39999999999998</v>
      </c>
      <c r="Z628" s="37"/>
      <c r="AA628" s="772"/>
      <c r="AB628" s="772"/>
      <c r="AC628" s="772"/>
    </row>
    <row r="629" spans="1:68" ht="14.25" customHeight="1" x14ac:dyDescent="0.25">
      <c r="A629" s="795" t="s">
        <v>73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1005</v>
      </c>
      <c r="B630" s="54" t="s">
        <v>1006</v>
      </c>
      <c r="C630" s="31">
        <v>4301051887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111</v>
      </c>
      <c r="N630" s="33"/>
      <c r="O630" s="32">
        <v>45</v>
      </c>
      <c r="P630" s="1039" t="s">
        <v>1007</v>
      </c>
      <c r="Q630" s="774"/>
      <c r="R630" s="774"/>
      <c r="S630" s="774"/>
      <c r="T630" s="775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4301051746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111</v>
      </c>
      <c r="N631" s="33"/>
      <c r="O631" s="32">
        <v>40</v>
      </c>
      <c r="P631" s="1084" t="s">
        <v>1010</v>
      </c>
      <c r="Q631" s="774"/>
      <c r="R631" s="774"/>
      <c r="S631" s="774"/>
      <c r="T631" s="775"/>
      <c r="U631" s="34"/>
      <c r="V631" s="34"/>
      <c r="W631" s="35" t="s">
        <v>69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44" t="s">
        <v>1013</v>
      </c>
      <c r="Q632" s="774"/>
      <c r="R632" s="774"/>
      <c r="S632" s="774"/>
      <c r="T632" s="775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111</v>
      </c>
      <c r="N633" s="33"/>
      <c r="O633" s="32">
        <v>45</v>
      </c>
      <c r="P633" s="1094" t="s">
        <v>1016</v>
      </c>
      <c r="Q633" s="774"/>
      <c r="R633" s="774"/>
      <c r="S633" s="774"/>
      <c r="T633" s="775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1" t="s">
        <v>1019</v>
      </c>
      <c r="Q634" s="774"/>
      <c r="R634" s="774"/>
      <c r="S634" s="774"/>
      <c r="T634" s="775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153</v>
      </c>
      <c r="N635" s="33"/>
      <c r="O635" s="32">
        <v>45</v>
      </c>
      <c r="P635" s="878" t="s">
        <v>1021</v>
      </c>
      <c r="Q635" s="774"/>
      <c r="R635" s="774"/>
      <c r="S635" s="774"/>
      <c r="T635" s="775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1" t="s">
        <v>1024</v>
      </c>
      <c r="Q636" s="774"/>
      <c r="R636" s="774"/>
      <c r="S636" s="774"/>
      <c r="T636" s="775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153</v>
      </c>
      <c r="N637" s="33"/>
      <c r="O637" s="32">
        <v>45</v>
      </c>
      <c r="P637" s="883" t="s">
        <v>1026</v>
      </c>
      <c r="Q637" s="774"/>
      <c r="R637" s="774"/>
      <c r="S637" s="774"/>
      <c r="T637" s="775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71</v>
      </c>
      <c r="Q638" s="783"/>
      <c r="R638" s="783"/>
      <c r="S638" s="783"/>
      <c r="T638" s="783"/>
      <c r="U638" s="783"/>
      <c r="V638" s="784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71</v>
      </c>
      <c r="Q639" s="783"/>
      <c r="R639" s="783"/>
      <c r="S639" s="783"/>
      <c r="T639" s="783"/>
      <c r="U639" s="783"/>
      <c r="V639" s="784"/>
      <c r="W639" s="37" t="s">
        <v>69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198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1027</v>
      </c>
      <c r="B641" s="54" t="s">
        <v>1028</v>
      </c>
      <c r="C641" s="31">
        <v>4301060354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32" t="s">
        <v>1029</v>
      </c>
      <c r="Q641" s="774"/>
      <c r="R641" s="774"/>
      <c r="S641" s="774"/>
      <c r="T641" s="775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4301060408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64" t="s">
        <v>1032</v>
      </c>
      <c r="Q642" s="774"/>
      <c r="R642" s="774"/>
      <c r="S642" s="774"/>
      <c r="T642" s="775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4301060355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9" t="s">
        <v>1035</v>
      </c>
      <c r="Q643" s="774"/>
      <c r="R643" s="774"/>
      <c r="S643" s="774"/>
      <c r="T643" s="775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4301060407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169" t="s">
        <v>1038</v>
      </c>
      <c r="Q644" s="774"/>
      <c r="R644" s="774"/>
      <c r="S644" s="774"/>
      <c r="T644" s="775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71</v>
      </c>
      <c r="Q645" s="783"/>
      <c r="R645" s="783"/>
      <c r="S645" s="783"/>
      <c r="T645" s="783"/>
      <c r="U645" s="783"/>
      <c r="V645" s="784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71</v>
      </c>
      <c r="Q646" s="783"/>
      <c r="R646" s="783"/>
      <c r="S646" s="783"/>
      <c r="T646" s="783"/>
      <c r="U646" s="783"/>
      <c r="V646" s="784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1039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107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114</v>
      </c>
      <c r="N649" s="33"/>
      <c r="O649" s="32">
        <v>55</v>
      </c>
      <c r="P649" s="1012" t="s">
        <v>1042</v>
      </c>
      <c r="Q649" s="774"/>
      <c r="R649" s="774"/>
      <c r="S649" s="774"/>
      <c r="T649" s="775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114</v>
      </c>
      <c r="N650" s="33"/>
      <c r="O650" s="32">
        <v>55</v>
      </c>
      <c r="P650" s="1194" t="s">
        <v>1046</v>
      </c>
      <c r="Q650" s="774"/>
      <c r="R650" s="774"/>
      <c r="S650" s="774"/>
      <c r="T650" s="775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157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114</v>
      </c>
      <c r="N654" s="33"/>
      <c r="O654" s="32">
        <v>50</v>
      </c>
      <c r="P654" s="1143" t="s">
        <v>1050</v>
      </c>
      <c r="Q654" s="774"/>
      <c r="R654" s="774"/>
      <c r="S654" s="774"/>
      <c r="T654" s="775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64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3" t="s">
        <v>1054</v>
      </c>
      <c r="Q658" s="774"/>
      <c r="R658" s="774"/>
      <c r="S658" s="774"/>
      <c r="T658" s="775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73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5" t="s">
        <v>1058</v>
      </c>
      <c r="Q662" s="774"/>
      <c r="R662" s="774"/>
      <c r="S662" s="774"/>
      <c r="T662" s="775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71</v>
      </c>
      <c r="Q663" s="783"/>
      <c r="R663" s="783"/>
      <c r="S663" s="783"/>
      <c r="T663" s="783"/>
      <c r="U663" s="783"/>
      <c r="V663" s="784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71</v>
      </c>
      <c r="Q664" s="783"/>
      <c r="R664" s="783"/>
      <c r="S664" s="783"/>
      <c r="T664" s="783"/>
      <c r="U664" s="783"/>
      <c r="V664" s="784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1060</v>
      </c>
      <c r="Q665" s="924"/>
      <c r="R665" s="924"/>
      <c r="S665" s="924"/>
      <c r="T665" s="924"/>
      <c r="U665" s="924"/>
      <c r="V665" s="925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14237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14388.15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1061</v>
      </c>
      <c r="Q666" s="924"/>
      <c r="R666" s="924"/>
      <c r="S666" s="924"/>
      <c r="T666" s="924"/>
      <c r="U666" s="924"/>
      <c r="V666" s="925"/>
      <c r="W666" s="37" t="s">
        <v>69</v>
      </c>
      <c r="X666" s="771">
        <f>IFERROR(SUM(BM22:BM662),"0")</f>
        <v>14955.764556787659</v>
      </c>
      <c r="Y666" s="771">
        <f>IFERROR(SUM(BN22:BN662),"0")</f>
        <v>15114.838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1062</v>
      </c>
      <c r="Q667" s="924"/>
      <c r="R667" s="924"/>
      <c r="S667" s="924"/>
      <c r="T667" s="924"/>
      <c r="U667" s="924"/>
      <c r="V667" s="925"/>
      <c r="W667" s="37" t="s">
        <v>1063</v>
      </c>
      <c r="X667" s="38">
        <f>ROUNDUP(SUM(BO22:BO662),0)</f>
        <v>24</v>
      </c>
      <c r="Y667" s="38">
        <f>ROUNDUP(SUM(BP22:BP662),0)</f>
        <v>25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1064</v>
      </c>
      <c r="Q668" s="924"/>
      <c r="R668" s="924"/>
      <c r="S668" s="924"/>
      <c r="T668" s="924"/>
      <c r="U668" s="924"/>
      <c r="V668" s="925"/>
      <c r="W668" s="37" t="s">
        <v>69</v>
      </c>
      <c r="X668" s="771">
        <f>GrossWeightTotal+PalletQtyTotal*25</f>
        <v>15555.764556787659</v>
      </c>
      <c r="Y668" s="771">
        <f>GrossWeightTotalR+PalletQtyTotalR*25</f>
        <v>15739.838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1065</v>
      </c>
      <c r="Q669" s="924"/>
      <c r="R669" s="924"/>
      <c r="S669" s="924"/>
      <c r="T669" s="924"/>
      <c r="U669" s="924"/>
      <c r="V669" s="925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1778.5046462796465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1800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1066</v>
      </c>
      <c r="Q670" s="924"/>
      <c r="R670" s="924"/>
      <c r="S670" s="924"/>
      <c r="T670" s="924"/>
      <c r="U670" s="924"/>
      <c r="V670" s="925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28.459510000000002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789" t="s">
        <v>105</v>
      </c>
      <c r="D672" s="790"/>
      <c r="E672" s="790"/>
      <c r="F672" s="790"/>
      <c r="G672" s="790"/>
      <c r="H672" s="791"/>
      <c r="I672" s="789" t="s">
        <v>310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653</v>
      </c>
      <c r="Y672" s="791"/>
      <c r="Z672" s="789" t="s">
        <v>739</v>
      </c>
      <c r="AA672" s="790"/>
      <c r="AB672" s="790"/>
      <c r="AC672" s="791"/>
      <c r="AD672" s="766" t="s">
        <v>836</v>
      </c>
      <c r="AE672" s="766" t="s">
        <v>932</v>
      </c>
      <c r="AF672" s="789" t="s">
        <v>939</v>
      </c>
      <c r="AG672" s="791"/>
    </row>
    <row r="673" spans="1:33" ht="14.25" customHeight="1" thickTop="1" x14ac:dyDescent="0.2">
      <c r="A673" s="1091" t="s">
        <v>1069</v>
      </c>
      <c r="B673" s="789" t="s">
        <v>63</v>
      </c>
      <c r="C673" s="789" t="s">
        <v>106</v>
      </c>
      <c r="D673" s="789" t="s">
        <v>134</v>
      </c>
      <c r="E673" s="789" t="s">
        <v>206</v>
      </c>
      <c r="F673" s="789" t="s">
        <v>228</v>
      </c>
      <c r="G673" s="789" t="s">
        <v>269</v>
      </c>
      <c r="H673" s="789" t="s">
        <v>105</v>
      </c>
      <c r="I673" s="789" t="s">
        <v>311</v>
      </c>
      <c r="J673" s="789" t="s">
        <v>335</v>
      </c>
      <c r="K673" s="789" t="s">
        <v>412</v>
      </c>
      <c r="L673" s="789" t="s">
        <v>432</v>
      </c>
      <c r="M673" s="789" t="s">
        <v>457</v>
      </c>
      <c r="N673" s="767"/>
      <c r="O673" s="789" t="s">
        <v>484</v>
      </c>
      <c r="P673" s="789" t="s">
        <v>487</v>
      </c>
      <c r="Q673" s="789" t="s">
        <v>496</v>
      </c>
      <c r="R673" s="789" t="s">
        <v>512</v>
      </c>
      <c r="S673" s="789" t="s">
        <v>525</v>
      </c>
      <c r="T673" s="789" t="s">
        <v>538</v>
      </c>
      <c r="U673" s="789" t="s">
        <v>551</v>
      </c>
      <c r="V673" s="789" t="s">
        <v>555</v>
      </c>
      <c r="W673" s="789" t="s">
        <v>640</v>
      </c>
      <c r="X673" s="789" t="s">
        <v>654</v>
      </c>
      <c r="Y673" s="789" t="s">
        <v>695</v>
      </c>
      <c r="Z673" s="789" t="s">
        <v>740</v>
      </c>
      <c r="AA673" s="789" t="s">
        <v>797</v>
      </c>
      <c r="AB673" s="789" t="s">
        <v>815</v>
      </c>
      <c r="AC673" s="789" t="s">
        <v>829</v>
      </c>
      <c r="AD673" s="789" t="s">
        <v>836</v>
      </c>
      <c r="AE673" s="789" t="s">
        <v>932</v>
      </c>
      <c r="AF673" s="789" t="s">
        <v>939</v>
      </c>
      <c r="AG673" s="789" t="s">
        <v>1039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72.800000000000011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1975.8000000000002</v>
      </c>
      <c r="E675" s="46">
        <f>IFERROR(Y99*1,"0")+IFERROR(Y100*1,"0")+IFERROR(Y101*1,"0")+IFERROR(Y105*1,"0")+IFERROR(Y106*1,"0")+IFERROR(Y107*1,"0")+IFERROR(Y108*1,"0")+IFERROR(Y109*1,"0")+IFERROR(Y110*1,"0")</f>
        <v>346.2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72.150000000000006</v>
      </c>
      <c r="G675" s="46">
        <f>IFERROR(Y145*1,"0")+IFERROR(Y146*1,"0")+IFERROR(Y147*1,"0")+IFERROR(Y151*1,"0")+IFERROR(Y152*1,"0")+IFERROR(Y156*1,"0")+IFERROR(Y157*1,"0")+IFERROR(Y158*1,"0")</f>
        <v>24.800000000000004</v>
      </c>
      <c r="H675" s="46">
        <f>IFERROR(Y163*1,"0")+IFERROR(Y167*1,"0")+IFERROR(Y168*1,"0")+IFERROR(Y169*1,"0")+IFERROR(Y170*1,"0")+IFERROR(Y171*1,"0")+IFERROR(Y175*1,"0")+IFERROR(Y176*1,"0")</f>
        <v>81</v>
      </c>
      <c r="I675" s="46">
        <f>IFERROR(Y182*1,"0")+IFERROR(Y186*1,"0")+IFERROR(Y187*1,"0")+IFERROR(Y188*1,"0")+IFERROR(Y189*1,"0")+IFERROR(Y190*1,"0")+IFERROR(Y191*1,"0")+IFERROR(Y192*1,"0")+IFERROR(Y193*1,"0")</f>
        <v>27.3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201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372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6.3000000000000007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6675.4</v>
      </c>
      <c r="W675" s="46">
        <f>IFERROR(Y403*1,"0")+IFERROR(Y407*1,"0")+IFERROR(Y408*1,"0")+IFERROR(Y409*1,"0")</f>
        <v>225.3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3439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29.7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396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443.4</v>
      </c>
      <c r="AG675" s="46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101 X117 X301" xr:uid="{00000000-0002-0000-0000-000011000000}">
      <formula1>IF(AK46&gt;0,OR(X46=0,AND(IF(X46-AK46&gt;=0,TRUE,FALSE),X46&gt;0,IF(X46/(H46*K46)=ROUND(X46/(H46*K46),0),TRUE,FALSE))),FALSE)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63 X70 X107 X133 X357 X415 X417 X420 X428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2025-02-10T10:20:33Z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