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288C9AE-A52D-4833-841F-9297310AB81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5" i="1" l="1"/>
  <c r="X664" i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Z521" i="1"/>
  <c r="Z525" i="1" s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N227" i="1"/>
  <c r="BM227" i="1"/>
  <c r="Z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59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X667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4" i="1" l="1"/>
  <c r="Y38" i="1"/>
  <c r="Y48" i="1"/>
  <c r="Y669" i="1" s="1"/>
  <c r="Y54" i="1"/>
  <c r="Y65" i="1"/>
  <c r="Y71" i="1"/>
  <c r="Y81" i="1"/>
  <c r="Y89" i="1"/>
  <c r="Y95" i="1"/>
  <c r="Y102" i="1"/>
  <c r="Y111" i="1"/>
  <c r="Y120" i="1"/>
  <c r="Y126" i="1"/>
  <c r="Y136" i="1"/>
  <c r="Y142" i="1"/>
  <c r="Y149" i="1"/>
  <c r="Y153" i="1"/>
  <c r="Y160" i="1"/>
  <c r="Y165" i="1"/>
  <c r="Y173" i="1"/>
  <c r="Y177" i="1"/>
  <c r="Y195" i="1"/>
  <c r="Y200" i="1"/>
  <c r="Y206" i="1"/>
  <c r="Y216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BP367" i="1"/>
  <c r="BN367" i="1"/>
  <c r="Z367" i="1"/>
  <c r="Z370" i="1" s="1"/>
  <c r="Z410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K675" i="1"/>
  <c r="H9" i="1"/>
  <c r="B675" i="1"/>
  <c r="X666" i="1"/>
  <c r="X668" i="1" s="1"/>
  <c r="X669" i="1"/>
  <c r="Y24" i="1"/>
  <c r="Z27" i="1"/>
  <c r="Z33" i="1" s="1"/>
  <c r="BN27" i="1"/>
  <c r="Y666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67" i="1" s="1"/>
  <c r="Z42" i="1"/>
  <c r="Z48" i="1" s="1"/>
  <c r="BN42" i="1"/>
  <c r="BP42" i="1"/>
  <c r="Z44" i="1"/>
  <c r="BN44" i="1"/>
  <c r="Z46" i="1"/>
  <c r="BN46" i="1"/>
  <c r="Y49" i="1"/>
  <c r="Z52" i="1"/>
  <c r="Z53" i="1" s="1"/>
  <c r="BN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Z75" i="1"/>
  <c r="Z80" i="1" s="1"/>
  <c r="BN75" i="1"/>
  <c r="Z77" i="1"/>
  <c r="BN77" i="1"/>
  <c r="Z79" i="1"/>
  <c r="BN79" i="1"/>
  <c r="Z83" i="1"/>
  <c r="BN83" i="1"/>
  <c r="BP83" i="1"/>
  <c r="Z85" i="1"/>
  <c r="BN85" i="1"/>
  <c r="Z87" i="1"/>
  <c r="BN87" i="1"/>
  <c r="Z93" i="1"/>
  <c r="Z95" i="1" s="1"/>
  <c r="BN93" i="1"/>
  <c r="E675" i="1"/>
  <c r="Z100" i="1"/>
  <c r="Z102" i="1" s="1"/>
  <c r="BN100" i="1"/>
  <c r="Y103" i="1"/>
  <c r="Z106" i="1"/>
  <c r="Z111" i="1" s="1"/>
  <c r="BN106" i="1"/>
  <c r="Z108" i="1"/>
  <c r="BN108" i="1"/>
  <c r="Z109" i="1"/>
  <c r="BN109" i="1"/>
  <c r="F675" i="1"/>
  <c r="Z116" i="1"/>
  <c r="Z120" i="1" s="1"/>
  <c r="BN116" i="1"/>
  <c r="Z118" i="1"/>
  <c r="BN118" i="1"/>
  <c r="Y121" i="1"/>
  <c r="Z124" i="1"/>
  <c r="Z126" i="1" s="1"/>
  <c r="BN124" i="1"/>
  <c r="Z130" i="1"/>
  <c r="Z136" i="1" s="1"/>
  <c r="BN130" i="1"/>
  <c r="Z132" i="1"/>
  <c r="BN132" i="1"/>
  <c r="Z134" i="1"/>
  <c r="BN134" i="1"/>
  <c r="Z140" i="1"/>
  <c r="Z141" i="1" s="1"/>
  <c r="BN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Z156" i="1"/>
  <c r="BN156" i="1"/>
  <c r="BP156" i="1"/>
  <c r="Z158" i="1"/>
  <c r="BN158" i="1"/>
  <c r="Z163" i="1"/>
  <c r="Z164" i="1" s="1"/>
  <c r="BN163" i="1"/>
  <c r="BP163" i="1"/>
  <c r="Y164" i="1"/>
  <c r="Z167" i="1"/>
  <c r="Z172" i="1" s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Z194" i="1" s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Z216" i="1" s="1"/>
  <c r="BN208" i="1"/>
  <c r="BP208" i="1"/>
  <c r="Z210" i="1"/>
  <c r="BN210" i="1"/>
  <c r="Z212" i="1"/>
  <c r="BN212" i="1"/>
  <c r="Z214" i="1"/>
  <c r="BN214" i="1"/>
  <c r="Y230" i="1"/>
  <c r="Z220" i="1"/>
  <c r="Z230" i="1" s="1"/>
  <c r="BN220" i="1"/>
  <c r="Z222" i="1"/>
  <c r="BN222" i="1"/>
  <c r="Z224" i="1"/>
  <c r="BN224" i="1"/>
  <c r="Z226" i="1"/>
  <c r="BN226" i="1"/>
  <c r="BP234" i="1"/>
  <c r="BN234" i="1"/>
  <c r="Z234" i="1"/>
  <c r="BP238" i="1"/>
  <c r="BN238" i="1"/>
  <c r="Z238" i="1"/>
  <c r="Y240" i="1"/>
  <c r="Y252" i="1"/>
  <c r="BP243" i="1"/>
  <c r="BN243" i="1"/>
  <c r="Z243" i="1"/>
  <c r="Z251" i="1" s="1"/>
  <c r="BP247" i="1"/>
  <c r="BN247" i="1"/>
  <c r="Z247" i="1"/>
  <c r="Y251" i="1"/>
  <c r="BP256" i="1"/>
  <c r="BN256" i="1"/>
  <c r="Z256" i="1"/>
  <c r="Z264" i="1" s="1"/>
  <c r="BP260" i="1"/>
  <c r="BN260" i="1"/>
  <c r="Z260" i="1"/>
  <c r="Y264" i="1"/>
  <c r="BP273" i="1"/>
  <c r="BN273" i="1"/>
  <c r="Z273" i="1"/>
  <c r="Z281" i="1" s="1"/>
  <c r="BP277" i="1"/>
  <c r="BN277" i="1"/>
  <c r="Z277" i="1"/>
  <c r="Y281" i="1"/>
  <c r="BP291" i="1"/>
  <c r="BN291" i="1"/>
  <c r="Z291" i="1"/>
  <c r="Z293" i="1" s="1"/>
  <c r="BP300" i="1"/>
  <c r="BN300" i="1"/>
  <c r="Z300" i="1"/>
  <c r="Y317" i="1"/>
  <c r="BP330" i="1"/>
  <c r="BN330" i="1"/>
  <c r="Z330" i="1"/>
  <c r="Z331" i="1" s="1"/>
  <c r="Y332" i="1"/>
  <c r="T675" i="1"/>
  <c r="Y338" i="1"/>
  <c r="BP335" i="1"/>
  <c r="BN335" i="1"/>
  <c r="Z335" i="1"/>
  <c r="Z337" i="1" s="1"/>
  <c r="Y342" i="1"/>
  <c r="BP357" i="1"/>
  <c r="BN357" i="1"/>
  <c r="Z357" i="1"/>
  <c r="BP361" i="1"/>
  <c r="BN361" i="1"/>
  <c r="Z361" i="1"/>
  <c r="BP369" i="1"/>
  <c r="BN369" i="1"/>
  <c r="Z369" i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94" i="1"/>
  <c r="Z399" i="1"/>
  <c r="BP397" i="1"/>
  <c r="BN397" i="1"/>
  <c r="Z397" i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Z451" i="1" s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Z554" i="1" s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Z617" i="1" s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Y668" i="1" l="1"/>
  <c r="Z638" i="1"/>
  <c r="Z464" i="1"/>
  <c r="Z435" i="1"/>
  <c r="Z159" i="1"/>
  <c r="Z89" i="1"/>
  <c r="Z670" i="1" s="1"/>
  <c r="Z239" i="1"/>
  <c r="Z577" i="1"/>
  <c r="Y665" i="1"/>
  <c r="Z517" i="1"/>
  <c r="Z363" i="1"/>
</calcChain>
</file>

<file path=xl/sharedStrings.xml><?xml version="1.0" encoding="utf-8"?>
<sst xmlns="http://schemas.openxmlformats.org/spreadsheetml/2006/main" count="3136" uniqueCount="1086">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</sst>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5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45701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Четверг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69</v>
      </c>
      <c r="X43" s="769">
        <v>50</v>
      </c>
      <c r="Y43" s="770">
        <f t="shared" si="6"/>
        <v>54</v>
      </c>
      <c r="Z43" s="36">
        <f>IFERROR(IF(Y43=0,"",ROUNDUP(Y43/H43,0)*0.01898),"")</f>
        <v>9.4899999999999998E-2</v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52.013888888888886</v>
      </c>
      <c r="BN43" s="64">
        <f t="shared" si="8"/>
        <v>56.17499999999999</v>
      </c>
      <c r="BO43" s="64">
        <f t="shared" si="9"/>
        <v>7.2337962962962965E-2</v>
      </c>
      <c r="BP43" s="64">
        <f t="shared" si="10"/>
        <v>7.8125E-2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122</v>
      </c>
      <c r="B46" s="54" t="s">
        <v>123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4.6296296296296298</v>
      </c>
      <c r="Y48" s="771">
        <f>IFERROR(Y42/H42,"0")+IFERROR(Y43/H43,"0")+IFERROR(Y44/H44,"0")+IFERROR(Y45/H45,"0")+IFERROR(Y46/H46,"0")+IFERROR(Y47/H47,"0")</f>
        <v>5</v>
      </c>
      <c r="Z48" s="771">
        <f>IFERROR(IF(Z42="",0,Z42),"0")+IFERROR(IF(Z43="",0,Z43),"0")+IFERROR(IF(Z44="",0,Z44),"0")+IFERROR(IF(Z45="",0,Z45),"0")+IFERROR(IF(Z46="",0,Z46),"0")+IFERROR(IF(Z47="",0,Z47),"0")</f>
        <v>9.4899999999999998E-2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50</v>
      </c>
      <c r="Y49" s="771">
        <f>IFERROR(SUM(Y42:Y47),"0")</f>
        <v>54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50</v>
      </c>
      <c r="Y58" s="770">
        <f t="shared" si="11"/>
        <v>54</v>
      </c>
      <c r="Z58" s="36">
        <f>IFERROR(IF(Y58=0,"",ROUNDUP(Y58/H58,0)*0.01898),"")</f>
        <v>9.4899999999999998E-2</v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52.013888888888886</v>
      </c>
      <c r="BN58" s="64">
        <f t="shared" si="13"/>
        <v>56.17499999999999</v>
      </c>
      <c r="BO58" s="64">
        <f t="shared" si="14"/>
        <v>7.2337962962962965E-2</v>
      </c>
      <c r="BP58" s="64">
        <f t="shared" si="15"/>
        <v>7.8125E-2</v>
      </c>
    </row>
    <row r="59" spans="1:68" ht="27" customHeight="1" x14ac:dyDescent="0.25">
      <c r="A59" s="54" t="s">
        <v>143</v>
      </c>
      <c r="B59" s="54" t="s">
        <v>144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146</v>
      </c>
      <c r="B60" s="54" t="s">
        <v>147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149</v>
      </c>
      <c r="B61" s="54" t="s">
        <v>150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151</v>
      </c>
      <c r="B62" s="54" t="s">
        <v>152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45</v>
      </c>
      <c r="Y63" s="770">
        <f t="shared" si="11"/>
        <v>45</v>
      </c>
      <c r="Z63" s="36">
        <f>IFERROR(IF(Y63=0,"",ROUNDUP(Y63/H63,0)*0.00902),"")</f>
        <v>9.0200000000000002E-2</v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47.099999999999994</v>
      </c>
      <c r="BN63" s="64">
        <f t="shared" si="13"/>
        <v>47.099999999999994</v>
      </c>
      <c r="BO63" s="64">
        <f t="shared" si="14"/>
        <v>7.575757575757576E-2</v>
      </c>
      <c r="BP63" s="64">
        <f t="shared" si="15"/>
        <v>7.575757575757576E-2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14.62962962962963</v>
      </c>
      <c r="Y64" s="771">
        <f>IFERROR(Y57/H57,"0")+IFERROR(Y58/H58,"0")+IFERROR(Y59/H59,"0")+IFERROR(Y60/H60,"0")+IFERROR(Y61/H61,"0")+IFERROR(Y62/H62,"0")+IFERROR(Y63/H63,"0")</f>
        <v>15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0.18509999999999999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95</v>
      </c>
      <c r="Y65" s="771">
        <f>IFERROR(SUM(Y57:Y63),"0")</f>
        <v>99</v>
      </c>
      <c r="Z65" s="37"/>
      <c r="AA65" s="772"/>
      <c r="AB65" s="772"/>
      <c r="AC65" s="772"/>
    </row>
    <row r="66" spans="1:68" ht="14.25" customHeight="1" x14ac:dyDescent="0.25">
      <c r="A66" s="795" t="s">
        <v>157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164</v>
      </c>
      <c r="B69" s="54" t="s">
        <v>165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36</v>
      </c>
      <c r="Y70" s="770">
        <f>IFERROR(IF(X70="",0,CEILING((X70/$H70),1)*$H70),"")</f>
        <v>37.800000000000004</v>
      </c>
      <c r="Z70" s="36">
        <f>IFERROR(IF(Y70=0,"",ROUNDUP(Y70/H70,0)*0.00651),"")</f>
        <v>9.1139999999999999E-2</v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38.399999999999991</v>
      </c>
      <c r="BN70" s="64">
        <f>IFERROR(Y70*I70/H70,"0")</f>
        <v>40.32</v>
      </c>
      <c r="BO70" s="64">
        <f>IFERROR(1/J70*(X70/H70),"0")</f>
        <v>7.3260073260073263E-2</v>
      </c>
      <c r="BP70" s="64">
        <f>IFERROR(1/J70*(Y70/H70),"0")</f>
        <v>7.6923076923076927E-2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13.333333333333332</v>
      </c>
      <c r="Y71" s="771">
        <f>IFERROR(Y67/H67,"0")+IFERROR(Y68/H68,"0")+IFERROR(Y69/H69,"0")+IFERROR(Y70/H70,"0")</f>
        <v>14</v>
      </c>
      <c r="Z71" s="771">
        <f>IFERROR(IF(Z67="",0,Z67),"0")+IFERROR(IF(Z68="",0,Z68),"0")+IFERROR(IF(Z69="",0,Z69),"0")+IFERROR(IF(Z70="",0,Z70),"0")</f>
        <v>9.1139999999999999E-2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36</v>
      </c>
      <c r="Y72" s="771">
        <f>IFERROR(SUM(Y67:Y70),"0")</f>
        <v>37.800000000000004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168</v>
      </c>
      <c r="B74" s="54" t="s">
        <v>169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171</v>
      </c>
      <c r="B75" s="54" t="s">
        <v>172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181</v>
      </c>
      <c r="B79" s="54" t="s">
        <v>182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183</v>
      </c>
      <c r="B83" s="54" t="s">
        <v>184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192</v>
      </c>
      <c r="B86" s="54" t="s">
        <v>193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196</v>
      </c>
      <c r="B88" s="54" t="s">
        <v>197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198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199</v>
      </c>
      <c r="B92" s="54" t="s">
        <v>200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199</v>
      </c>
      <c r="B93" s="54" t="s">
        <v>202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203</v>
      </c>
      <c r="B94" s="54" t="s">
        <v>204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206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70</v>
      </c>
      <c r="Y99" s="770">
        <f>IFERROR(IF(X99="",0,CEILING((X99/$H99),1)*$H99),"")</f>
        <v>75.600000000000009</v>
      </c>
      <c r="Z99" s="36">
        <f>IFERROR(IF(Y99=0,"",ROUNDUP(Y99/H99,0)*0.01898),"")</f>
        <v>0.13286000000000001</v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72.819444444444429</v>
      </c>
      <c r="BN99" s="64">
        <f>IFERROR(Y99*I99/H99,"0")</f>
        <v>78.64500000000001</v>
      </c>
      <c r="BO99" s="64">
        <f>IFERROR(1/J99*(X99/H99),"0")</f>
        <v>0.10127314814814814</v>
      </c>
      <c r="BP99" s="64">
        <f>IFERROR(1/J99*(Y99/H99),"0")</f>
        <v>0.109375</v>
      </c>
    </row>
    <row r="100" spans="1:68" ht="16.5" customHeight="1" x14ac:dyDescent="0.25">
      <c r="A100" s="54" t="s">
        <v>210</v>
      </c>
      <c r="B100" s="54" t="s">
        <v>211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75</v>
      </c>
      <c r="Y101" s="770">
        <f>IFERROR(IF(X101="",0,CEILING((X101/$H101),1)*$H101),"")</f>
        <v>76.5</v>
      </c>
      <c r="Z101" s="36">
        <f>IFERROR(IF(Y101=0,"",ROUNDUP(Y101/H101,0)*0.00902),"")</f>
        <v>0.15334</v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78.5</v>
      </c>
      <c r="BN101" s="64">
        <f>IFERROR(Y101*I101/H101,"0")</f>
        <v>80.069999999999993</v>
      </c>
      <c r="BO101" s="64">
        <f>IFERROR(1/J101*(X101/H101),"0")</f>
        <v>0.12626262626262627</v>
      </c>
      <c r="BP101" s="64">
        <f>IFERROR(1/J101*(Y101/H101),"0")</f>
        <v>0.12878787878787878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23.148148148148149</v>
      </c>
      <c r="Y102" s="771">
        <f>IFERROR(Y99/H99,"0")+IFERROR(Y100/H100,"0")+IFERROR(Y101/H101,"0")</f>
        <v>24</v>
      </c>
      <c r="Z102" s="771">
        <f>IFERROR(IF(Z99="",0,Z99),"0")+IFERROR(IF(Z100="",0,Z100),"0")+IFERROR(IF(Z101="",0,Z101),"0")</f>
        <v>0.28620000000000001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145</v>
      </c>
      <c r="Y103" s="771">
        <f>IFERROR(SUM(Y99:Y101),"0")</f>
        <v>152.10000000000002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100</v>
      </c>
      <c r="Y105" s="770">
        <f t="shared" ref="Y105:Y110" si="26">IFERROR(IF(X105="",0,CEILING((X105/$H105),1)*$H105),"")</f>
        <v>100.80000000000001</v>
      </c>
      <c r="Z105" s="36">
        <f>IFERROR(IF(Y105=0,"",ROUNDUP(Y105/H105,0)*0.01898),"")</f>
        <v>0.22776000000000002</v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106.17857142857143</v>
      </c>
      <c r="BN105" s="64">
        <f t="shared" ref="BN105:BN110" si="28">IFERROR(Y105*I105/H105,"0")</f>
        <v>107.02800000000001</v>
      </c>
      <c r="BO105" s="64">
        <f t="shared" ref="BO105:BO110" si="29">IFERROR(1/J105*(X105/H105),"0")</f>
        <v>0.18601190476190477</v>
      </c>
      <c r="BP105" s="64">
        <f t="shared" ref="BP105:BP110" si="30">IFERROR(1/J105*(Y105/H105),"0")</f>
        <v>0.1875</v>
      </c>
    </row>
    <row r="106" spans="1:68" ht="27" customHeight="1" x14ac:dyDescent="0.25">
      <c r="A106" s="54" t="s">
        <v>215</v>
      </c>
      <c r="B106" s="54" t="s">
        <v>218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9</v>
      </c>
      <c r="Y107" s="770">
        <f t="shared" si="26"/>
        <v>10.8</v>
      </c>
      <c r="Z107" s="36">
        <f>IFERROR(IF(Y107=0,"",ROUNDUP(Y107/H107,0)*0.00651),"")</f>
        <v>2.6040000000000001E-2</v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9.8399999999999981</v>
      </c>
      <c r="BN107" s="64">
        <f t="shared" si="28"/>
        <v>11.808</v>
      </c>
      <c r="BO107" s="64">
        <f t="shared" si="29"/>
        <v>1.8315018315018316E-2</v>
      </c>
      <c r="BP107" s="64">
        <f t="shared" si="30"/>
        <v>2.197802197802198E-2</v>
      </c>
    </row>
    <row r="108" spans="1:68" ht="16.5" customHeight="1" x14ac:dyDescent="0.25">
      <c r="A108" s="54" t="s">
        <v>221</v>
      </c>
      <c r="B108" s="54" t="s">
        <v>222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224</v>
      </c>
      <c r="B109" s="54" t="s">
        <v>225</v>
      </c>
      <c r="C109" s="31">
        <v>4301051687</v>
      </c>
      <c r="D109" s="776">
        <v>4680115880214</v>
      </c>
      <c r="E109" s="777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62" t="s">
        <v>226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224</v>
      </c>
      <c r="B110" s="54" t="s">
        <v>227</v>
      </c>
      <c r="C110" s="31">
        <v>4301051439</v>
      </c>
      <c r="D110" s="776">
        <v>4680115880214</v>
      </c>
      <c r="E110" s="777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6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15.238095238095237</v>
      </c>
      <c r="Y111" s="771">
        <f>IFERROR(Y105/H105,"0")+IFERROR(Y106/H106,"0")+IFERROR(Y107/H107,"0")+IFERROR(Y108/H108,"0")+IFERROR(Y109/H109,"0")+IFERROR(Y110/H110,"0")</f>
        <v>16</v>
      </c>
      <c r="Z111" s="771">
        <f>IFERROR(IF(Z105="",0,Z105),"0")+IFERROR(IF(Z106="",0,Z106),"0")+IFERROR(IF(Z107="",0,Z107),"0")+IFERROR(IF(Z108="",0,Z108),"0")+IFERROR(IF(Z109="",0,Z109),"0")+IFERROR(IF(Z110="",0,Z110),"0")</f>
        <v>0.25380000000000003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109</v>
      </c>
      <c r="Y112" s="771">
        <f>IFERROR(SUM(Y105:Y110),"0")</f>
        <v>111.60000000000001</v>
      </c>
      <c r="Z112" s="37"/>
      <c r="AA112" s="772"/>
      <c r="AB112" s="772"/>
      <c r="AC112" s="772"/>
    </row>
    <row r="113" spans="1:68" ht="16.5" customHeight="1" x14ac:dyDescent="0.25">
      <c r="A113" s="785" t="s">
        <v>228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229</v>
      </c>
      <c r="B115" s="54" t="s">
        <v>230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80</v>
      </c>
      <c r="Y115" s="770">
        <f>IFERROR(IF(X115="",0,CEILING((X115/$H115),1)*$H115),"")</f>
        <v>89.6</v>
      </c>
      <c r="Z115" s="36">
        <f>IFERROR(IF(Y115=0,"",ROUNDUP(Y115/H115,0)*0.01898),"")</f>
        <v>0.15184</v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83.107142857142861</v>
      </c>
      <c r="BN115" s="64">
        <f>IFERROR(Y115*I115/H115,"0")</f>
        <v>93.08</v>
      </c>
      <c r="BO115" s="64">
        <f>IFERROR(1/J115*(X115/H115),"0")</f>
        <v>0.11160714285714286</v>
      </c>
      <c r="BP115" s="64">
        <f>IFERROR(1/J115*(Y115/H115),"0")</f>
        <v>0.125</v>
      </c>
    </row>
    <row r="116" spans="1:68" ht="16.5" customHeight="1" x14ac:dyDescent="0.25">
      <c r="A116" s="54" t="s">
        <v>229</v>
      </c>
      <c r="B116" s="54" t="s">
        <v>232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233</v>
      </c>
      <c r="B117" s="54" t="s">
        <v>234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235</v>
      </c>
      <c r="B118" s="54" t="s">
        <v>236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237</v>
      </c>
      <c r="B119" s="54" t="s">
        <v>238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7.1428571428571432</v>
      </c>
      <c r="Y120" s="771">
        <f>IFERROR(Y115/H115,"0")+IFERROR(Y116/H116,"0")+IFERROR(Y117/H117,"0")+IFERROR(Y118/H118,"0")+IFERROR(Y119/H119,"0")</f>
        <v>8</v>
      </c>
      <c r="Z120" s="771">
        <f>IFERROR(IF(Z115="",0,Z115),"0")+IFERROR(IF(Z116="",0,Z116),"0")+IFERROR(IF(Z117="",0,Z117),"0")+IFERROR(IF(Z118="",0,Z118),"0")+IFERROR(IF(Z119="",0,Z119),"0")</f>
        <v>0.15184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80</v>
      </c>
      <c r="Y121" s="771">
        <f>IFERROR(SUM(Y115:Y119),"0")</f>
        <v>89.6</v>
      </c>
      <c r="Z121" s="37"/>
      <c r="AA121" s="772"/>
      <c r="AB121" s="772"/>
      <c r="AC121" s="772"/>
    </row>
    <row r="122" spans="1:68" ht="14.25" customHeight="1" x14ac:dyDescent="0.25">
      <c r="A122" s="795" t="s">
        <v>157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239</v>
      </c>
      <c r="B123" s="54" t="s">
        <v>240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242</v>
      </c>
      <c r="B124" s="54" t="s">
        <v>243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244</v>
      </c>
      <c r="B125" s="54" t="s">
        <v>245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250</v>
      </c>
      <c r="Y129" s="770">
        <f t="shared" ref="Y129:Y135" si="31">IFERROR(IF(X129="",0,CEILING((X129/$H129),1)*$H129),"")</f>
        <v>252</v>
      </c>
      <c r="Z129" s="36">
        <f>IFERROR(IF(Y129=0,"",ROUNDUP(Y129/H129,0)*0.01898),"")</f>
        <v>0.56940000000000002</v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265.26785714285711</v>
      </c>
      <c r="BN129" s="64">
        <f t="shared" ref="BN129:BN135" si="33">IFERROR(Y129*I129/H129,"0")</f>
        <v>267.39</v>
      </c>
      <c r="BO129" s="64">
        <f t="shared" ref="BO129:BO135" si="34">IFERROR(1/J129*(X129/H129),"0")</f>
        <v>0.46502976190476186</v>
      </c>
      <c r="BP129" s="64">
        <f t="shared" ref="BP129:BP135" si="35">IFERROR(1/J129*(Y129/H129),"0")</f>
        <v>0.46875</v>
      </c>
    </row>
    <row r="130" spans="1:68" ht="37.5" customHeight="1" x14ac:dyDescent="0.25">
      <c r="A130" s="54" t="s">
        <v>246</v>
      </c>
      <c r="B130" s="54" t="s">
        <v>249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9</v>
      </c>
      <c r="Y133" s="770">
        <f t="shared" si="31"/>
        <v>10.8</v>
      </c>
      <c r="Z133" s="36">
        <f>IFERROR(IF(Y133=0,"",ROUNDUP(Y133/H133,0)*0.00651),"")</f>
        <v>2.6040000000000001E-2</v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9.8399999999999981</v>
      </c>
      <c r="BN133" s="64">
        <f t="shared" si="33"/>
        <v>11.808</v>
      </c>
      <c r="BO133" s="64">
        <f t="shared" si="34"/>
        <v>1.8315018315018316E-2</v>
      </c>
      <c r="BP133" s="64">
        <f t="shared" si="35"/>
        <v>2.197802197802198E-2</v>
      </c>
    </row>
    <row r="134" spans="1:68" ht="27" customHeight="1" x14ac:dyDescent="0.25">
      <c r="A134" s="54" t="s">
        <v>258</v>
      </c>
      <c r="B134" s="54" t="s">
        <v>259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260</v>
      </c>
      <c r="B135" s="54" t="s">
        <v>261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33.095238095238095</v>
      </c>
      <c r="Y136" s="771">
        <f>IFERROR(Y129/H129,"0")+IFERROR(Y130/H130,"0")+IFERROR(Y131/H131,"0")+IFERROR(Y132/H132,"0")+IFERROR(Y133/H133,"0")+IFERROR(Y134/H134,"0")+IFERROR(Y135/H135,"0")</f>
        <v>34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0.59543999999999997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259</v>
      </c>
      <c r="Y137" s="771">
        <f>IFERROR(SUM(Y129:Y135),"0")</f>
        <v>262.8</v>
      </c>
      <c r="Z137" s="37"/>
      <c r="AA137" s="772"/>
      <c r="AB137" s="772"/>
      <c r="AC137" s="772"/>
    </row>
    <row r="138" spans="1:68" ht="14.25" customHeight="1" x14ac:dyDescent="0.25">
      <c r="A138" s="795" t="s">
        <v>198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263</v>
      </c>
      <c r="B139" s="54" t="s">
        <v>264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266</v>
      </c>
      <c r="B140" s="54" t="s">
        <v>267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269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270</v>
      </c>
      <c r="B145" s="54" t="s">
        <v>271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274</v>
      </c>
      <c r="B146" s="54" t="s">
        <v>275</v>
      </c>
      <c r="C146" s="31">
        <v>4301011564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8</v>
      </c>
      <c r="Y147" s="770">
        <f>IFERROR(IF(X147="",0,CEILING((X147/$H147),1)*$H147),"")</f>
        <v>9.6000000000000014</v>
      </c>
      <c r="Z147" s="36">
        <f>IFERROR(IF(Y147=0,"",ROUNDUP(Y147/H147,0)*0.00651),"")</f>
        <v>1.9529999999999999E-2</v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8.4499999999999993</v>
      </c>
      <c r="BN147" s="64">
        <f>IFERROR(Y147*I147/H147,"0")</f>
        <v>10.139999999999999</v>
      </c>
      <c r="BO147" s="64">
        <f>IFERROR(1/J147*(X147/H147),"0")</f>
        <v>1.3736263736263738E-2</v>
      </c>
      <c r="BP147" s="64">
        <f>IFERROR(1/J147*(Y147/H147),"0")</f>
        <v>1.6483516483516487E-2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2.5</v>
      </c>
      <c r="Y148" s="771">
        <f>IFERROR(Y145/H145,"0")+IFERROR(Y146/H146,"0")+IFERROR(Y147/H147,"0")</f>
        <v>3.0000000000000004</v>
      </c>
      <c r="Z148" s="771">
        <f>IFERROR(IF(Z145="",0,Z145),"0")+IFERROR(IF(Z146="",0,Z146),"0")+IFERROR(IF(Z147="",0,Z147),"0")</f>
        <v>1.9529999999999999E-2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8</v>
      </c>
      <c r="Y149" s="771">
        <f>IFERROR(SUM(Y145:Y147),"0")</f>
        <v>9.6000000000000014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4301031234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278</v>
      </c>
      <c r="B152" s="54" t="s">
        <v>281</v>
      </c>
      <c r="C152" s="31">
        <v>4301031235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282</v>
      </c>
      <c r="B156" s="54" t="s">
        <v>283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45" t="s">
        <v>284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285</v>
      </c>
      <c r="B157" s="54" t="s">
        <v>286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9.9</v>
      </c>
      <c r="Y158" s="770">
        <f>IFERROR(IF(X158="",0,CEILING((X158/$H158),1)*$H158),"")</f>
        <v>10.56</v>
      </c>
      <c r="Z158" s="36">
        <f>IFERROR(IF(Y158=0,"",ROUNDUP(Y158/H158,0)*0.00651),"")</f>
        <v>2.6040000000000001E-2</v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10.904999999999999</v>
      </c>
      <c r="BN158" s="64">
        <f>IFERROR(Y158*I158/H158,"0")</f>
        <v>11.632</v>
      </c>
      <c r="BO158" s="64">
        <f>IFERROR(1/J158*(X158/H158),"0")</f>
        <v>2.0604395604395608E-2</v>
      </c>
      <c r="BP158" s="64">
        <f>IFERROR(1/J158*(Y158/H158),"0")</f>
        <v>2.197802197802198E-2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3.75</v>
      </c>
      <c r="Y159" s="771">
        <f>IFERROR(Y156/H156,"0")+IFERROR(Y157/H157,"0")+IFERROR(Y158/H158,"0")</f>
        <v>4</v>
      </c>
      <c r="Z159" s="771">
        <f>IFERROR(IF(Z156="",0,Z156),"0")+IFERROR(IF(Z157="",0,Z157),"0")+IFERROR(IF(Z158="",0,Z158),"0")</f>
        <v>2.6040000000000001E-2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9.9</v>
      </c>
      <c r="Y160" s="771">
        <f>IFERROR(SUM(Y156:Y158),"0")</f>
        <v>10.56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288</v>
      </c>
      <c r="B163" s="54" t="s">
        <v>289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20</v>
      </c>
      <c r="Y168" s="770">
        <f>IFERROR(IF(X168="",0,CEILING((X168/$H168),1)*$H168),"")</f>
        <v>21</v>
      </c>
      <c r="Z168" s="36">
        <f>IFERROR(IF(Y168=0,"",ROUNDUP(Y168/H168,0)*0.00902),"")</f>
        <v>4.5100000000000001E-2</v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21.428571428571427</v>
      </c>
      <c r="BN168" s="64">
        <f>IFERROR(Y168*I168/H168,"0")</f>
        <v>22.5</v>
      </c>
      <c r="BO168" s="64">
        <f>IFERROR(1/J168*(X168/H168),"0")</f>
        <v>3.6075036075036072E-2</v>
      </c>
      <c r="BP168" s="64">
        <f>IFERROR(1/J168*(Y168/H168),"0")</f>
        <v>3.787878787878788E-2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20</v>
      </c>
      <c r="Y169" s="770">
        <f>IFERROR(IF(X169="",0,CEILING((X169/$H169),1)*$H169),"")</f>
        <v>27</v>
      </c>
      <c r="Z169" s="36">
        <f>IFERROR(IF(Y169=0,"",ROUNDUP(Y169/H169,0)*0.01898),"")</f>
        <v>5.6940000000000004E-2</v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21.3</v>
      </c>
      <c r="BN169" s="64">
        <f>IFERROR(Y169*I169/H169,"0")</f>
        <v>28.755000000000003</v>
      </c>
      <c r="BO169" s="64">
        <f>IFERROR(1/J169*(X169/H169),"0")</f>
        <v>3.4722222222222224E-2</v>
      </c>
      <c r="BP169" s="64">
        <f>IFERROR(1/J169*(Y169/H169),"0")</f>
        <v>4.6875E-2</v>
      </c>
    </row>
    <row r="170" spans="1:68" ht="27" customHeight="1" x14ac:dyDescent="0.25">
      <c r="A170" s="54" t="s">
        <v>300</v>
      </c>
      <c r="B170" s="54" t="s">
        <v>301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302</v>
      </c>
      <c r="B171" s="54" t="s">
        <v>303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6.9841269841269842</v>
      </c>
      <c r="Y172" s="771">
        <f>IFERROR(Y167/H167,"0")+IFERROR(Y168/H168,"0")+IFERROR(Y169/H169,"0")+IFERROR(Y170/H170,"0")+IFERROR(Y171/H171,"0")</f>
        <v>8</v>
      </c>
      <c r="Z172" s="771">
        <f>IFERROR(IF(Z167="",0,Z167),"0")+IFERROR(IF(Z168="",0,Z168),"0")+IFERROR(IF(Z169="",0,Z169),"0")+IFERROR(IF(Z170="",0,Z170),"0")+IFERROR(IF(Z171="",0,Z171),"0")</f>
        <v>0.10204000000000001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40</v>
      </c>
      <c r="Y173" s="771">
        <f>IFERROR(SUM(Y167:Y171),"0")</f>
        <v>48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304</v>
      </c>
      <c r="B175" s="54" t="s">
        <v>305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307</v>
      </c>
      <c r="B176" s="54" t="s">
        <v>308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310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311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157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312</v>
      </c>
      <c r="B182" s="54" t="s">
        <v>313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10.5</v>
      </c>
      <c r="Y189" s="770">
        <f t="shared" si="36"/>
        <v>10.5</v>
      </c>
      <c r="Z189" s="36">
        <f>IFERROR(IF(Y189=0,"",ROUNDUP(Y189/H189,0)*0.00502),"")</f>
        <v>2.5100000000000001E-2</v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11.149999999999999</v>
      </c>
      <c r="BN189" s="64">
        <f t="shared" si="38"/>
        <v>11.149999999999999</v>
      </c>
      <c r="BO189" s="64">
        <f t="shared" si="39"/>
        <v>2.1367521367521368E-2</v>
      </c>
      <c r="BP189" s="64">
        <f t="shared" si="40"/>
        <v>2.1367521367521368E-2</v>
      </c>
    </row>
    <row r="190" spans="1:68" ht="27" customHeight="1" x14ac:dyDescent="0.25">
      <c r="A190" s="54" t="s">
        <v>326</v>
      </c>
      <c r="B190" s="54" t="s">
        <v>327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328</v>
      </c>
      <c r="B191" s="54" t="s">
        <v>329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330</v>
      </c>
      <c r="B192" s="54" t="s">
        <v>331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332</v>
      </c>
      <c r="B193" s="54" t="s">
        <v>333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5</v>
      </c>
      <c r="Y194" s="771">
        <f>IFERROR(Y186/H186,"0")+IFERROR(Y187/H187,"0")+IFERROR(Y188/H188,"0")+IFERROR(Y189/H189,"0")+IFERROR(Y190/H190,"0")+IFERROR(Y191/H191,"0")+IFERROR(Y192/H192,"0")+IFERROR(Y193/H193,"0")</f>
        <v>5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2.5100000000000001E-2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10.5</v>
      </c>
      <c r="Y195" s="771">
        <f>IFERROR(SUM(Y186:Y193),"0")</f>
        <v>10.5</v>
      </c>
      <c r="Z195" s="37"/>
      <c r="AA195" s="772"/>
      <c r="AB195" s="772"/>
      <c r="AC195" s="772"/>
    </row>
    <row r="196" spans="1:68" ht="16.5" customHeight="1" x14ac:dyDescent="0.25">
      <c r="A196" s="785" t="s">
        <v>335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336</v>
      </c>
      <c r="B198" s="54" t="s">
        <v>337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339</v>
      </c>
      <c r="B199" s="54" t="s">
        <v>340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157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341</v>
      </c>
      <c r="B203" s="54" t="s">
        <v>342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344</v>
      </c>
      <c r="B204" s="54" t="s">
        <v>345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50</v>
      </c>
      <c r="Y208" s="770">
        <f t="shared" ref="Y208:Y215" si="41">IFERROR(IF(X208="",0,CEILING((X208/$H208),1)*$H208),"")</f>
        <v>54</v>
      </c>
      <c r="Z208" s="36">
        <f>IFERROR(IF(Y208=0,"",ROUNDUP(Y208/H208,0)*0.00902),"")</f>
        <v>9.0200000000000002E-2</v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51.944444444444443</v>
      </c>
      <c r="BN208" s="64">
        <f t="shared" ref="BN208:BN215" si="43">IFERROR(Y208*I208/H208,"0")</f>
        <v>56.099999999999994</v>
      </c>
      <c r="BO208" s="64">
        <f t="shared" ref="BO208:BO215" si="44">IFERROR(1/J208*(X208/H208),"0")</f>
        <v>7.0145903479236812E-2</v>
      </c>
      <c r="BP208" s="64">
        <f t="shared" ref="BP208:BP215" si="45">IFERROR(1/J208*(Y208/H208),"0")</f>
        <v>7.575757575757576E-2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20</v>
      </c>
      <c r="Y209" s="770">
        <f t="shared" si="41"/>
        <v>21.6</v>
      </c>
      <c r="Z209" s="36">
        <f>IFERROR(IF(Y209=0,"",ROUNDUP(Y209/H209,0)*0.00902),"")</f>
        <v>3.6080000000000001E-2</v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20.777777777777779</v>
      </c>
      <c r="BN209" s="64">
        <f t="shared" si="43"/>
        <v>22.44</v>
      </c>
      <c r="BO209" s="64">
        <f t="shared" si="44"/>
        <v>2.8058361391694722E-2</v>
      </c>
      <c r="BP209" s="64">
        <f t="shared" si="45"/>
        <v>3.0303030303030304E-2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22.5</v>
      </c>
      <c r="Y210" s="770">
        <f t="shared" si="41"/>
        <v>27</v>
      </c>
      <c r="Z210" s="36">
        <f>IFERROR(IF(Y210=0,"",ROUNDUP(Y210/H210,0)*0.00902),"")</f>
        <v>4.5100000000000001E-2</v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23.375</v>
      </c>
      <c r="BN210" s="64">
        <f t="shared" si="43"/>
        <v>28.049999999999997</v>
      </c>
      <c r="BO210" s="64">
        <f t="shared" si="44"/>
        <v>3.1565656565656561E-2</v>
      </c>
      <c r="BP210" s="64">
        <f t="shared" si="45"/>
        <v>3.787878787878788E-2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30</v>
      </c>
      <c r="Y211" s="770">
        <f t="shared" si="41"/>
        <v>32.400000000000006</v>
      </c>
      <c r="Z211" s="36">
        <f>IFERROR(IF(Y211=0,"",ROUNDUP(Y211/H211,0)*0.00902),"")</f>
        <v>5.4120000000000001E-2</v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31.166666666666668</v>
      </c>
      <c r="BN211" s="64">
        <f t="shared" si="43"/>
        <v>33.660000000000004</v>
      </c>
      <c r="BO211" s="64">
        <f t="shared" si="44"/>
        <v>4.208754208754209E-2</v>
      </c>
      <c r="BP211" s="64">
        <f t="shared" si="45"/>
        <v>4.5454545454545463E-2</v>
      </c>
    </row>
    <row r="212" spans="1:68" ht="27" customHeight="1" x14ac:dyDescent="0.25">
      <c r="A212" s="54" t="s">
        <v>358</v>
      </c>
      <c r="B212" s="54" t="s">
        <v>359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360</v>
      </c>
      <c r="B213" s="54" t="s">
        <v>361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22.685185185185183</v>
      </c>
      <c r="Y216" s="771">
        <f>IFERROR(Y208/H208,"0")+IFERROR(Y209/H209,"0")+IFERROR(Y210/H210,"0")+IFERROR(Y211/H211,"0")+IFERROR(Y212/H212,"0")+IFERROR(Y213/H213,"0")+IFERROR(Y214/H214,"0")+IFERROR(Y215/H215,"0")</f>
        <v>25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0.22550000000000001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122.5</v>
      </c>
      <c r="Y217" s="771">
        <f>IFERROR(SUM(Y208:Y215),"0")</f>
        <v>135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366</v>
      </c>
      <c r="B219" s="54" t="s">
        <v>367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372</v>
      </c>
      <c r="B221" s="54" t="s">
        <v>373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380</v>
      </c>
      <c r="B224" s="54" t="s">
        <v>381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388</v>
      </c>
      <c r="B227" s="54" t="s">
        <v>389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390</v>
      </c>
      <c r="B228" s="54" t="s">
        <v>391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customHeight="1" x14ac:dyDescent="0.25">
      <c r="A232" s="795" t="s">
        <v>198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395</v>
      </c>
      <c r="B233" s="54" t="s">
        <v>396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395</v>
      </c>
      <c r="B234" s="54" t="s">
        <v>398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36" t="s">
        <v>399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395</v>
      </c>
      <c r="B235" s="54" t="s">
        <v>401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403</v>
      </c>
      <c r="B236" s="54" t="s">
        <v>404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406</v>
      </c>
      <c r="B237" s="54" t="s">
        <v>407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412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413</v>
      </c>
      <c r="B243" s="54" t="s">
        <v>414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413</v>
      </c>
      <c r="B244" s="54" t="s">
        <v>416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419</v>
      </c>
      <c r="B245" s="54" t="s">
        <v>420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422</v>
      </c>
      <c r="B246" s="54" t="s">
        <v>423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422</v>
      </c>
      <c r="B247" s="54" t="s">
        <v>425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426</v>
      </c>
      <c r="B248" s="54" t="s">
        <v>427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430</v>
      </c>
      <c r="B250" s="54" t="s">
        <v>431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432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433</v>
      </c>
      <c r="B255" s="54" t="s">
        <v>434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433</v>
      </c>
      <c r="B256" s="54" t="s">
        <v>436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438</v>
      </c>
      <c r="B257" s="54" t="s">
        <v>439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441</v>
      </c>
      <c r="B258" s="54" t="s">
        <v>442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441</v>
      </c>
      <c r="B259" s="54" t="s">
        <v>444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445</v>
      </c>
      <c r="B260" s="54" t="s">
        <v>446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447</v>
      </c>
      <c r="B261" s="54" t="s">
        <v>448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450</v>
      </c>
      <c r="B262" s="54" t="s">
        <v>451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452</v>
      </c>
      <c r="B263" s="54" t="s">
        <v>453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157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454</v>
      </c>
      <c r="B267" s="54" t="s">
        <v>455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457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458</v>
      </c>
      <c r="B272" s="54" t="s">
        <v>459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461</v>
      </c>
      <c r="B273" s="54" t="s">
        <v>462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461</v>
      </c>
      <c r="B274" s="54" t="s">
        <v>464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469</v>
      </c>
      <c r="B276" s="54" t="s">
        <v>470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472</v>
      </c>
      <c r="B277" s="54" t="s">
        <v>473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475</v>
      </c>
      <c r="B278" s="54" t="s">
        <v>476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481</v>
      </c>
      <c r="B280" s="54" t="s">
        <v>482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484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485</v>
      </c>
      <c r="B285" s="54" t="s">
        <v>486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487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488</v>
      </c>
      <c r="B290" s="54" t="s">
        <v>489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490</v>
      </c>
      <c r="B291" s="54" t="s">
        <v>491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493</v>
      </c>
      <c r="B292" s="54" t="s">
        <v>494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496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497</v>
      </c>
      <c r="B297" s="54" t="s">
        <v>498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500</v>
      </c>
      <c r="B298" s="54" t="s">
        <v>501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507</v>
      </c>
      <c r="B301" s="54" t="s">
        <v>508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509</v>
      </c>
      <c r="B302" s="54" t="s">
        <v>510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512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513</v>
      </c>
      <c r="B307" s="54" t="s">
        <v>514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516</v>
      </c>
      <c r="B311" s="54" t="s">
        <v>517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519</v>
      </c>
      <c r="B315" s="54" t="s">
        <v>520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522</v>
      </c>
      <c r="B316" s="54" t="s">
        <v>523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525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526</v>
      </c>
      <c r="B321" s="54" t="s">
        <v>527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529</v>
      </c>
      <c r="B325" s="54" t="s">
        <v>530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532</v>
      </c>
      <c r="B329" s="54" t="s">
        <v>533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535</v>
      </c>
      <c r="B330" s="54" t="s">
        <v>536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538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539</v>
      </c>
      <c r="B335" s="54" t="s">
        <v>540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17.5</v>
      </c>
      <c r="Y340" s="770">
        <f>IFERROR(IF(X340="",0,CEILING((X340/$H340),1)*$H340),"")</f>
        <v>18.900000000000002</v>
      </c>
      <c r="Z340" s="36">
        <f>IFERROR(IF(Y340=0,"",ROUNDUP(Y340/H340,0)*0.00502),"")</f>
        <v>4.5179999999999998E-2</v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18.333333333333332</v>
      </c>
      <c r="BN340" s="64">
        <f>IFERROR(Y340*I340/H340,"0")</f>
        <v>19.8</v>
      </c>
      <c r="BO340" s="64">
        <f>IFERROR(1/J340*(X340/H340),"0")</f>
        <v>3.5612535612535613E-2</v>
      </c>
      <c r="BP340" s="64">
        <f>IFERROR(1/J340*(Y340/H340),"0")</f>
        <v>3.8461538461538464E-2</v>
      </c>
    </row>
    <row r="341" spans="1:68" ht="27" customHeight="1" x14ac:dyDescent="0.25">
      <c r="A341" s="54" t="s">
        <v>546</v>
      </c>
      <c r="B341" s="54" t="s">
        <v>547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8.3333333333333321</v>
      </c>
      <c r="Y342" s="771">
        <f>IFERROR(Y340/H340,"0")+IFERROR(Y341/H341,"0")</f>
        <v>9</v>
      </c>
      <c r="Z342" s="771">
        <f>IFERROR(IF(Z340="",0,Z340),"0")+IFERROR(IF(Z341="",0,Z341),"0")</f>
        <v>4.5179999999999998E-2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17.5</v>
      </c>
      <c r="Y343" s="771">
        <f>IFERROR(SUM(Y340:Y341),"0")</f>
        <v>18.900000000000002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548</v>
      </c>
      <c r="B345" s="54" t="s">
        <v>549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551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552</v>
      </c>
      <c r="B350" s="54" t="s">
        <v>553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555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559</v>
      </c>
      <c r="B356" s="54" t="s">
        <v>560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575</v>
      </c>
      <c r="B362" s="54" t="s">
        <v>576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30</v>
      </c>
      <c r="Y367" s="770">
        <f>IFERROR(IF(X367="",0,CEILING((X367/$H367),1)*$H367),"")</f>
        <v>33.6</v>
      </c>
      <c r="Z367" s="36">
        <f>IFERROR(IF(Y367=0,"",ROUNDUP(Y367/H367,0)*0.00902),"")</f>
        <v>7.2160000000000002E-2</v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31.928571428571427</v>
      </c>
      <c r="BN367" s="64">
        <f>IFERROR(Y367*I367/H367,"0")</f>
        <v>35.76</v>
      </c>
      <c r="BO367" s="64">
        <f>IFERROR(1/J367*(X367/H367),"0")</f>
        <v>5.4112554112554112E-2</v>
      </c>
      <c r="BP367" s="64">
        <f>IFERROR(1/J367*(Y367/H367),"0")</f>
        <v>6.0606060606060608E-2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10.5</v>
      </c>
      <c r="Y369" s="770">
        <f>IFERROR(IF(X369="",0,CEILING((X369/$H369),1)*$H369),"")</f>
        <v>10.5</v>
      </c>
      <c r="Z369" s="36">
        <f>IFERROR(IF(Y369=0,"",ROUNDUP(Y369/H369,0)*0.00502),"")</f>
        <v>2.5100000000000001E-2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11.149999999999999</v>
      </c>
      <c r="BN369" s="64">
        <f>IFERROR(Y369*I369/H369,"0")</f>
        <v>11.149999999999999</v>
      </c>
      <c r="BO369" s="64">
        <f>IFERROR(1/J369*(X369/H369),"0")</f>
        <v>2.1367521367521368E-2</v>
      </c>
      <c r="BP369" s="64">
        <f>IFERROR(1/J369*(Y369/H369),"0")</f>
        <v>2.1367521367521368E-2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12.142857142857142</v>
      </c>
      <c r="Y370" s="771">
        <f>IFERROR(Y366/H366,"0")+IFERROR(Y367/H367,"0")+IFERROR(Y368/H368,"0")+IFERROR(Y369/H369,"0")</f>
        <v>13</v>
      </c>
      <c r="Z370" s="771">
        <f>IFERROR(IF(Z366="",0,Z366),"0")+IFERROR(IF(Z367="",0,Z367),"0")+IFERROR(IF(Z368="",0,Z368),"0")+IFERROR(IF(Z369="",0,Z369),"0")</f>
        <v>9.7259999999999999E-2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40.5</v>
      </c>
      <c r="Y371" s="771">
        <f>IFERROR(SUM(Y366:Y369),"0")</f>
        <v>44.1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350</v>
      </c>
      <c r="Y373" s="770">
        <f t="shared" ref="Y373:Y378" si="82">IFERROR(IF(X373="",0,CEILING((X373/$H373),1)*$H373),"")</f>
        <v>351</v>
      </c>
      <c r="Z373" s="36">
        <f>IFERROR(IF(Y373=0,"",ROUNDUP(Y373/H373,0)*0.01898),"")</f>
        <v>0.85409999999999997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373.01923076923077</v>
      </c>
      <c r="BN373" s="64">
        <f t="shared" ref="BN373:BN378" si="84">IFERROR(Y373*I373/H373,"0")</f>
        <v>374.08500000000004</v>
      </c>
      <c r="BO373" s="64">
        <f t="shared" ref="BO373:BO378" si="85">IFERROR(1/J373*(X373/H373),"0")</f>
        <v>0.70112179487179493</v>
      </c>
      <c r="BP373" s="64">
        <f t="shared" ref="BP373:BP378" si="86">IFERROR(1/J373*(Y373/H373),"0")</f>
        <v>0.703125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44.871794871794876</v>
      </c>
      <c r="Y379" s="771">
        <f>IFERROR(Y373/H373,"0")+IFERROR(Y374/H374,"0")+IFERROR(Y375/H375,"0")+IFERROR(Y376/H376,"0")+IFERROR(Y377/H377,"0")+IFERROR(Y378/H378,"0")</f>
        <v>45</v>
      </c>
      <c r="Z379" s="771">
        <f>IFERROR(IF(Z373="",0,Z373),"0")+IFERROR(IF(Z374="",0,Z374),"0")+IFERROR(IF(Z375="",0,Z375),"0")+IFERROR(IF(Z376="",0,Z376),"0")+IFERROR(IF(Z377="",0,Z377),"0")+IFERROR(IF(Z378="",0,Z378),"0")</f>
        <v>0.85409999999999997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350</v>
      </c>
      <c r="Y380" s="771">
        <f>IFERROR(SUM(Y373:Y378),"0")</f>
        <v>351</v>
      </c>
      <c r="Z380" s="37"/>
      <c r="AA380" s="772"/>
      <c r="AB380" s="772"/>
      <c r="AC380" s="772"/>
    </row>
    <row r="381" spans="1:68" ht="14.25" customHeight="1" x14ac:dyDescent="0.25">
      <c r="A381" s="795" t="s">
        <v>198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613</v>
      </c>
      <c r="B384" s="54" t="s">
        <v>614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03" t="s">
        <v>615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617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10.5</v>
      </c>
      <c r="Y409" s="770">
        <f>IFERROR(IF(X409="",0,CEILING((X409/$H409),1)*$H409),"")</f>
        <v>10.5</v>
      </c>
      <c r="Z409" s="36">
        <f>IFERROR(IF(Y409=0,"",ROUNDUP(Y409/H409,0)*0.00651),"")</f>
        <v>3.2550000000000003E-2</v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11.7</v>
      </c>
      <c r="BN409" s="64">
        <f>IFERROR(Y409*I409/H409,"0")</f>
        <v>11.7</v>
      </c>
      <c r="BO409" s="64">
        <f>IFERROR(1/J409*(X409/H409),"0")</f>
        <v>2.7472527472527476E-2</v>
      </c>
      <c r="BP409" s="64">
        <f>IFERROR(1/J409*(Y409/H409),"0")</f>
        <v>2.7472527472527476E-2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5</v>
      </c>
      <c r="Y410" s="771">
        <f>IFERROR(Y407/H407,"0")+IFERROR(Y408/H408,"0")+IFERROR(Y409/H409,"0")</f>
        <v>5</v>
      </c>
      <c r="Z410" s="771">
        <f>IFERROR(IF(Z407="",0,Z407),"0")+IFERROR(IF(Z408="",0,Z408),"0")+IFERROR(IF(Z409="",0,Z409),"0")</f>
        <v>3.2550000000000003E-2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10.5</v>
      </c>
      <c r="Y411" s="771">
        <f>IFERROR(SUM(Y407:Y409),"0")</f>
        <v>10.5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150</v>
      </c>
      <c r="Y415" s="770">
        <f t="shared" ref="Y415:Y424" si="87">IFERROR(IF(X415="",0,CEILING((X415/$H415),1)*$H415),"")</f>
        <v>150</v>
      </c>
      <c r="Z415" s="36">
        <f>IFERROR(IF(Y415=0,"",ROUNDUP(Y415/H415,0)*0.02175),"")</f>
        <v>0.21749999999999997</v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154.80000000000001</v>
      </c>
      <c r="BN415" s="64">
        <f t="shared" ref="BN415:BN424" si="89">IFERROR(Y415*I415/H415,"0")</f>
        <v>154.80000000000001</v>
      </c>
      <c r="BO415" s="64">
        <f t="shared" ref="BO415:BO424" si="90">IFERROR(1/J415*(X415/H415),"0")</f>
        <v>0.20833333333333331</v>
      </c>
      <c r="BP415" s="64">
        <f t="shared" ref="BP415:BP424" si="91">IFERROR(1/J415*(Y415/H415),"0")</f>
        <v>0.20833333333333331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0</v>
      </c>
      <c r="Y417" s="770">
        <f t="shared" si="87"/>
        <v>0</v>
      </c>
      <c r="Z417" s="36" t="str">
        <f>IFERROR(IF(Y417=0,"",ROUNDUP(Y417/H417,0)*0.02175),"")</f>
        <v/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10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0.21749999999999997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150</v>
      </c>
      <c r="Y426" s="771">
        <f>IFERROR(SUM(Y415:Y424),"0")</f>
        <v>150</v>
      </c>
      <c r="Z426" s="37"/>
      <c r="AA426" s="772"/>
      <c r="AB426" s="772"/>
      <c r="AC426" s="772"/>
    </row>
    <row r="427" spans="1:68" ht="14.25" customHeight="1" x14ac:dyDescent="0.25">
      <c r="A427" s="795" t="s">
        <v>157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180</v>
      </c>
      <c r="Y428" s="770">
        <f>IFERROR(IF(X428="",0,CEILING((X428/$H428),1)*$H428),"")</f>
        <v>180</v>
      </c>
      <c r="Z428" s="36">
        <f>IFERROR(IF(Y428=0,"",ROUNDUP(Y428/H428,0)*0.02175),"")</f>
        <v>0.26100000000000001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185.76000000000002</v>
      </c>
      <c r="BN428" s="64">
        <f>IFERROR(Y428*I428/H428,"0")</f>
        <v>185.76000000000002</v>
      </c>
      <c r="BO428" s="64">
        <f>IFERROR(1/J428*(X428/H428),"0")</f>
        <v>0.25</v>
      </c>
      <c r="BP428" s="64">
        <f>IFERROR(1/J428*(Y428/H428),"0")</f>
        <v>0.25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12</v>
      </c>
      <c r="Y430" s="771">
        <f>IFERROR(Y428/H428,"0")+IFERROR(Y429/H429,"0")</f>
        <v>12</v>
      </c>
      <c r="Z430" s="771">
        <f>IFERROR(IF(Z428="",0,Z428),"0")+IFERROR(IF(Z429="",0,Z429),"0")</f>
        <v>0.26100000000000001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180</v>
      </c>
      <c r="Y431" s="771">
        <f>IFERROR(SUM(Y428:Y429),"0")</f>
        <v>180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198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50</v>
      </c>
      <c r="Y447" s="770">
        <f t="shared" si="92"/>
        <v>54</v>
      </c>
      <c r="Z447" s="36">
        <f>IFERROR(IF(Y447=0,"",ROUNDUP(Y447/H447,0)*0.01898),"")</f>
        <v>9.4899999999999998E-2</v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52.013888888888886</v>
      </c>
      <c r="BN447" s="64">
        <f t="shared" si="94"/>
        <v>56.17499999999999</v>
      </c>
      <c r="BO447" s="64">
        <f t="shared" si="95"/>
        <v>7.2337962962962965E-2</v>
      </c>
      <c r="BP447" s="64">
        <f t="shared" si="96"/>
        <v>7.8125E-2</v>
      </c>
    </row>
    <row r="448" spans="1:68" ht="37.5" customHeight="1" x14ac:dyDescent="0.25">
      <c r="A448" s="54" t="s">
        <v>707</v>
      </c>
      <c r="B448" s="54" t="s">
        <v>708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450</v>
      </c>
      <c r="Y449" s="770">
        <f t="shared" si="92"/>
        <v>456</v>
      </c>
      <c r="Z449" s="36">
        <f>IFERROR(IF(Y449=0,"",ROUNDUP(Y449/H449,0)*0.01898),"")</f>
        <v>0.72123999999999999</v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466.3125</v>
      </c>
      <c r="BN449" s="64">
        <f t="shared" si="94"/>
        <v>472.53000000000003</v>
      </c>
      <c r="BO449" s="64">
        <f t="shared" si="95"/>
        <v>0.5859375</v>
      </c>
      <c r="BP449" s="64">
        <f t="shared" si="96"/>
        <v>0.59375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42.129629629629633</v>
      </c>
      <c r="Y451" s="771">
        <f>IFERROR(Y443/H443,"0")+IFERROR(Y444/H444,"0")+IFERROR(Y445/H445,"0")+IFERROR(Y446/H446,"0")+IFERROR(Y447/H447,"0")+IFERROR(Y448/H448,"0")+IFERROR(Y449/H449,"0")+IFERROR(Y450/H450,"0")</f>
        <v>43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0.81613999999999998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500</v>
      </c>
      <c r="Y452" s="771">
        <f>IFERROR(SUM(Y443:Y450),"0")</f>
        <v>510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30</v>
      </c>
      <c r="Y454" s="770">
        <f>IFERROR(IF(X454="",0,CEILING((X454/$H454),1)*$H454),"")</f>
        <v>30.66</v>
      </c>
      <c r="Z454" s="36">
        <f>IFERROR(IF(Y454=0,"",ROUNDUP(Y454/H454,0)*0.00902),"")</f>
        <v>6.3140000000000002E-2</v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31.849315068493151</v>
      </c>
      <c r="BN454" s="64">
        <f>IFERROR(Y454*I454/H454,"0")</f>
        <v>32.550000000000004</v>
      </c>
      <c r="BO454" s="64">
        <f>IFERROR(1/J454*(X454/H454),"0")</f>
        <v>5.1888750518887507E-2</v>
      </c>
      <c r="BP454" s="64">
        <f>IFERROR(1/J454*(Y454/H454),"0")</f>
        <v>5.3030303030303032E-2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6.8493150684931505</v>
      </c>
      <c r="Y456" s="771">
        <f>IFERROR(Y454/H454,"0")+IFERROR(Y455/H455,"0")</f>
        <v>7</v>
      </c>
      <c r="Z456" s="771">
        <f>IFERROR(IF(Z454="",0,Z454),"0")+IFERROR(IF(Z455="",0,Z455),"0")</f>
        <v>6.3140000000000002E-2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30</v>
      </c>
      <c r="Y457" s="771">
        <f>IFERROR(SUM(Y454:Y455),"0")</f>
        <v>30.66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400</v>
      </c>
      <c r="Y459" s="770">
        <f>IFERROR(IF(X459="",0,CEILING((X459/$H459),1)*$H459),"")</f>
        <v>405</v>
      </c>
      <c r="Z459" s="36">
        <f>IFERROR(IF(Y459=0,"",ROUNDUP(Y459/H459,0)*0.01898),"")</f>
        <v>0.85409999999999997</v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423.06666666666666</v>
      </c>
      <c r="BN459" s="64">
        <f>IFERROR(Y459*I459/H459,"0")</f>
        <v>428.35500000000002</v>
      </c>
      <c r="BO459" s="64">
        <f>IFERROR(1/J459*(X459/H459),"0")</f>
        <v>0.69444444444444442</v>
      </c>
      <c r="BP459" s="64">
        <f>IFERROR(1/J459*(Y459/H459),"0")</f>
        <v>0.703125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727</v>
      </c>
      <c r="B461" s="54" t="s">
        <v>728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727</v>
      </c>
      <c r="B462" s="54" t="s">
        <v>730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120</v>
      </c>
      <c r="Y462" s="770">
        <f>IFERROR(IF(X462="",0,CEILING((X462/$H462),1)*$H462),"")</f>
        <v>120</v>
      </c>
      <c r="Z462" s="36">
        <f>IFERROR(IF(Y462=0,"",ROUNDUP(Y462/H462,0)*0.00651),"")</f>
        <v>0.32550000000000001</v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133.20000000000002</v>
      </c>
      <c r="BN462" s="64">
        <f>IFERROR(Y462*I462/H462,"0")</f>
        <v>133.20000000000002</v>
      </c>
      <c r="BO462" s="64">
        <f>IFERROR(1/J462*(X462/H462),"0")</f>
        <v>0.27472527472527475</v>
      </c>
      <c r="BP462" s="64">
        <f>IFERROR(1/J462*(Y462/H462),"0")</f>
        <v>0.27472527472527475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94.444444444444443</v>
      </c>
      <c r="Y464" s="771">
        <f>IFERROR(Y459/H459,"0")+IFERROR(Y460/H460,"0")+IFERROR(Y461/H461,"0")+IFERROR(Y462/H462,"0")+IFERROR(Y463/H463,"0")</f>
        <v>95</v>
      </c>
      <c r="Z464" s="771">
        <f>IFERROR(IF(Z459="",0,Z459),"0")+IFERROR(IF(Z460="",0,Z460),"0")+IFERROR(IF(Z461="",0,Z461),"0")+IFERROR(IF(Z462="",0,Z462),"0")+IFERROR(IF(Z463="",0,Z463),"0")</f>
        <v>1.1796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520</v>
      </c>
      <c r="Y465" s="771">
        <f>IFERROR(SUM(Y459:Y463),"0")</f>
        <v>525</v>
      </c>
      <c r="Z465" s="37"/>
      <c r="AA465" s="772"/>
      <c r="AB465" s="772"/>
      <c r="AC465" s="772"/>
    </row>
    <row r="466" spans="1:68" ht="14.25" customHeight="1" x14ac:dyDescent="0.25">
      <c r="A466" s="795" t="s">
        <v>198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10</v>
      </c>
      <c r="Y477" s="770">
        <f t="shared" ref="Y477:Y494" si="97">IFERROR(IF(X477="",0,CEILING((X477/$H477),1)*$H477),"")</f>
        <v>10.8</v>
      </c>
      <c r="Z477" s="36">
        <f>IFERROR(IF(Y477=0,"",ROUNDUP(Y477/H477,0)*0.00902),"")</f>
        <v>1.804E-2</v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10.388888888888889</v>
      </c>
      <c r="BN477" s="64">
        <f t="shared" ref="BN477:BN494" si="99">IFERROR(Y477*I477/H477,"0")</f>
        <v>11.22</v>
      </c>
      <c r="BO477" s="64">
        <f t="shared" ref="BO477:BO494" si="100">IFERROR(1/J477*(X477/H477),"0")</f>
        <v>1.4029180695847361E-2</v>
      </c>
      <c r="BP477" s="64">
        <f t="shared" ref="BP477:BP494" si="101">IFERROR(1/J477*(Y477/H477),"0")</f>
        <v>1.5151515151515152E-2</v>
      </c>
    </row>
    <row r="478" spans="1:68" ht="27" customHeight="1" x14ac:dyDescent="0.25">
      <c r="A478" s="54" t="s">
        <v>748</v>
      </c>
      <c r="B478" s="54" t="s">
        <v>749</v>
      </c>
      <c r="C478" s="31">
        <v>4301031406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4301031382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10</v>
      </c>
      <c r="Y480" s="770">
        <f t="shared" si="97"/>
        <v>12.600000000000001</v>
      </c>
      <c r="Z480" s="36">
        <f>IFERROR(IF(Y480=0,"",ROUNDUP(Y480/H480,0)*0.00902),"")</f>
        <v>2.7060000000000001E-2</v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10.571428571428573</v>
      </c>
      <c r="BN480" s="64">
        <f t="shared" si="99"/>
        <v>13.320000000000002</v>
      </c>
      <c r="BO480" s="64">
        <f t="shared" si="100"/>
        <v>1.8037518037518036E-2</v>
      </c>
      <c r="BP480" s="64">
        <f t="shared" si="101"/>
        <v>2.2727272727272728E-2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10.5</v>
      </c>
      <c r="Y483" s="770">
        <f t="shared" si="97"/>
        <v>10.5</v>
      </c>
      <c r="Z483" s="36">
        <f t="shared" si="102"/>
        <v>2.5100000000000001E-2</v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11.149999999999999</v>
      </c>
      <c r="BN483" s="64">
        <f t="shared" si="99"/>
        <v>11.149999999999999</v>
      </c>
      <c r="BO483" s="64">
        <f t="shared" si="100"/>
        <v>2.1367521367521368E-2</v>
      </c>
      <c r="BP483" s="64">
        <f t="shared" si="101"/>
        <v>2.1367521367521368E-2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4301031331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4301031361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9.2328042328042326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10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7.0199999999999999E-2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30.5</v>
      </c>
      <c r="Y496" s="771">
        <f>IFERROR(SUM(Y477:Y494),"0")</f>
        <v>33.900000000000006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157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10</v>
      </c>
      <c r="Y512" s="770">
        <f>IFERROR(IF(X512="",0,CEILING((X512/$H512),1)*$H512),"")</f>
        <v>10.8</v>
      </c>
      <c r="Z512" s="36">
        <f>IFERROR(IF(Y512=0,"",ROUNDUP(Y512/H512,0)*0.00902),"")</f>
        <v>1.804E-2</v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10.388888888888889</v>
      </c>
      <c r="BN512" s="64">
        <f>IFERROR(Y512*I512/H512,"0")</f>
        <v>11.22</v>
      </c>
      <c r="BO512" s="64">
        <f>IFERROR(1/J512*(X512/H512),"0")</f>
        <v>1.4029180695847361E-2</v>
      </c>
      <c r="BP512" s="64">
        <f>IFERROR(1/J512*(Y512/H512),"0")</f>
        <v>1.5151515151515152E-2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4301031327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4301031359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1.8518518518518516</v>
      </c>
      <c r="Y517" s="771">
        <f>IFERROR(Y512/H512,"0")+IFERROR(Y513/H513,"0")+IFERROR(Y514/H514,"0")+IFERROR(Y515/H515,"0")+IFERROR(Y516/H516,"0")</f>
        <v>2</v>
      </c>
      <c r="Z517" s="771">
        <f>IFERROR(IF(Z512="",0,Z512),"0")+IFERROR(IF(Z513="",0,Z513),"0")+IFERROR(IF(Z514="",0,Z514),"0")+IFERROR(IF(Z515="",0,Z515),"0")+IFERROR(IF(Z516="",0,Z516),"0")</f>
        <v>1.804E-2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10</v>
      </c>
      <c r="Y518" s="771">
        <f>IFERROR(SUM(Y512:Y516),"0")</f>
        <v>10.8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198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30</v>
      </c>
      <c r="Y539" s="770">
        <f t="shared" ref="Y539:Y553" si="103">IFERROR(IF(X539="",0,CEILING((X539/$H539),1)*$H539),"")</f>
        <v>31.68</v>
      </c>
      <c r="Z539" s="36">
        <f t="shared" ref="Z539:Z544" si="104">IFERROR(IF(Y539=0,"",ROUNDUP(Y539/H539,0)*0.01196),"")</f>
        <v>7.1760000000000004E-2</v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32.04545454545454</v>
      </c>
      <c r="BN539" s="64">
        <f t="shared" ref="BN539:BN553" si="106">IFERROR(Y539*I539/H539,"0")</f>
        <v>33.839999999999996</v>
      </c>
      <c r="BO539" s="64">
        <f t="shared" ref="BO539:BO553" si="107">IFERROR(1/J539*(X539/H539),"0")</f>
        <v>5.4632867132867136E-2</v>
      </c>
      <c r="BP539" s="64">
        <f t="shared" ref="BP539:BP553" si="108">IFERROR(1/J539*(Y539/H539),"0")</f>
        <v>5.7692307692307696E-2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20</v>
      </c>
      <c r="Y540" s="770">
        <f t="shared" si="103"/>
        <v>21.12</v>
      </c>
      <c r="Z540" s="36">
        <f t="shared" si="104"/>
        <v>4.7840000000000001E-2</v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21.363636363636363</v>
      </c>
      <c r="BN540" s="64">
        <f t="shared" si="106"/>
        <v>22.56</v>
      </c>
      <c r="BO540" s="64">
        <f t="shared" si="107"/>
        <v>3.6421911421911424E-2</v>
      </c>
      <c r="BP540" s="64">
        <f t="shared" si="108"/>
        <v>3.8461538461538464E-2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40</v>
      </c>
      <c r="Y542" s="770">
        <f t="shared" si="103"/>
        <v>42.24</v>
      </c>
      <c r="Z542" s="36">
        <f t="shared" si="104"/>
        <v>9.5680000000000001E-2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42.727272727272727</v>
      </c>
      <c r="BN542" s="64">
        <f t="shared" si="106"/>
        <v>45.12</v>
      </c>
      <c r="BO542" s="64">
        <f t="shared" si="107"/>
        <v>7.2843822843822847E-2</v>
      </c>
      <c r="BP542" s="64">
        <f t="shared" si="108"/>
        <v>7.6923076923076927E-2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30</v>
      </c>
      <c r="Y544" s="770">
        <f t="shared" si="103"/>
        <v>31.68</v>
      </c>
      <c r="Z544" s="36">
        <f t="shared" si="104"/>
        <v>7.1760000000000004E-2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32.04545454545454</v>
      </c>
      <c r="BN544" s="64">
        <f t="shared" si="106"/>
        <v>33.839999999999996</v>
      </c>
      <c r="BO544" s="64">
        <f t="shared" si="107"/>
        <v>5.4632867132867136E-2</v>
      </c>
      <c r="BP544" s="64">
        <f t="shared" si="108"/>
        <v>5.7692307692307696E-2</v>
      </c>
    </row>
    <row r="545" spans="1:68" ht="27" customHeight="1" x14ac:dyDescent="0.25">
      <c r="A545" s="54" t="s">
        <v>854</v>
      </c>
      <c r="B545" s="54" t="s">
        <v>855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22.727272727272727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24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0.28704000000000002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120</v>
      </c>
      <c r="Y555" s="771">
        <f>IFERROR(SUM(Y539:Y553),"0")</f>
        <v>126.72</v>
      </c>
      <c r="Z555" s="37"/>
      <c r="AA555" s="772"/>
      <c r="AB555" s="772"/>
      <c r="AC555" s="772"/>
    </row>
    <row r="556" spans="1:68" ht="14.25" customHeight="1" x14ac:dyDescent="0.25">
      <c r="A556" s="795" t="s">
        <v>157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111" t="s">
        <v>877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100</v>
      </c>
      <c r="Y558" s="770">
        <f>IFERROR(IF(X558="",0,CEILING((X558/$H558),1)*$H558),"")</f>
        <v>100.32000000000001</v>
      </c>
      <c r="Z558" s="36">
        <f>IFERROR(IF(Y558=0,"",ROUNDUP(Y558/H558,0)*0.01196),"")</f>
        <v>0.22724</v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106.81818181818181</v>
      </c>
      <c r="BN558" s="64">
        <f>IFERROR(Y558*I558/H558,"0")</f>
        <v>107.16</v>
      </c>
      <c r="BO558" s="64">
        <f>IFERROR(1/J558*(X558/H558),"0")</f>
        <v>0.18210955710955709</v>
      </c>
      <c r="BP558" s="64">
        <f>IFERROR(1/J558*(Y558/H558),"0")</f>
        <v>0.18269230769230771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18.939393939393938</v>
      </c>
      <c r="Y560" s="771">
        <f>IFERROR(Y557/H557,"0")+IFERROR(Y558/H558,"0")+IFERROR(Y559/H559,"0")</f>
        <v>19</v>
      </c>
      <c r="Z560" s="771">
        <f>IFERROR(IF(Z557="",0,Z557),"0")+IFERROR(IF(Z558="",0,Z558),"0")+IFERROR(IF(Z559="",0,Z559),"0")</f>
        <v>0.22724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100</v>
      </c>
      <c r="Y561" s="771">
        <f>IFERROR(SUM(Y557:Y559),"0")</f>
        <v>100.32000000000001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20</v>
      </c>
      <c r="Y563" s="770">
        <f t="shared" ref="Y563:Y576" si="109">IFERROR(IF(X563="",0,CEILING((X563/$H563),1)*$H563),"")</f>
        <v>21.12</v>
      </c>
      <c r="Z563" s="36">
        <f>IFERROR(IF(Y563=0,"",ROUNDUP(Y563/H563,0)*0.01196),"")</f>
        <v>4.7840000000000001E-2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21.363636363636363</v>
      </c>
      <c r="BN563" s="64">
        <f t="shared" ref="BN563:BN576" si="111">IFERROR(Y563*I563/H563,"0")</f>
        <v>22.56</v>
      </c>
      <c r="BO563" s="64">
        <f t="shared" ref="BO563:BO576" si="112">IFERROR(1/J563*(X563/H563),"0")</f>
        <v>3.6421911421911424E-2</v>
      </c>
      <c r="BP563" s="64">
        <f t="shared" ref="BP563:BP576" si="113">IFERROR(1/J563*(Y563/H563),"0")</f>
        <v>3.8461538461538464E-2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30</v>
      </c>
      <c r="Y564" s="770">
        <f t="shared" si="109"/>
        <v>31.68</v>
      </c>
      <c r="Z564" s="36">
        <f>IFERROR(IF(Y564=0,"",ROUNDUP(Y564/H564,0)*0.01196),"")</f>
        <v>7.1760000000000004E-2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32.04545454545454</v>
      </c>
      <c r="BN564" s="64">
        <f t="shared" si="111"/>
        <v>33.839999999999996</v>
      </c>
      <c r="BO564" s="64">
        <f t="shared" si="112"/>
        <v>5.4632867132867136E-2</v>
      </c>
      <c r="BP564" s="64">
        <f t="shared" si="113"/>
        <v>5.7692307692307696E-2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40</v>
      </c>
      <c r="Y566" s="770">
        <f t="shared" si="109"/>
        <v>42.24</v>
      </c>
      <c r="Z566" s="36">
        <f>IFERROR(IF(Y566=0,"",ROUNDUP(Y566/H566,0)*0.01196),"")</f>
        <v>9.5680000000000001E-2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42.727272727272727</v>
      </c>
      <c r="BN566" s="64">
        <f t="shared" si="111"/>
        <v>45.12</v>
      </c>
      <c r="BO566" s="64">
        <f t="shared" si="112"/>
        <v>7.2843822843822847E-2</v>
      </c>
      <c r="BP566" s="64">
        <f t="shared" si="113"/>
        <v>7.6923076923076927E-2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4301031419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76" t="s">
        <v>902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4301031418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82" t="s">
        <v>910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911</v>
      </c>
      <c r="C573" s="31">
        <v>4301031385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87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4301031417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17" t="s">
        <v>915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916</v>
      </c>
      <c r="C576" s="31">
        <v>4301031384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17.045454545454543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18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0.21528000000000003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90</v>
      </c>
      <c r="Y578" s="771">
        <f>IFERROR(SUM(Y563:Y576),"0")</f>
        <v>95.039999999999992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198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157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198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157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3113.9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3207.5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3282.3473301090071</v>
      </c>
      <c r="Y666" s="771">
        <f>IFERROR(SUM(BN22:BN662),"0")</f>
        <v>3380.8409999999999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6</v>
      </c>
      <c r="Y667" s="38">
        <f>ROUNDUP(SUM(BP22:BP662),0)</f>
        <v>6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3432.3473301090071</v>
      </c>
      <c r="Y668" s="771">
        <f>GrossWeightTotalR+PalletQtyTotalR*25</f>
        <v>3530.8409999999999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457.70439517357329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473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6.4408999999999992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310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206</v>
      </c>
      <c r="F673" s="789" t="s">
        <v>228</v>
      </c>
      <c r="G673" s="789" t="s">
        <v>269</v>
      </c>
      <c r="H673" s="789" t="s">
        <v>105</v>
      </c>
      <c r="I673" s="789" t="s">
        <v>311</v>
      </c>
      <c r="J673" s="789" t="s">
        <v>335</v>
      </c>
      <c r="K673" s="789" t="s">
        <v>412</v>
      </c>
      <c r="L673" s="789" t="s">
        <v>432</v>
      </c>
      <c r="M673" s="789" t="s">
        <v>457</v>
      </c>
      <c r="N673" s="767"/>
      <c r="O673" s="789" t="s">
        <v>484</v>
      </c>
      <c r="P673" s="789" t="s">
        <v>487</v>
      </c>
      <c r="Q673" s="789" t="s">
        <v>496</v>
      </c>
      <c r="R673" s="789" t="s">
        <v>512</v>
      </c>
      <c r="S673" s="789" t="s">
        <v>525</v>
      </c>
      <c r="T673" s="789" t="s">
        <v>538</v>
      </c>
      <c r="U673" s="789" t="s">
        <v>551</v>
      </c>
      <c r="V673" s="789" t="s">
        <v>555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54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136.80000000000001</v>
      </c>
      <c r="E675" s="46">
        <f>IFERROR(Y99*1,"0")+IFERROR(Y100*1,"0")+IFERROR(Y101*1,"0")+IFERROR(Y105*1,"0")+IFERROR(Y106*1,"0")+IFERROR(Y107*1,"0")+IFERROR(Y108*1,"0")+IFERROR(Y109*1,"0")+IFERROR(Y110*1,"0")</f>
        <v>263.70000000000005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352.40000000000003</v>
      </c>
      <c r="G675" s="46">
        <f>IFERROR(Y145*1,"0")+IFERROR(Y146*1,"0")+IFERROR(Y147*1,"0")+IFERROR(Y151*1,"0")+IFERROR(Y152*1,"0")+IFERROR(Y156*1,"0")+IFERROR(Y157*1,"0")+IFERROR(Y158*1,"0")</f>
        <v>20.160000000000004</v>
      </c>
      <c r="H675" s="46">
        <f>IFERROR(Y163*1,"0")+IFERROR(Y167*1,"0")+IFERROR(Y168*1,"0")+IFERROR(Y169*1,"0")+IFERROR(Y170*1,"0")+IFERROR(Y171*1,"0")+IFERROR(Y175*1,"0")+IFERROR(Y176*1,"0")</f>
        <v>48</v>
      </c>
      <c r="I675" s="46">
        <f>IFERROR(Y182*1,"0")+IFERROR(Y186*1,"0")+IFERROR(Y187*1,"0")+IFERROR(Y188*1,"0")+IFERROR(Y189*1,"0")+IFERROR(Y190*1,"0")+IFERROR(Y191*1,"0")+IFERROR(Y192*1,"0")+IFERROR(Y193*1,"0")</f>
        <v>10.5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135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18.900000000000002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395.1</v>
      </c>
      <c r="W675" s="46">
        <f>IFERROR(Y403*1,"0")+IFERROR(Y407*1,"0")+IFERROR(Y408*1,"0")+IFERROR(Y409*1,"0")</f>
        <v>10.5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330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1065.6599999999999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33.900000000000006</v>
      </c>
      <c r="AA675" s="46">
        <f>IFERROR(Y508*1,"0")+IFERROR(Y512*1,"0")+IFERROR(Y513*1,"0")+IFERROR(Y514*1,"0")+IFERROR(Y515*1,"0")+IFERROR(Y516*1,"0")</f>
        <v>10.8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322.08000000000004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2025-02-10T10:30:18Z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