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35B7088-FCA4-4058-9B90-005E490699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5" i="1" l="1"/>
  <c r="X664" i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Z521" i="1"/>
  <c r="Z525" i="1" s="1"/>
  <c r="Y521" i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Y500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N227" i="1"/>
  <c r="BM227" i="1"/>
  <c r="Z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Y194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2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59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2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675" i="1" s="1"/>
  <c r="P57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C675" i="1" s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65" i="1" s="1"/>
  <c r="Y23" i="1"/>
  <c r="X23" i="1"/>
  <c r="BP22" i="1"/>
  <c r="BO22" i="1"/>
  <c r="X667" i="1" s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36" i="1" l="1"/>
  <c r="Z194" i="1"/>
  <c r="Z342" i="1"/>
  <c r="Y34" i="1"/>
  <c r="Y38" i="1"/>
  <c r="Y48" i="1"/>
  <c r="Y54" i="1"/>
  <c r="Y65" i="1"/>
  <c r="Y71" i="1"/>
  <c r="Y81" i="1"/>
  <c r="Y89" i="1"/>
  <c r="Y95" i="1"/>
  <c r="Y102" i="1"/>
  <c r="Y111" i="1"/>
  <c r="Y120" i="1"/>
  <c r="Y126" i="1"/>
  <c r="Y136" i="1"/>
  <c r="Y142" i="1"/>
  <c r="Y149" i="1"/>
  <c r="Y153" i="1"/>
  <c r="Y160" i="1"/>
  <c r="Y165" i="1"/>
  <c r="Y173" i="1"/>
  <c r="Y177" i="1"/>
  <c r="Y195" i="1"/>
  <c r="Y200" i="1"/>
  <c r="Y206" i="1"/>
  <c r="Y216" i="1"/>
  <c r="BP229" i="1"/>
  <c r="BN229" i="1"/>
  <c r="Z229" i="1"/>
  <c r="Y231" i="1"/>
  <c r="Y239" i="1"/>
  <c r="BP233" i="1"/>
  <c r="BN233" i="1"/>
  <c r="Z233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BP341" i="1"/>
  <c r="BN341" i="1"/>
  <c r="Z341" i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4" i="1"/>
  <c r="BP355" i="1"/>
  <c r="BN355" i="1"/>
  <c r="Z355" i="1"/>
  <c r="BP359" i="1"/>
  <c r="BN359" i="1"/>
  <c r="Z359" i="1"/>
  <c r="Y363" i="1"/>
  <c r="BP367" i="1"/>
  <c r="BN367" i="1"/>
  <c r="Z367" i="1"/>
  <c r="Z370" i="1" s="1"/>
  <c r="Z410" i="1"/>
  <c r="BP408" i="1"/>
  <c r="BN408" i="1"/>
  <c r="Z408" i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Y496" i="1"/>
  <c r="BP486" i="1"/>
  <c r="BN486" i="1"/>
  <c r="Z486" i="1"/>
  <c r="BP489" i="1"/>
  <c r="BN489" i="1"/>
  <c r="Z489" i="1"/>
  <c r="BP493" i="1"/>
  <c r="BN493" i="1"/>
  <c r="Z493" i="1"/>
  <c r="Y518" i="1"/>
  <c r="BP512" i="1"/>
  <c r="BN512" i="1"/>
  <c r="Z512" i="1"/>
  <c r="Z517" i="1" s="1"/>
  <c r="Y517" i="1"/>
  <c r="K675" i="1"/>
  <c r="H9" i="1"/>
  <c r="B675" i="1"/>
  <c r="X666" i="1"/>
  <c r="X668" i="1" s="1"/>
  <c r="X669" i="1"/>
  <c r="Y24" i="1"/>
  <c r="Z27" i="1"/>
  <c r="Z33" i="1" s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67" i="1" s="1"/>
  <c r="Z42" i="1"/>
  <c r="BN42" i="1"/>
  <c r="Y666" i="1" s="1"/>
  <c r="Y668" i="1" s="1"/>
  <c r="BP42" i="1"/>
  <c r="Z44" i="1"/>
  <c r="BN44" i="1"/>
  <c r="Z46" i="1"/>
  <c r="BN46" i="1"/>
  <c r="Y49" i="1"/>
  <c r="Z52" i="1"/>
  <c r="Z53" i="1" s="1"/>
  <c r="BN52" i="1"/>
  <c r="Z57" i="1"/>
  <c r="BN57" i="1"/>
  <c r="BP57" i="1"/>
  <c r="Z59" i="1"/>
  <c r="BN59" i="1"/>
  <c r="Z61" i="1"/>
  <c r="BN61" i="1"/>
  <c r="Z63" i="1"/>
  <c r="BN63" i="1"/>
  <c r="Y64" i="1"/>
  <c r="Y669" i="1" s="1"/>
  <c r="Z67" i="1"/>
  <c r="BN67" i="1"/>
  <c r="BP67" i="1"/>
  <c r="Z69" i="1"/>
  <c r="BN69" i="1"/>
  <c r="Z75" i="1"/>
  <c r="Z80" i="1" s="1"/>
  <c r="BN75" i="1"/>
  <c r="Z77" i="1"/>
  <c r="BN77" i="1"/>
  <c r="Z79" i="1"/>
  <c r="BN79" i="1"/>
  <c r="Z83" i="1"/>
  <c r="Z89" i="1" s="1"/>
  <c r="BN83" i="1"/>
  <c r="BP83" i="1"/>
  <c r="Z85" i="1"/>
  <c r="BN85" i="1"/>
  <c r="Z87" i="1"/>
  <c r="BN87" i="1"/>
  <c r="Z93" i="1"/>
  <c r="Z95" i="1" s="1"/>
  <c r="BN93" i="1"/>
  <c r="E675" i="1"/>
  <c r="Z100" i="1"/>
  <c r="Z102" i="1" s="1"/>
  <c r="BN100" i="1"/>
  <c r="Y103" i="1"/>
  <c r="Z106" i="1"/>
  <c r="Z111" i="1" s="1"/>
  <c r="BN106" i="1"/>
  <c r="Z108" i="1"/>
  <c r="BN108" i="1"/>
  <c r="Z109" i="1"/>
  <c r="BN109" i="1"/>
  <c r="F675" i="1"/>
  <c r="Z116" i="1"/>
  <c r="Z120" i="1" s="1"/>
  <c r="BN116" i="1"/>
  <c r="Z118" i="1"/>
  <c r="BN118" i="1"/>
  <c r="Y121" i="1"/>
  <c r="Z124" i="1"/>
  <c r="Z126" i="1" s="1"/>
  <c r="BN124" i="1"/>
  <c r="Z130" i="1"/>
  <c r="BN130" i="1"/>
  <c r="Z132" i="1"/>
  <c r="BN132" i="1"/>
  <c r="Z134" i="1"/>
  <c r="BN134" i="1"/>
  <c r="Z140" i="1"/>
  <c r="Z141" i="1" s="1"/>
  <c r="BN140" i="1"/>
  <c r="Z145" i="1"/>
  <c r="BN145" i="1"/>
  <c r="BP145" i="1"/>
  <c r="Z147" i="1"/>
  <c r="BN147" i="1"/>
  <c r="Y148" i="1"/>
  <c r="Z151" i="1"/>
  <c r="Z153" i="1" s="1"/>
  <c r="BN151" i="1"/>
  <c r="BP151" i="1"/>
  <c r="Z156" i="1"/>
  <c r="Z159" i="1" s="1"/>
  <c r="BN156" i="1"/>
  <c r="BP156" i="1"/>
  <c r="Z158" i="1"/>
  <c r="BN158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Z175" i="1"/>
  <c r="Z177" i="1" s="1"/>
  <c r="BN175" i="1"/>
  <c r="BP175" i="1"/>
  <c r="I675" i="1"/>
  <c r="Y184" i="1"/>
  <c r="Z187" i="1"/>
  <c r="BN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Z208" i="1"/>
  <c r="BN208" i="1"/>
  <c r="BP208" i="1"/>
  <c r="Z210" i="1"/>
  <c r="BN210" i="1"/>
  <c r="Z212" i="1"/>
  <c r="BN212" i="1"/>
  <c r="Z214" i="1"/>
  <c r="BN214" i="1"/>
  <c r="Y230" i="1"/>
  <c r="Z220" i="1"/>
  <c r="Z230" i="1" s="1"/>
  <c r="BN220" i="1"/>
  <c r="Z222" i="1"/>
  <c r="BN222" i="1"/>
  <c r="Z224" i="1"/>
  <c r="BN224" i="1"/>
  <c r="Z226" i="1"/>
  <c r="BN226" i="1"/>
  <c r="BP234" i="1"/>
  <c r="BN234" i="1"/>
  <c r="Z234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Z264" i="1" s="1"/>
  <c r="Y264" i="1"/>
  <c r="BP273" i="1"/>
  <c r="BN273" i="1"/>
  <c r="Z273" i="1"/>
  <c r="BP277" i="1"/>
  <c r="BN277" i="1"/>
  <c r="Z277" i="1"/>
  <c r="Z281" i="1" s="1"/>
  <c r="Y281" i="1"/>
  <c r="Z293" i="1"/>
  <c r="BP291" i="1"/>
  <c r="BN291" i="1"/>
  <c r="Z291" i="1"/>
  <c r="BP300" i="1"/>
  <c r="BN300" i="1"/>
  <c r="Z300" i="1"/>
  <c r="Z303" i="1" s="1"/>
  <c r="Y317" i="1"/>
  <c r="BP330" i="1"/>
  <c r="BN330" i="1"/>
  <c r="Z330" i="1"/>
  <c r="Z331" i="1" s="1"/>
  <c r="Y332" i="1"/>
  <c r="T675" i="1"/>
  <c r="Y338" i="1"/>
  <c r="BP335" i="1"/>
  <c r="BN335" i="1"/>
  <c r="Z335" i="1"/>
  <c r="Z337" i="1" s="1"/>
  <c r="Y342" i="1"/>
  <c r="BP357" i="1"/>
  <c r="BN357" i="1"/>
  <c r="Z357" i="1"/>
  <c r="BP361" i="1"/>
  <c r="BN361" i="1"/>
  <c r="Z361" i="1"/>
  <c r="BP369" i="1"/>
  <c r="BN369" i="1"/>
  <c r="Z369" i="1"/>
  <c r="BP376" i="1"/>
  <c r="BN376" i="1"/>
  <c r="Z376" i="1"/>
  <c r="BP385" i="1"/>
  <c r="BN385" i="1"/>
  <c r="Z385" i="1"/>
  <c r="Y387" i="1"/>
  <c r="Z393" i="1"/>
  <c r="BP391" i="1"/>
  <c r="BN391" i="1"/>
  <c r="Z391" i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566" i="1"/>
  <c r="BN566" i="1"/>
  <c r="Z566" i="1"/>
  <c r="BP568" i="1"/>
  <c r="BN568" i="1"/>
  <c r="Z568" i="1"/>
  <c r="BP572" i="1"/>
  <c r="BN572" i="1"/>
  <c r="Z572" i="1"/>
  <c r="BP575" i="1"/>
  <c r="BN575" i="1"/>
  <c r="Z5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Y394" i="1"/>
  <c r="BP397" i="1"/>
  <c r="BN397" i="1"/>
  <c r="Z397" i="1"/>
  <c r="Z399" i="1" s="1"/>
  <c r="Y411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Z464" i="1" s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501" i="1"/>
  <c r="BP498" i="1"/>
  <c r="BN498" i="1"/>
  <c r="Z498" i="1"/>
  <c r="Z500" i="1" s="1"/>
  <c r="BP515" i="1"/>
  <c r="BN515" i="1"/>
  <c r="Z515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Y526" i="1"/>
  <c r="BP521" i="1"/>
  <c r="BN521" i="1"/>
  <c r="Y525" i="1"/>
  <c r="BP540" i="1"/>
  <c r="BN540" i="1"/>
  <c r="Z540" i="1"/>
  <c r="BP544" i="1"/>
  <c r="BN544" i="1"/>
  <c r="Z544" i="1"/>
  <c r="Z554" i="1" s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BP574" i="1"/>
  <c r="BN574" i="1"/>
  <c r="Z574" i="1"/>
  <c r="Y577" i="1"/>
  <c r="Z583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38" i="1" l="1"/>
  <c r="Z435" i="1"/>
  <c r="Z363" i="1"/>
  <c r="Z617" i="1"/>
  <c r="Z577" i="1"/>
  <c r="Z451" i="1"/>
  <c r="Z386" i="1"/>
  <c r="Z251" i="1"/>
  <c r="Z216" i="1"/>
  <c r="Z172" i="1"/>
  <c r="Z148" i="1"/>
  <c r="Z71" i="1"/>
  <c r="Z64" i="1"/>
  <c r="Z48" i="1"/>
  <c r="Z670" i="1" s="1"/>
  <c r="Y665" i="1"/>
  <c r="Z239" i="1"/>
</calcChain>
</file>

<file path=xl/sharedStrings.xml><?xml version="1.0" encoding="utf-8"?>
<sst xmlns="http://schemas.openxmlformats.org/spreadsheetml/2006/main" count="3136" uniqueCount="1086">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</sst>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5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45701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Четверг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108</v>
      </c>
      <c r="B43" s="54" t="s">
        <v>113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69</v>
      </c>
      <c r="X43" s="769">
        <v>100</v>
      </c>
      <c r="Y43" s="770">
        <f t="shared" si="6"/>
        <v>108</v>
      </c>
      <c r="Z43" s="36">
        <f>IFERROR(IF(Y43=0,"",ROUNDUP(Y43/H43,0)*0.01898),"")</f>
        <v>0.1898</v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104.02777777777777</v>
      </c>
      <c r="BN43" s="64">
        <f t="shared" si="8"/>
        <v>112.34999999999998</v>
      </c>
      <c r="BO43" s="64">
        <f t="shared" si="9"/>
        <v>0.14467592592592593</v>
      </c>
      <c r="BP43" s="64">
        <f t="shared" si="10"/>
        <v>0.15625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122</v>
      </c>
      <c r="B46" s="54" t="s">
        <v>123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69</v>
      </c>
      <c r="X46" s="769">
        <v>16</v>
      </c>
      <c r="Y46" s="770">
        <f t="shared" si="6"/>
        <v>16</v>
      </c>
      <c r="Z46" s="36">
        <f>IFERROR(IF(Y46=0,"",ROUNDUP(Y46/H46,0)*0.00902),"")</f>
        <v>3.6080000000000001E-2</v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16.84</v>
      </c>
      <c r="BN46" s="64">
        <f t="shared" si="8"/>
        <v>16.84</v>
      </c>
      <c r="BO46" s="64">
        <f t="shared" si="9"/>
        <v>3.0303030303030304E-2</v>
      </c>
      <c r="BP46" s="64">
        <f t="shared" si="10"/>
        <v>3.0303030303030304E-2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13.25925925925926</v>
      </c>
      <c r="Y48" s="771">
        <f>IFERROR(Y42/H42,"0")+IFERROR(Y43/H43,"0")+IFERROR(Y44/H44,"0")+IFERROR(Y45/H45,"0")+IFERROR(Y46/H46,"0")+IFERROR(Y47/H47,"0")</f>
        <v>14</v>
      </c>
      <c r="Z48" s="771">
        <f>IFERROR(IF(Z42="",0,Z42),"0")+IFERROR(IF(Z43="",0,Z43),"0")+IFERROR(IF(Z44="",0,Z44),"0")+IFERROR(IF(Z45="",0,Z45),"0")+IFERROR(IF(Z46="",0,Z46),"0")+IFERROR(IF(Z47="",0,Z47),"0")</f>
        <v>0.22588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116</v>
      </c>
      <c r="Y49" s="771">
        <f>IFERROR(SUM(Y42:Y47),"0")</f>
        <v>124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143</v>
      </c>
      <c r="B59" s="54" t="s">
        <v>144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146</v>
      </c>
      <c r="B60" s="54" t="s">
        <v>147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149</v>
      </c>
      <c r="B61" s="54" t="s">
        <v>150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151</v>
      </c>
      <c r="B62" s="54" t="s">
        <v>152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customHeight="1" x14ac:dyDescent="0.25">
      <c r="A66" s="795" t="s">
        <v>157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158</v>
      </c>
      <c r="B67" s="54" t="s">
        <v>159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210</v>
      </c>
      <c r="Y67" s="770">
        <f>IFERROR(IF(X67="",0,CEILING((X67/$H67),1)*$H67),"")</f>
        <v>216</v>
      </c>
      <c r="Z67" s="36">
        <f>IFERROR(IF(Y67=0,"",ROUNDUP(Y67/H67,0)*0.01898),"")</f>
        <v>0.37959999999999999</v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218.45833333333331</v>
      </c>
      <c r="BN67" s="64">
        <f>IFERROR(Y67*I67/H67,"0")</f>
        <v>224.69999999999996</v>
      </c>
      <c r="BO67" s="64">
        <f>IFERROR(1/J67*(X67/H67),"0")</f>
        <v>0.30381944444444442</v>
      </c>
      <c r="BP67" s="64">
        <f>IFERROR(1/J67*(Y67/H67),"0")</f>
        <v>0.3125</v>
      </c>
    </row>
    <row r="68" spans="1:68" ht="27" customHeight="1" x14ac:dyDescent="0.25">
      <c r="A68" s="54" t="s">
        <v>161</v>
      </c>
      <c r="B68" s="54" t="s">
        <v>162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164</v>
      </c>
      <c r="B69" s="54" t="s">
        <v>165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19.444444444444443</v>
      </c>
      <c r="Y71" s="771">
        <f>IFERROR(Y67/H67,"0")+IFERROR(Y68/H68,"0")+IFERROR(Y69/H69,"0")+IFERROR(Y70/H70,"0")</f>
        <v>20</v>
      </c>
      <c r="Z71" s="771">
        <f>IFERROR(IF(Z67="",0,Z67),"0")+IFERROR(IF(Z68="",0,Z68),"0")+IFERROR(IF(Z69="",0,Z69),"0")+IFERROR(IF(Z70="",0,Z70),"0")</f>
        <v>0.37959999999999999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210</v>
      </c>
      <c r="Y72" s="771">
        <f>IFERROR(SUM(Y67:Y70),"0")</f>
        <v>216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168</v>
      </c>
      <c r="B74" s="54" t="s">
        <v>169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171</v>
      </c>
      <c r="B75" s="54" t="s">
        <v>172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174</v>
      </c>
      <c r="B76" s="54" t="s">
        <v>175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181</v>
      </c>
      <c r="B79" s="54" t="s">
        <v>182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183</v>
      </c>
      <c r="B83" s="54" t="s">
        <v>184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189</v>
      </c>
      <c r="B85" s="54" t="s">
        <v>190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192</v>
      </c>
      <c r="B86" s="54" t="s">
        <v>193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196</v>
      </c>
      <c r="B88" s="54" t="s">
        <v>197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198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199</v>
      </c>
      <c r="B92" s="54" t="s">
        <v>200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199</v>
      </c>
      <c r="B93" s="54" t="s">
        <v>202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203</v>
      </c>
      <c r="B94" s="54" t="s">
        <v>204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206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207</v>
      </c>
      <c r="B99" s="54" t="s">
        <v>208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210</v>
      </c>
      <c r="B100" s="54" t="s">
        <v>211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212</v>
      </c>
      <c r="B101" s="54" t="s">
        <v>213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215</v>
      </c>
      <c r="B105" s="54" t="s">
        <v>216</v>
      </c>
      <c r="C105" s="31">
        <v>4301051546</v>
      </c>
      <c r="D105" s="776">
        <v>4607091386967</v>
      </c>
      <c r="E105" s="777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70</v>
      </c>
      <c r="Y105" s="770">
        <f t="shared" ref="Y105:Y110" si="26">IFERROR(IF(X105="",0,CEILING((X105/$H105),1)*$H105),"")</f>
        <v>75.600000000000009</v>
      </c>
      <c r="Z105" s="36">
        <f>IFERROR(IF(Y105=0,"",ROUNDUP(Y105/H105,0)*0.01898),"")</f>
        <v>0.17082</v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74.325000000000003</v>
      </c>
      <c r="BN105" s="64">
        <f t="shared" ref="BN105:BN110" si="28">IFERROR(Y105*I105/H105,"0")</f>
        <v>80.271000000000001</v>
      </c>
      <c r="BO105" s="64">
        <f t="shared" ref="BO105:BO110" si="29">IFERROR(1/J105*(X105/H105),"0")</f>
        <v>0.13020833333333331</v>
      </c>
      <c r="BP105" s="64">
        <f t="shared" ref="BP105:BP110" si="30">IFERROR(1/J105*(Y105/H105),"0")</f>
        <v>0.140625</v>
      </c>
    </row>
    <row r="106" spans="1:68" ht="27" customHeight="1" x14ac:dyDescent="0.25">
      <c r="A106" s="54" t="s">
        <v>215</v>
      </c>
      <c r="B106" s="54" t="s">
        <v>218</v>
      </c>
      <c r="C106" s="31">
        <v>4301051437</v>
      </c>
      <c r="D106" s="776">
        <v>4607091386967</v>
      </c>
      <c r="E106" s="777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221</v>
      </c>
      <c r="B108" s="54" t="s">
        <v>222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224</v>
      </c>
      <c r="B109" s="54" t="s">
        <v>225</v>
      </c>
      <c r="C109" s="31">
        <v>4301051687</v>
      </c>
      <c r="D109" s="776">
        <v>4680115880214</v>
      </c>
      <c r="E109" s="777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62" t="s">
        <v>226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224</v>
      </c>
      <c r="B110" s="54" t="s">
        <v>227</v>
      </c>
      <c r="C110" s="31">
        <v>4301051439</v>
      </c>
      <c r="D110" s="776">
        <v>4680115880214</v>
      </c>
      <c r="E110" s="777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6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8.3333333333333321</v>
      </c>
      <c r="Y111" s="771">
        <f>IFERROR(Y105/H105,"0")+IFERROR(Y106/H106,"0")+IFERROR(Y107/H107,"0")+IFERROR(Y108/H108,"0")+IFERROR(Y109/H109,"0")+IFERROR(Y110/H110,"0")</f>
        <v>9</v>
      </c>
      <c r="Z111" s="771">
        <f>IFERROR(IF(Z105="",0,Z105),"0")+IFERROR(IF(Z106="",0,Z106),"0")+IFERROR(IF(Z107="",0,Z107),"0")+IFERROR(IF(Z108="",0,Z108),"0")+IFERROR(IF(Z109="",0,Z109),"0")+IFERROR(IF(Z110="",0,Z110),"0")</f>
        <v>0.17082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70</v>
      </c>
      <c r="Y112" s="771">
        <f>IFERROR(SUM(Y105:Y110),"0")</f>
        <v>75.600000000000009</v>
      </c>
      <c r="Z112" s="37"/>
      <c r="AA112" s="772"/>
      <c r="AB112" s="772"/>
      <c r="AC112" s="772"/>
    </row>
    <row r="113" spans="1:68" ht="16.5" customHeight="1" x14ac:dyDescent="0.25">
      <c r="A113" s="785" t="s">
        <v>228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229</v>
      </c>
      <c r="B115" s="54" t="s">
        <v>230</v>
      </c>
      <c r="C115" s="31">
        <v>4301011703</v>
      </c>
      <c r="D115" s="776">
        <v>4680115882133</v>
      </c>
      <c r="E115" s="777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229</v>
      </c>
      <c r="B116" s="54" t="s">
        <v>232</v>
      </c>
      <c r="C116" s="31">
        <v>4301011514</v>
      </c>
      <c r="D116" s="776">
        <v>4680115882133</v>
      </c>
      <c r="E116" s="777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233</v>
      </c>
      <c r="B117" s="54" t="s">
        <v>234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235</v>
      </c>
      <c r="B118" s="54" t="s">
        <v>236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237</v>
      </c>
      <c r="B119" s="54" t="s">
        <v>238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157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239</v>
      </c>
      <c r="B123" s="54" t="s">
        <v>240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242</v>
      </c>
      <c r="B124" s="54" t="s">
        <v>243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244</v>
      </c>
      <c r="B125" s="54" t="s">
        <v>245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246</v>
      </c>
      <c r="B129" s="54" t="s">
        <v>247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120</v>
      </c>
      <c r="Y129" s="770">
        <f t="shared" ref="Y129:Y135" si="31">IFERROR(IF(X129="",0,CEILING((X129/$H129),1)*$H129),"")</f>
        <v>126</v>
      </c>
      <c r="Z129" s="36">
        <f>IFERROR(IF(Y129=0,"",ROUNDUP(Y129/H129,0)*0.01898),"")</f>
        <v>0.28470000000000001</v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127.32857142857142</v>
      </c>
      <c r="BN129" s="64">
        <f t="shared" ref="BN129:BN135" si="33">IFERROR(Y129*I129/H129,"0")</f>
        <v>133.69499999999999</v>
      </c>
      <c r="BO129" s="64">
        <f t="shared" ref="BO129:BO135" si="34">IFERROR(1/J129*(X129/H129),"0")</f>
        <v>0.2232142857142857</v>
      </c>
      <c r="BP129" s="64">
        <f t="shared" ref="BP129:BP135" si="35">IFERROR(1/J129*(Y129/H129),"0")</f>
        <v>0.234375</v>
      </c>
    </row>
    <row r="130" spans="1:68" ht="37.5" customHeight="1" x14ac:dyDescent="0.25">
      <c r="A130" s="54" t="s">
        <v>246</v>
      </c>
      <c r="B130" s="54" t="s">
        <v>249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256</v>
      </c>
      <c r="B133" s="54" t="s">
        <v>257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258</v>
      </c>
      <c r="B134" s="54" t="s">
        <v>259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260</v>
      </c>
      <c r="B135" s="54" t="s">
        <v>261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14.285714285714285</v>
      </c>
      <c r="Y136" s="771">
        <f>IFERROR(Y129/H129,"0")+IFERROR(Y130/H130,"0")+IFERROR(Y131/H131,"0")+IFERROR(Y132/H132,"0")+IFERROR(Y133/H133,"0")+IFERROR(Y134/H134,"0")+IFERROR(Y135/H135,"0")</f>
        <v>15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0.28470000000000001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120</v>
      </c>
      <c r="Y137" s="771">
        <f>IFERROR(SUM(Y129:Y135),"0")</f>
        <v>126</v>
      </c>
      <c r="Z137" s="37"/>
      <c r="AA137" s="772"/>
      <c r="AB137" s="772"/>
      <c r="AC137" s="772"/>
    </row>
    <row r="138" spans="1:68" ht="14.25" customHeight="1" x14ac:dyDescent="0.25">
      <c r="A138" s="795" t="s">
        <v>198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263</v>
      </c>
      <c r="B139" s="54" t="s">
        <v>264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266</v>
      </c>
      <c r="B140" s="54" t="s">
        <v>267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269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270</v>
      </c>
      <c r="B145" s="54" t="s">
        <v>271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274</v>
      </c>
      <c r="B146" s="54" t="s">
        <v>275</v>
      </c>
      <c r="C146" s="31">
        <v>4301011564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274</v>
      </c>
      <c r="B147" s="54" t="s">
        <v>277</v>
      </c>
      <c r="C147" s="31">
        <v>4301011562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278</v>
      </c>
      <c r="B151" s="54" t="s">
        <v>279</v>
      </c>
      <c r="C151" s="31">
        <v>4301031234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278</v>
      </c>
      <c r="B152" s="54" t="s">
        <v>281</v>
      </c>
      <c r="C152" s="31">
        <v>4301031235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282</v>
      </c>
      <c r="B156" s="54" t="s">
        <v>283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45" t="s">
        <v>284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285</v>
      </c>
      <c r="B157" s="54" t="s">
        <v>286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285</v>
      </c>
      <c r="B158" s="54" t="s">
        <v>287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288</v>
      </c>
      <c r="B163" s="54" t="s">
        <v>289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291</v>
      </c>
      <c r="B167" s="54" t="s">
        <v>292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294</v>
      </c>
      <c r="B168" s="54" t="s">
        <v>295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297</v>
      </c>
      <c r="B169" s="54" t="s">
        <v>298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300</v>
      </c>
      <c r="B170" s="54" t="s">
        <v>301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302</v>
      </c>
      <c r="B171" s="54" t="s">
        <v>303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304</v>
      </c>
      <c r="B175" s="54" t="s">
        <v>305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307</v>
      </c>
      <c r="B176" s="54" t="s">
        <v>308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310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311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157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312</v>
      </c>
      <c r="B182" s="54" t="s">
        <v>313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315</v>
      </c>
      <c r="B186" s="54" t="s">
        <v>316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318</v>
      </c>
      <c r="B187" s="54" t="s">
        <v>319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321</v>
      </c>
      <c r="B188" s="54" t="s">
        <v>322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326</v>
      </c>
      <c r="B190" s="54" t="s">
        <v>327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328</v>
      </c>
      <c r="B191" s="54" t="s">
        <v>329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330</v>
      </c>
      <c r="B192" s="54" t="s">
        <v>331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332</v>
      </c>
      <c r="B193" s="54" t="s">
        <v>333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335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336</v>
      </c>
      <c r="B198" s="54" t="s">
        <v>337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339</v>
      </c>
      <c r="B199" s="54" t="s">
        <v>340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157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341</v>
      </c>
      <c r="B203" s="54" t="s">
        <v>342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344</v>
      </c>
      <c r="B204" s="54" t="s">
        <v>345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346</v>
      </c>
      <c r="B208" s="54" t="s">
        <v>347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349</v>
      </c>
      <c r="B209" s="54" t="s">
        <v>350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352</v>
      </c>
      <c r="B210" s="54" t="s">
        <v>353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358</v>
      </c>
      <c r="B212" s="54" t="s">
        <v>359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360</v>
      </c>
      <c r="B213" s="54" t="s">
        <v>361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364</v>
      </c>
      <c r="B215" s="54" t="s">
        <v>365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366</v>
      </c>
      <c r="B219" s="54" t="s">
        <v>367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372</v>
      </c>
      <c r="B221" s="54" t="s">
        <v>373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378</v>
      </c>
      <c r="B223" s="54" t="s">
        <v>379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380</v>
      </c>
      <c r="B224" s="54" t="s">
        <v>381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386</v>
      </c>
      <c r="B226" s="54" t="s">
        <v>387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388</v>
      </c>
      <c r="B227" s="54" t="s">
        <v>389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390</v>
      </c>
      <c r="B228" s="54" t="s">
        <v>391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392</v>
      </c>
      <c r="B229" s="54" t="s">
        <v>393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customHeight="1" x14ac:dyDescent="0.25">
      <c r="A232" s="795" t="s">
        <v>198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395</v>
      </c>
      <c r="B233" s="54" t="s">
        <v>396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customHeight="1" x14ac:dyDescent="0.25">
      <c r="A234" s="54" t="s">
        <v>395</v>
      </c>
      <c r="B234" s="54" t="s">
        <v>398</v>
      </c>
      <c r="C234" s="31">
        <v>4301060460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36" t="s">
        <v>399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customHeight="1" x14ac:dyDescent="0.25">
      <c r="A235" s="54" t="s">
        <v>395</v>
      </c>
      <c r="B235" s="54" t="s">
        <v>401</v>
      </c>
      <c r="C235" s="31">
        <v>4301060404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403</v>
      </c>
      <c r="B236" s="54" t="s">
        <v>404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406</v>
      </c>
      <c r="B237" s="54" t="s">
        <v>407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409</v>
      </c>
      <c r="B238" s="54" t="s">
        <v>410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412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413</v>
      </c>
      <c r="B243" s="54" t="s">
        <v>414</v>
      </c>
      <c r="C243" s="31">
        <v>4301011717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413</v>
      </c>
      <c r="B244" s="54" t="s">
        <v>416</v>
      </c>
      <c r="C244" s="31">
        <v>4301011945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419</v>
      </c>
      <c r="B245" s="54" t="s">
        <v>420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422</v>
      </c>
      <c r="B246" s="54" t="s">
        <v>423</v>
      </c>
      <c r="C246" s="31">
        <v>4301011733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422</v>
      </c>
      <c r="B247" s="54" t="s">
        <v>425</v>
      </c>
      <c r="C247" s="31">
        <v>4301011944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426</v>
      </c>
      <c r="B248" s="54" t="s">
        <v>427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428</v>
      </c>
      <c r="B249" s="54" t="s">
        <v>429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430</v>
      </c>
      <c r="B250" s="54" t="s">
        <v>431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432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433</v>
      </c>
      <c r="B255" s="54" t="s">
        <v>434</v>
      </c>
      <c r="C255" s="31">
        <v>4301011826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433</v>
      </c>
      <c r="B256" s="54" t="s">
        <v>436</v>
      </c>
      <c r="C256" s="31">
        <v>4301011942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438</v>
      </c>
      <c r="B257" s="54" t="s">
        <v>439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441</v>
      </c>
      <c r="B258" s="54" t="s">
        <v>442</v>
      </c>
      <c r="C258" s="31">
        <v>4301011721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441</v>
      </c>
      <c r="B259" s="54" t="s">
        <v>444</v>
      </c>
      <c r="C259" s="31">
        <v>4301011941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445</v>
      </c>
      <c r="B260" s="54" t="s">
        <v>446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447</v>
      </c>
      <c r="B261" s="54" t="s">
        <v>448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450</v>
      </c>
      <c r="B262" s="54" t="s">
        <v>451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452</v>
      </c>
      <c r="B263" s="54" t="s">
        <v>453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157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454</v>
      </c>
      <c r="B267" s="54" t="s">
        <v>455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457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458</v>
      </c>
      <c r="B272" s="54" t="s">
        <v>459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461</v>
      </c>
      <c r="B273" s="54" t="s">
        <v>462</v>
      </c>
      <c r="C273" s="31">
        <v>4301011850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461</v>
      </c>
      <c r="B274" s="54" t="s">
        <v>464</v>
      </c>
      <c r="C274" s="31">
        <v>4301011910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466</v>
      </c>
      <c r="B275" s="54" t="s">
        <v>467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469</v>
      </c>
      <c r="B276" s="54" t="s">
        <v>470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472</v>
      </c>
      <c r="B277" s="54" t="s">
        <v>473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475</v>
      </c>
      <c r="B278" s="54" t="s">
        <v>476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478</v>
      </c>
      <c r="B279" s="54" t="s">
        <v>479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481</v>
      </c>
      <c r="B280" s="54" t="s">
        <v>482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484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485</v>
      </c>
      <c r="B285" s="54" t="s">
        <v>486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487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488</v>
      </c>
      <c r="B290" s="54" t="s">
        <v>489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490</v>
      </c>
      <c r="B291" s="54" t="s">
        <v>491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493</v>
      </c>
      <c r="B292" s="54" t="s">
        <v>494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496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497</v>
      </c>
      <c r="B297" s="54" t="s">
        <v>498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500</v>
      </c>
      <c r="B298" s="54" t="s">
        <v>501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503</v>
      </c>
      <c r="B299" s="54" t="s">
        <v>504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505</v>
      </c>
      <c r="B300" s="54" t="s">
        <v>506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507</v>
      </c>
      <c r="B301" s="54" t="s">
        <v>508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509</v>
      </c>
      <c r="B302" s="54" t="s">
        <v>510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512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513</v>
      </c>
      <c r="B307" s="54" t="s">
        <v>514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516</v>
      </c>
      <c r="B311" s="54" t="s">
        <v>517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519</v>
      </c>
      <c r="B315" s="54" t="s">
        <v>520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522</v>
      </c>
      <c r="B316" s="54" t="s">
        <v>523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525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526</v>
      </c>
      <c r="B321" s="54" t="s">
        <v>527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529</v>
      </c>
      <c r="B325" s="54" t="s">
        <v>530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532</v>
      </c>
      <c r="B329" s="54" t="s">
        <v>533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535</v>
      </c>
      <c r="B330" s="54" t="s">
        <v>536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538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539</v>
      </c>
      <c r="B335" s="54" t="s">
        <v>540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543</v>
      </c>
      <c r="B340" s="54" t="s">
        <v>544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546</v>
      </c>
      <c r="B341" s="54" t="s">
        <v>547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548</v>
      </c>
      <c r="B345" s="54" t="s">
        <v>549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551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552</v>
      </c>
      <c r="B350" s="54" t="s">
        <v>553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555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556</v>
      </c>
      <c r="B355" s="54" t="s">
        <v>557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559</v>
      </c>
      <c r="B356" s="54" t="s">
        <v>560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559</v>
      </c>
      <c r="B357" s="54" t="s">
        <v>562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20</v>
      </c>
      <c r="Y357" s="770">
        <f t="shared" si="77"/>
        <v>21.6</v>
      </c>
      <c r="Z357" s="36">
        <f>IFERROR(IF(Y357=0,"",ROUNDUP(Y357/H357,0)*0.01898),"")</f>
        <v>3.7960000000000001E-2</v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20.805555555555554</v>
      </c>
      <c r="BN357" s="64">
        <f t="shared" si="79"/>
        <v>22.47</v>
      </c>
      <c r="BO357" s="64">
        <f t="shared" si="80"/>
        <v>2.8935185185185182E-2</v>
      </c>
      <c r="BP357" s="64">
        <f t="shared" si="81"/>
        <v>3.125E-2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575</v>
      </c>
      <c r="B362" s="54" t="s">
        <v>576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1.8518518518518516</v>
      </c>
      <c r="Y363" s="771">
        <f>IFERROR(Y355/H355,"0")+IFERROR(Y356/H356,"0")+IFERROR(Y357/H357,"0")+IFERROR(Y358/H358,"0")+IFERROR(Y359/H359,"0")+IFERROR(Y360/H360,"0")+IFERROR(Y361/H361,"0")+IFERROR(Y362/H362,"0")</f>
        <v>2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3.7960000000000001E-2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20</v>
      </c>
      <c r="Y364" s="771">
        <f>IFERROR(SUM(Y355:Y362),"0")</f>
        <v>21.6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100</v>
      </c>
      <c r="Y366" s="770">
        <f>IFERROR(IF(X366="",0,CEILING((X366/$H366),1)*$H366),"")</f>
        <v>100.80000000000001</v>
      </c>
      <c r="Z366" s="36">
        <f>IFERROR(IF(Y366=0,"",ROUNDUP(Y366/H366,0)*0.00902),"")</f>
        <v>0.21648000000000001</v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106.42857142857143</v>
      </c>
      <c r="BN366" s="64">
        <f>IFERROR(Y366*I366/H366,"0")</f>
        <v>107.28</v>
      </c>
      <c r="BO366" s="64">
        <f>IFERROR(1/J366*(X366/H366),"0")</f>
        <v>0.18037518037518038</v>
      </c>
      <c r="BP366" s="64">
        <f>IFERROR(1/J366*(Y366/H366),"0")</f>
        <v>0.18181818181818182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90</v>
      </c>
      <c r="Y367" s="770">
        <f>IFERROR(IF(X367="",0,CEILING((X367/$H367),1)*$H367),"")</f>
        <v>92.4</v>
      </c>
      <c r="Z367" s="36">
        <f>IFERROR(IF(Y367=0,"",ROUNDUP(Y367/H367,0)*0.00902),"")</f>
        <v>0.19844000000000001</v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95.785714285714278</v>
      </c>
      <c r="BN367" s="64">
        <f>IFERROR(Y367*I367/H367,"0")</f>
        <v>98.34</v>
      </c>
      <c r="BO367" s="64">
        <f>IFERROR(1/J367*(X367/H367),"0")</f>
        <v>0.16233766233766234</v>
      </c>
      <c r="BP367" s="64">
        <f>IFERROR(1/J367*(Y367/H367),"0")</f>
        <v>0.16666666666666669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45.238095238095241</v>
      </c>
      <c r="Y370" s="771">
        <f>IFERROR(Y366/H366,"0")+IFERROR(Y367/H367,"0")+IFERROR(Y368/H368,"0")+IFERROR(Y369/H369,"0")</f>
        <v>46</v>
      </c>
      <c r="Z370" s="771">
        <f>IFERROR(IF(Z366="",0,Z366),"0")+IFERROR(IF(Z367="",0,Z367),"0")+IFERROR(IF(Z368="",0,Z368),"0")+IFERROR(IF(Z369="",0,Z369),"0")</f>
        <v>0.41492000000000001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190</v>
      </c>
      <c r="Y371" s="771">
        <f>IFERROR(SUM(Y366:Y369),"0")</f>
        <v>193.20000000000002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800</v>
      </c>
      <c r="Y373" s="770">
        <f t="shared" ref="Y373:Y378" si="82">IFERROR(IF(X373="",0,CEILING((X373/$H373),1)*$H373),"")</f>
        <v>803.4</v>
      </c>
      <c r="Z373" s="36">
        <f>IFERROR(IF(Y373=0,"",ROUNDUP(Y373/H373,0)*0.01898),"")</f>
        <v>1.9549400000000001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852.61538461538476</v>
      </c>
      <c r="BN373" s="64">
        <f t="shared" ref="BN373:BN378" si="84">IFERROR(Y373*I373/H373,"0")</f>
        <v>856.23900000000003</v>
      </c>
      <c r="BO373" s="64">
        <f t="shared" ref="BO373:BO378" si="85">IFERROR(1/J373*(X373/H373),"0")</f>
        <v>1.6025641025641026</v>
      </c>
      <c r="BP373" s="64">
        <f t="shared" ref="BP373:BP378" si="86">IFERROR(1/J373*(Y373/H373),"0")</f>
        <v>1.609375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102.56410256410257</v>
      </c>
      <c r="Y379" s="771">
        <f>IFERROR(Y373/H373,"0")+IFERROR(Y374/H374,"0")+IFERROR(Y375/H375,"0")+IFERROR(Y376/H376,"0")+IFERROR(Y377/H377,"0")+IFERROR(Y378/H378,"0")</f>
        <v>103</v>
      </c>
      <c r="Z379" s="771">
        <f>IFERROR(IF(Z373="",0,Z373),"0")+IFERROR(IF(Z374="",0,Z374),"0")+IFERROR(IF(Z375="",0,Z375),"0")+IFERROR(IF(Z376="",0,Z376),"0")+IFERROR(IF(Z377="",0,Z377),"0")+IFERROR(IF(Z378="",0,Z378),"0")</f>
        <v>1.9549400000000001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800</v>
      </c>
      <c r="Y380" s="771">
        <f>IFERROR(SUM(Y373:Y378),"0")</f>
        <v>803.4</v>
      </c>
      <c r="Z380" s="37"/>
      <c r="AA380" s="772"/>
      <c r="AB380" s="772"/>
      <c r="AC380" s="772"/>
    </row>
    <row r="381" spans="1:68" ht="14.25" customHeight="1" x14ac:dyDescent="0.25">
      <c r="A381" s="795" t="s">
        <v>198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613</v>
      </c>
      <c r="B384" s="54" t="s">
        <v>614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03" t="s">
        <v>615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613</v>
      </c>
      <c r="B385" s="54" t="s">
        <v>617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100</v>
      </c>
      <c r="Y415" s="770">
        <f t="shared" ref="Y415:Y424" si="87">IFERROR(IF(X415="",0,CEILING((X415/$H415),1)*$H415),"")</f>
        <v>105</v>
      </c>
      <c r="Z415" s="36">
        <f>IFERROR(IF(Y415=0,"",ROUNDUP(Y415/H415,0)*0.02175),"")</f>
        <v>0.15225</v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103.2</v>
      </c>
      <c r="BN415" s="64">
        <f t="shared" ref="BN415:BN424" si="89">IFERROR(Y415*I415/H415,"0")</f>
        <v>108.36</v>
      </c>
      <c r="BO415" s="64">
        <f t="shared" ref="BO415:BO424" si="90">IFERROR(1/J415*(X415/H415),"0")</f>
        <v>0.1388888888888889</v>
      </c>
      <c r="BP415" s="64">
        <f t="shared" ref="BP415:BP424" si="91">IFERROR(1/J415*(Y415/H415),"0")</f>
        <v>0.14583333333333331</v>
      </c>
    </row>
    <row r="416" spans="1:68" ht="27" customHeight="1" x14ac:dyDescent="0.25">
      <c r="A416" s="54" t="s">
        <v>655</v>
      </c>
      <c r="B416" s="54" t="s">
        <v>658</v>
      </c>
      <c r="C416" s="31">
        <v>4301011946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180</v>
      </c>
      <c r="Y417" s="770">
        <f t="shared" si="87"/>
        <v>180</v>
      </c>
      <c r="Z417" s="36">
        <f>IFERROR(IF(Y417=0,"",ROUNDUP(Y417/H417,0)*0.02175),"")</f>
        <v>0.26100000000000001</v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185.76000000000002</v>
      </c>
      <c r="BN417" s="64">
        <f t="shared" si="89"/>
        <v>185.76000000000002</v>
      </c>
      <c r="BO417" s="64">
        <f t="shared" si="90"/>
        <v>0.25</v>
      </c>
      <c r="BP417" s="64">
        <f t="shared" si="91"/>
        <v>0.25</v>
      </c>
    </row>
    <row r="418" spans="1:68" ht="27" customHeight="1" x14ac:dyDescent="0.25">
      <c r="A418" s="54" t="s">
        <v>660</v>
      </c>
      <c r="B418" s="54" t="s">
        <v>663</v>
      </c>
      <c r="C418" s="31">
        <v>4301011947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664</v>
      </c>
      <c r="B420" s="54" t="s">
        <v>666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668</v>
      </c>
      <c r="B421" s="54" t="s">
        <v>669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800</v>
      </c>
      <c r="Y421" s="770">
        <f t="shared" si="87"/>
        <v>810</v>
      </c>
      <c r="Z421" s="36">
        <f>IFERROR(IF(Y421=0,"",ROUNDUP(Y421/H421,0)*0.02175),"")</f>
        <v>1.1744999999999999</v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825.6</v>
      </c>
      <c r="BN421" s="64">
        <f t="shared" si="89"/>
        <v>835.92000000000007</v>
      </c>
      <c r="BO421" s="64">
        <f t="shared" si="90"/>
        <v>1.1111111111111112</v>
      </c>
      <c r="BP421" s="64">
        <f t="shared" si="91"/>
        <v>1.125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72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73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1.5877499999999998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1080</v>
      </c>
      <c r="Y426" s="771">
        <f>IFERROR(SUM(Y415:Y424),"0")</f>
        <v>1095</v>
      </c>
      <c r="Z426" s="37"/>
      <c r="AA426" s="772"/>
      <c r="AB426" s="772"/>
      <c r="AC426" s="772"/>
    </row>
    <row r="427" spans="1:68" ht="14.25" customHeight="1" x14ac:dyDescent="0.25">
      <c r="A427" s="795" t="s">
        <v>157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200</v>
      </c>
      <c r="Y428" s="770">
        <f>IFERROR(IF(X428="",0,CEILING((X428/$H428),1)*$H428),"")</f>
        <v>210</v>
      </c>
      <c r="Z428" s="36">
        <f>IFERROR(IF(Y428=0,"",ROUNDUP(Y428/H428,0)*0.02175),"")</f>
        <v>0.30449999999999999</v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206.4</v>
      </c>
      <c r="BN428" s="64">
        <f>IFERROR(Y428*I428/H428,"0")</f>
        <v>216.72</v>
      </c>
      <c r="BO428" s="64">
        <f>IFERROR(1/J428*(X428/H428),"0")</f>
        <v>0.27777777777777779</v>
      </c>
      <c r="BP428" s="64">
        <f>IFERROR(1/J428*(Y428/H428),"0")</f>
        <v>0.29166666666666663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13.333333333333334</v>
      </c>
      <c r="Y430" s="771">
        <f>IFERROR(Y428/H428,"0")+IFERROR(Y429/H429,"0")</f>
        <v>14</v>
      </c>
      <c r="Z430" s="771">
        <f>IFERROR(IF(Z428="",0,Z428),"0")+IFERROR(IF(Z429="",0,Z429),"0")</f>
        <v>0.30449999999999999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200</v>
      </c>
      <c r="Y431" s="771">
        <f>IFERROR(SUM(Y428:Y429),"0")</f>
        <v>210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198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707</v>
      </c>
      <c r="B448" s="54" t="s">
        <v>708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150</v>
      </c>
      <c r="Y459" s="770">
        <f>IFERROR(IF(X459="",0,CEILING((X459/$H459),1)*$H459),"")</f>
        <v>153</v>
      </c>
      <c r="Z459" s="36">
        <f>IFERROR(IF(Y459=0,"",ROUNDUP(Y459/H459,0)*0.01898),"")</f>
        <v>0.32266</v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158.64999999999998</v>
      </c>
      <c r="BN459" s="64">
        <f>IFERROR(Y459*I459/H459,"0")</f>
        <v>161.82299999999998</v>
      </c>
      <c r="BO459" s="64">
        <f>IFERROR(1/J459*(X459/H459),"0")</f>
        <v>0.26041666666666669</v>
      </c>
      <c r="BP459" s="64">
        <f>IFERROR(1/J459*(Y459/H459),"0")</f>
        <v>0.265625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727</v>
      </c>
      <c r="B461" s="54" t="s">
        <v>728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727</v>
      </c>
      <c r="B462" s="54" t="s">
        <v>730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16.666666666666668</v>
      </c>
      <c r="Y464" s="771">
        <f>IFERROR(Y459/H459,"0")+IFERROR(Y460/H460,"0")+IFERROR(Y461/H461,"0")+IFERROR(Y462/H462,"0")+IFERROR(Y463/H463,"0")</f>
        <v>17</v>
      </c>
      <c r="Z464" s="771">
        <f>IFERROR(IF(Z459="",0,Z459),"0")+IFERROR(IF(Z460="",0,Z460),"0")+IFERROR(IF(Z461="",0,Z461),"0")+IFERROR(IF(Z462="",0,Z462),"0")+IFERROR(IF(Z463="",0,Z463),"0")</f>
        <v>0.32266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150</v>
      </c>
      <c r="Y465" s="771">
        <f>IFERROR(SUM(Y459:Y463),"0")</f>
        <v>153</v>
      </c>
      <c r="Z465" s="37"/>
      <c r="AA465" s="772"/>
      <c r="AB465" s="772"/>
      <c r="AC465" s="772"/>
    </row>
    <row r="466" spans="1:68" ht="14.25" customHeight="1" x14ac:dyDescent="0.25">
      <c r="A466" s="795" t="s">
        <v>198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70</v>
      </c>
      <c r="Y477" s="770">
        <f t="shared" ref="Y477:Y494" si="97">IFERROR(IF(X477="",0,CEILING((X477/$H477),1)*$H477),"")</f>
        <v>70.2</v>
      </c>
      <c r="Z477" s="36">
        <f>IFERROR(IF(Y477=0,"",ROUNDUP(Y477/H477,0)*0.00902),"")</f>
        <v>0.11726</v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72.722222222222229</v>
      </c>
      <c r="BN477" s="64">
        <f t="shared" ref="BN477:BN494" si="99">IFERROR(Y477*I477/H477,"0")</f>
        <v>72.930000000000007</v>
      </c>
      <c r="BO477" s="64">
        <f t="shared" ref="BO477:BO494" si="100">IFERROR(1/J477*(X477/H477),"0")</f>
        <v>9.8204264870931535E-2</v>
      </c>
      <c r="BP477" s="64">
        <f t="shared" ref="BP477:BP494" si="101">IFERROR(1/J477*(Y477/H477),"0")</f>
        <v>9.8484848484848481E-2</v>
      </c>
    </row>
    <row r="478" spans="1:68" ht="27" customHeight="1" x14ac:dyDescent="0.25">
      <c r="A478" s="54" t="s">
        <v>748</v>
      </c>
      <c r="B478" s="54" t="s">
        <v>749</v>
      </c>
      <c r="C478" s="31">
        <v>4301031406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4301031382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60</v>
      </c>
      <c r="Y480" s="770">
        <f t="shared" si="97"/>
        <v>63</v>
      </c>
      <c r="Z480" s="36">
        <f>IFERROR(IF(Y480=0,"",ROUNDUP(Y480/H480,0)*0.00902),"")</f>
        <v>0.1353</v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63.428571428571431</v>
      </c>
      <c r="BN480" s="64">
        <f t="shared" si="99"/>
        <v>66.600000000000009</v>
      </c>
      <c r="BO480" s="64">
        <f t="shared" si="100"/>
        <v>0.10822510822510822</v>
      </c>
      <c r="BP480" s="64">
        <f t="shared" si="101"/>
        <v>0.11363636363636365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4301031331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4301031361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4301031255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4301031368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27.248677248677247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28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0.25256000000000001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130</v>
      </c>
      <c r="Y496" s="771">
        <f>IFERROR(SUM(Y477:Y494),"0")</f>
        <v>133.19999999999999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157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50</v>
      </c>
      <c r="Y512" s="770">
        <f>IFERROR(IF(X512="",0,CEILING((X512/$H512),1)*$H512),"")</f>
        <v>54</v>
      </c>
      <c r="Z512" s="36">
        <f>IFERROR(IF(Y512=0,"",ROUNDUP(Y512/H512,0)*0.00902),"")</f>
        <v>9.0200000000000002E-2</v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51.944444444444443</v>
      </c>
      <c r="BN512" s="64">
        <f>IFERROR(Y512*I512/H512,"0")</f>
        <v>56.099999999999994</v>
      </c>
      <c r="BO512" s="64">
        <f>IFERROR(1/J512*(X512/H512),"0")</f>
        <v>7.0145903479236812E-2</v>
      </c>
      <c r="BP512" s="64">
        <f>IFERROR(1/J512*(Y512/H512),"0")</f>
        <v>7.575757575757576E-2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4301031327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812</v>
      </c>
      <c r="B516" s="54" t="s">
        <v>814</v>
      </c>
      <c r="C516" s="31">
        <v>4301031359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9.2592592592592595</v>
      </c>
      <c r="Y517" s="771">
        <f>IFERROR(Y512/H512,"0")+IFERROR(Y513/H513,"0")+IFERROR(Y514/H514,"0")+IFERROR(Y515/H515,"0")+IFERROR(Y516/H516,"0")</f>
        <v>10</v>
      </c>
      <c r="Z517" s="771">
        <f>IFERROR(IF(Z512="",0,Z512),"0")+IFERROR(IF(Z513="",0,Z513),"0")+IFERROR(IF(Z514="",0,Z514),"0")+IFERROR(IF(Z515="",0,Z515),"0")+IFERROR(IF(Z516="",0,Z516),"0")</f>
        <v>9.0200000000000002E-2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50</v>
      </c>
      <c r="Y518" s="771">
        <f>IFERROR(SUM(Y512:Y516),"0")</f>
        <v>54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198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100</v>
      </c>
      <c r="Y542" s="770">
        <f t="shared" si="103"/>
        <v>100.32000000000001</v>
      </c>
      <c r="Z542" s="36">
        <f t="shared" si="104"/>
        <v>0.22724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106.81818181818181</v>
      </c>
      <c r="BN542" s="64">
        <f t="shared" si="106"/>
        <v>107.16</v>
      </c>
      <c r="BO542" s="64">
        <f t="shared" si="107"/>
        <v>0.18210955710955709</v>
      </c>
      <c r="BP542" s="64">
        <f t="shared" si="108"/>
        <v>0.18269230769230771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50</v>
      </c>
      <c r="Y544" s="770">
        <f t="shared" si="103"/>
        <v>52.800000000000004</v>
      </c>
      <c r="Z544" s="36">
        <f t="shared" si="104"/>
        <v>0.1196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53.409090909090907</v>
      </c>
      <c r="BN544" s="64">
        <f t="shared" si="106"/>
        <v>56.400000000000006</v>
      </c>
      <c r="BO544" s="64">
        <f t="shared" si="107"/>
        <v>9.1054778554778545E-2</v>
      </c>
      <c r="BP544" s="64">
        <f t="shared" si="108"/>
        <v>9.6153846153846159E-2</v>
      </c>
    </row>
    <row r="545" spans="1:68" ht="27" customHeight="1" x14ac:dyDescent="0.25">
      <c r="A545" s="54" t="s">
        <v>854</v>
      </c>
      <c r="B545" s="54" t="s">
        <v>855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28.409090909090907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29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0.34683999999999998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150</v>
      </c>
      <c r="Y555" s="771">
        <f>IFERROR(SUM(Y539:Y553),"0")</f>
        <v>153.12</v>
      </c>
      <c r="Z555" s="37"/>
      <c r="AA555" s="772"/>
      <c r="AB555" s="772"/>
      <c r="AC555" s="772"/>
    </row>
    <row r="556" spans="1:68" ht="14.25" customHeight="1" x14ac:dyDescent="0.25">
      <c r="A556" s="795" t="s">
        <v>157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111" t="s">
        <v>877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879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150</v>
      </c>
      <c r="Y558" s="770">
        <f>IFERROR(IF(X558="",0,CEILING((X558/$H558),1)*$H558),"")</f>
        <v>153.12</v>
      </c>
      <c r="Z558" s="36">
        <f>IFERROR(IF(Y558=0,"",ROUNDUP(Y558/H558,0)*0.01196),"")</f>
        <v>0.34683999999999998</v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160.22727272727272</v>
      </c>
      <c r="BN558" s="64">
        <f>IFERROR(Y558*I558/H558,"0")</f>
        <v>163.56</v>
      </c>
      <c r="BO558" s="64">
        <f>IFERROR(1/J558*(X558/H558),"0")</f>
        <v>0.27316433566433568</v>
      </c>
      <c r="BP558" s="64">
        <f>IFERROR(1/J558*(Y558/H558),"0")</f>
        <v>0.27884615384615385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28.409090909090907</v>
      </c>
      <c r="Y560" s="771">
        <f>IFERROR(Y557/H557,"0")+IFERROR(Y558/H558,"0")+IFERROR(Y559/H559,"0")</f>
        <v>29</v>
      </c>
      <c r="Z560" s="771">
        <f>IFERROR(IF(Z557="",0,Z557),"0")+IFERROR(IF(Z558="",0,Z558),"0")+IFERROR(IF(Z559="",0,Z559),"0")</f>
        <v>0.34683999999999998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150</v>
      </c>
      <c r="Y561" s="771">
        <f>IFERROR(SUM(Y557:Y559),"0")</f>
        <v>153.12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120</v>
      </c>
      <c r="Y563" s="770">
        <f t="shared" ref="Y563:Y576" si="109">IFERROR(IF(X563="",0,CEILING((X563/$H563),1)*$H563),"")</f>
        <v>121.44000000000001</v>
      </c>
      <c r="Z563" s="36">
        <f>IFERROR(IF(Y563=0,"",ROUNDUP(Y563/H563,0)*0.01196),"")</f>
        <v>0.27507999999999999</v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128.18181818181816</v>
      </c>
      <c r="BN563" s="64">
        <f t="shared" ref="BN563:BN576" si="111">IFERROR(Y563*I563/H563,"0")</f>
        <v>129.72</v>
      </c>
      <c r="BO563" s="64">
        <f t="shared" ref="BO563:BO576" si="112">IFERROR(1/J563*(X563/H563),"0")</f>
        <v>0.21853146853146854</v>
      </c>
      <c r="BP563" s="64">
        <f t="shared" ref="BP563:BP576" si="113">IFERROR(1/J563*(Y563/H563),"0")</f>
        <v>0.22115384615384617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891</v>
      </c>
      <c r="C565" s="31">
        <v>4301031350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0" t="s">
        <v>892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120</v>
      </c>
      <c r="Y566" s="770">
        <f t="shared" si="109"/>
        <v>121.44000000000001</v>
      </c>
      <c r="Z566" s="36">
        <f>IFERROR(IF(Y566=0,"",ROUNDUP(Y566/H566,0)*0.01196),"")</f>
        <v>0.27507999999999999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128.18181818181816</v>
      </c>
      <c r="BN566" s="64">
        <f t="shared" si="111"/>
        <v>129.72</v>
      </c>
      <c r="BO566" s="64">
        <f t="shared" si="112"/>
        <v>0.21853146853146854</v>
      </c>
      <c r="BP566" s="64">
        <f t="shared" si="113"/>
        <v>0.22115384615384617</v>
      </c>
    </row>
    <row r="567" spans="1:68" ht="27" customHeight="1" x14ac:dyDescent="0.25">
      <c r="A567" s="54" t="s">
        <v>894</v>
      </c>
      <c r="B567" s="54" t="s">
        <v>897</v>
      </c>
      <c r="C567" s="31">
        <v>4301031353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77" t="s">
        <v>898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4301031419</v>
      </c>
      <c r="D568" s="776">
        <v>4680115882072</v>
      </c>
      <c r="E568" s="777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76" t="s">
        <v>902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900</v>
      </c>
      <c r="B570" s="54" t="s">
        <v>905</v>
      </c>
      <c r="C570" s="31">
        <v>4301031351</v>
      </c>
      <c r="D570" s="776">
        <v>4680115882072</v>
      </c>
      <c r="E570" s="777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907</v>
      </c>
      <c r="B572" s="54" t="s">
        <v>909</v>
      </c>
      <c r="C572" s="31">
        <v>4301031418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82" t="s">
        <v>910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911</v>
      </c>
      <c r="C573" s="31">
        <v>4301031385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87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912</v>
      </c>
      <c r="B575" s="54" t="s">
        <v>914</v>
      </c>
      <c r="C575" s="31">
        <v>4301031417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17" t="s">
        <v>915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916</v>
      </c>
      <c r="C576" s="31">
        <v>4301031384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45.454545454545453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46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0.55015999999999998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240</v>
      </c>
      <c r="Y578" s="771">
        <f>IFERROR(SUM(Y563:Y576),"0")</f>
        <v>242.88000000000002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198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80</v>
      </c>
      <c r="Y605" s="770">
        <f t="shared" si="114"/>
        <v>84</v>
      </c>
      <c r="Z605" s="36">
        <f>IFERROR(IF(Y605=0,"",ROUNDUP(Y605/H605,0)*0.01898),"")</f>
        <v>0.13286000000000001</v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82.9</v>
      </c>
      <c r="BN605" s="64">
        <f t="shared" si="116"/>
        <v>87.045000000000002</v>
      </c>
      <c r="BO605" s="64">
        <f t="shared" si="117"/>
        <v>0.10416666666666667</v>
      </c>
      <c r="BP605" s="64">
        <f t="shared" si="118"/>
        <v>0.109375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6.666666666666667</v>
      </c>
      <c r="Y610" s="771">
        <f>IFERROR(Y603/H603,"0")+IFERROR(Y604/H604,"0")+IFERROR(Y605/H605,"0")+IFERROR(Y606/H606,"0")+IFERROR(Y607/H607,"0")+IFERROR(Y608/H608,"0")+IFERROR(Y609/H609,"0")</f>
        <v>7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0.13286000000000001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80</v>
      </c>
      <c r="Y611" s="771">
        <f>IFERROR(SUM(Y603:Y609),"0")</f>
        <v>84</v>
      </c>
      <c r="Z611" s="37"/>
      <c r="AA611" s="772"/>
      <c r="AB611" s="772"/>
      <c r="AC611" s="772"/>
    </row>
    <row r="612" spans="1:68" ht="14.25" customHeight="1" x14ac:dyDescent="0.25">
      <c r="A612" s="795" t="s">
        <v>157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30</v>
      </c>
      <c r="Y621" s="770">
        <f t="shared" si="119"/>
        <v>33.6</v>
      </c>
      <c r="Z621" s="36">
        <f>IFERROR(IF(Y621=0,"",ROUNDUP(Y621/H621,0)*0.00902),"")</f>
        <v>7.2160000000000002E-2</v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31.928571428571427</v>
      </c>
      <c r="BN621" s="64">
        <f t="shared" si="121"/>
        <v>35.76</v>
      </c>
      <c r="BO621" s="64">
        <f t="shared" si="122"/>
        <v>5.4112554112554112E-2</v>
      </c>
      <c r="BP621" s="64">
        <f t="shared" si="123"/>
        <v>6.0606060606060608E-2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7.1428571428571423</v>
      </c>
      <c r="Y627" s="771">
        <f>IFERROR(Y620/H620,"0")+IFERROR(Y621/H621,"0")+IFERROR(Y622/H622,"0")+IFERROR(Y623/H623,"0")+IFERROR(Y624/H624,"0")+IFERROR(Y625/H625,"0")+IFERROR(Y626/H626,"0")</f>
        <v>8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7.2160000000000002E-2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30</v>
      </c>
      <c r="Y628" s="771">
        <f>IFERROR(SUM(Y620:Y626),"0")</f>
        <v>33.6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4301051887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198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4301060408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4301060355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4301060407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157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3786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3871.72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3975.9668997669</v>
      </c>
      <c r="Y666" s="771">
        <f>IFERROR(SUM(BN22:BN662),"0")</f>
        <v>4065.762999999999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7</v>
      </c>
      <c r="Y667" s="38">
        <f>ROUNDUP(SUM(BP22:BP662),0)</f>
        <v>7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4150.9668997668996</v>
      </c>
      <c r="Y668" s="771">
        <f>GrossWeightTotalR+PalletQtyTotalR*25</f>
        <v>4240.762999999999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459.56698856698853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470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7.4753500000000006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310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206</v>
      </c>
      <c r="F673" s="789" t="s">
        <v>228</v>
      </c>
      <c r="G673" s="789" t="s">
        <v>269</v>
      </c>
      <c r="H673" s="789" t="s">
        <v>105</v>
      </c>
      <c r="I673" s="789" t="s">
        <v>311</v>
      </c>
      <c r="J673" s="789" t="s">
        <v>335</v>
      </c>
      <c r="K673" s="789" t="s">
        <v>412</v>
      </c>
      <c r="L673" s="789" t="s">
        <v>432</v>
      </c>
      <c r="M673" s="789" t="s">
        <v>457</v>
      </c>
      <c r="N673" s="767"/>
      <c r="O673" s="789" t="s">
        <v>484</v>
      </c>
      <c r="P673" s="789" t="s">
        <v>487</v>
      </c>
      <c r="Q673" s="789" t="s">
        <v>496</v>
      </c>
      <c r="R673" s="789" t="s">
        <v>512</v>
      </c>
      <c r="S673" s="789" t="s">
        <v>525</v>
      </c>
      <c r="T673" s="789" t="s">
        <v>538</v>
      </c>
      <c r="U673" s="789" t="s">
        <v>551</v>
      </c>
      <c r="V673" s="789" t="s">
        <v>555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124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216</v>
      </c>
      <c r="E675" s="46">
        <f>IFERROR(Y99*1,"0")+IFERROR(Y100*1,"0")+IFERROR(Y101*1,"0")+IFERROR(Y105*1,"0")+IFERROR(Y106*1,"0")+IFERROR(Y107*1,"0")+IFERROR(Y108*1,"0")+IFERROR(Y109*1,"0")+IFERROR(Y110*1,"0")</f>
        <v>75.600000000000009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126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1018.2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1305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153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133.19999999999999</v>
      </c>
      <c r="AA675" s="46">
        <f>IFERROR(Y508*1,"0")+IFERROR(Y512*1,"0")+IFERROR(Y513*1,"0")+IFERROR(Y514*1,"0")+IFERROR(Y515*1,"0")+IFERROR(Y516*1,"0")</f>
        <v>54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549.12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117.6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2025-02-11T08:24:15Z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