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D5E8D5C-184B-4E25-A093-D314149E49B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Z645" i="1" s="1"/>
  <c r="Y641" i="1"/>
  <c r="Y646" i="1" s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Z627" i="1" s="1"/>
  <c r="Y620" i="1"/>
  <c r="Y628" i="1" s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Y589" i="1" s="1"/>
  <c r="P586" i="1"/>
  <c r="X584" i="1"/>
  <c r="Y583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Y584" i="1" s="1"/>
  <c r="P580" i="1"/>
  <c r="X578" i="1"/>
  <c r="X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P565" i="1"/>
  <c r="BO564" i="1"/>
  <c r="BM564" i="1"/>
  <c r="Y564" i="1"/>
  <c r="BO563" i="1"/>
  <c r="BM563" i="1"/>
  <c r="Y563" i="1"/>
  <c r="X561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P539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Y530" i="1"/>
  <c r="X530" i="1"/>
  <c r="BP529" i="1"/>
  <c r="BO529" i="1"/>
  <c r="BN529" i="1"/>
  <c r="BM529" i="1"/>
  <c r="Z529" i="1"/>
  <c r="Z530" i="1" s="1"/>
  <c r="Y529" i="1"/>
  <c r="AC675" i="1" s="1"/>
  <c r="P529" i="1"/>
  <c r="X526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N514" i="1"/>
  <c r="BM514" i="1"/>
  <c r="Z514" i="1"/>
  <c r="Y514" i="1"/>
  <c r="BP514" i="1" s="1"/>
  <c r="BP513" i="1"/>
  <c r="BO513" i="1"/>
  <c r="BN513" i="1"/>
  <c r="BM513" i="1"/>
  <c r="Z513" i="1"/>
  <c r="Y513" i="1"/>
  <c r="P513" i="1"/>
  <c r="BO512" i="1"/>
  <c r="BM512" i="1"/>
  <c r="Y512" i="1"/>
  <c r="X510" i="1"/>
  <c r="Y509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P498" i="1"/>
  <c r="X496" i="1"/>
  <c r="X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BO459" i="1"/>
  <c r="BM459" i="1"/>
  <c r="Y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X440" i="1"/>
  <c r="Y439" i="1"/>
  <c r="X439" i="1"/>
  <c r="BP438" i="1"/>
  <c r="BO438" i="1"/>
  <c r="BN438" i="1"/>
  <c r="BM438" i="1"/>
  <c r="Z438" i="1"/>
  <c r="Z439" i="1" s="1"/>
  <c r="Y438" i="1"/>
  <c r="Y440" i="1" s="1"/>
  <c r="X436" i="1"/>
  <c r="X435" i="1"/>
  <c r="BO434" i="1"/>
  <c r="BM434" i="1"/>
  <c r="Y434" i="1"/>
  <c r="BO433" i="1"/>
  <c r="BM433" i="1"/>
  <c r="Y433" i="1"/>
  <c r="X431" i="1"/>
  <c r="Y430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X675" i="1" s="1"/>
  <c r="P415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Y399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Y400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X387" i="1"/>
  <c r="X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Y379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4" i="1"/>
  <c r="X363" i="1"/>
  <c r="BO362" i="1"/>
  <c r="BN362" i="1"/>
  <c r="BM362" i="1"/>
  <c r="Z362" i="1"/>
  <c r="Y362" i="1"/>
  <c r="BP362" i="1" s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X352" i="1"/>
  <c r="X351" i="1"/>
  <c r="BO350" i="1"/>
  <c r="BM350" i="1"/>
  <c r="Y350" i="1"/>
  <c r="P350" i="1"/>
  <c r="X347" i="1"/>
  <c r="X346" i="1"/>
  <c r="BO345" i="1"/>
  <c r="BM345" i="1"/>
  <c r="Y345" i="1"/>
  <c r="P345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Y342" i="1" s="1"/>
  <c r="P340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P321" i="1"/>
  <c r="X318" i="1"/>
  <c r="Y317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O675" i="1" s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Z268" i="1" s="1"/>
  <c r="Y267" i="1"/>
  <c r="Y269" i="1" s="1"/>
  <c r="P267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BP234" i="1"/>
  <c r="BO234" i="1"/>
  <c r="BN234" i="1"/>
  <c r="BM234" i="1"/>
  <c r="Z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Y230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Y216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Y206" i="1" s="1"/>
  <c r="P203" i="1"/>
  <c r="X201" i="1"/>
  <c r="X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Y195" i="1" s="1"/>
  <c r="P186" i="1"/>
  <c r="X184" i="1"/>
  <c r="X183" i="1"/>
  <c r="BO182" i="1"/>
  <c r="BM182" i="1"/>
  <c r="Y182" i="1"/>
  <c r="I675" i="1" s="1"/>
  <c r="P182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Y177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Y173" i="1" s="1"/>
  <c r="P167" i="1"/>
  <c r="X165" i="1"/>
  <c r="Y164" i="1"/>
  <c r="X164" i="1"/>
  <c r="BP163" i="1"/>
  <c r="BO163" i="1"/>
  <c r="BN163" i="1"/>
  <c r="BM163" i="1"/>
  <c r="Z163" i="1"/>
  <c r="Z164" i="1" s="1"/>
  <c r="Y163" i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BP157" i="1" s="1"/>
  <c r="P157" i="1"/>
  <c r="BP156" i="1"/>
  <c r="BO156" i="1"/>
  <c r="BN156" i="1"/>
  <c r="BM156" i="1"/>
  <c r="Z156" i="1"/>
  <c r="Y156" i="1"/>
  <c r="Y160" i="1" s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Y142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6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26" i="1" s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F675" i="1" s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Y111" i="1" s="1"/>
  <c r="P105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E675" i="1" s="1"/>
  <c r="P99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5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X54" i="1"/>
  <c r="X53" i="1"/>
  <c r="BP52" i="1"/>
  <c r="BO52" i="1"/>
  <c r="BN52" i="1"/>
  <c r="BM52" i="1"/>
  <c r="Z52" i="1"/>
  <c r="Y52" i="1"/>
  <c r="P52" i="1"/>
  <c r="BO51" i="1"/>
  <c r="BM51" i="1"/>
  <c r="Y51" i="1"/>
  <c r="Y54" i="1" s="1"/>
  <c r="P51" i="1"/>
  <c r="X49" i="1"/>
  <c r="X48" i="1"/>
  <c r="BO47" i="1"/>
  <c r="BM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4" i="1"/>
  <c r="X33" i="1"/>
  <c r="BP32" i="1"/>
  <c r="BO32" i="1"/>
  <c r="BN32" i="1"/>
  <c r="BM32" i="1"/>
  <c r="Z32" i="1"/>
  <c r="Y32" i="1"/>
  <c r="P32" i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BP27" i="1"/>
  <c r="BO27" i="1"/>
  <c r="BN27" i="1"/>
  <c r="BM27" i="1"/>
  <c r="Z27" i="1"/>
  <c r="Y27" i="1"/>
  <c r="P27" i="1"/>
  <c r="BO26" i="1"/>
  <c r="BM26" i="1"/>
  <c r="Y26" i="1"/>
  <c r="Y34" i="1" s="1"/>
  <c r="P26" i="1"/>
  <c r="X24" i="1"/>
  <c r="X23" i="1"/>
  <c r="X669" i="1" s="1"/>
  <c r="BO22" i="1"/>
  <c r="X667" i="1" s="1"/>
  <c r="BM22" i="1"/>
  <c r="X666" i="1" s="1"/>
  <c r="Y22" i="1"/>
  <c r="B675" i="1" s="1"/>
  <c r="P22" i="1"/>
  <c r="H10" i="1"/>
  <c r="A9" i="1"/>
  <c r="F10" i="1" s="1"/>
  <c r="D7" i="1"/>
  <c r="Q6" i="1"/>
  <c r="P2" i="1"/>
  <c r="Z64" i="1" l="1"/>
  <c r="Z148" i="1"/>
  <c r="Z331" i="1"/>
  <c r="Z89" i="1"/>
  <c r="H9" i="1"/>
  <c r="A10" i="1"/>
  <c r="X668" i="1"/>
  <c r="Y24" i="1"/>
  <c r="Y33" i="1"/>
  <c r="Y49" i="1"/>
  <c r="Y53" i="1"/>
  <c r="Y64" i="1"/>
  <c r="Y72" i="1"/>
  <c r="Y80" i="1"/>
  <c r="Y90" i="1"/>
  <c r="Y96" i="1"/>
  <c r="Y103" i="1"/>
  <c r="Y112" i="1"/>
  <c r="Y121" i="1"/>
  <c r="Y127" i="1"/>
  <c r="Y137" i="1"/>
  <c r="Y141" i="1"/>
  <c r="Y148" i="1"/>
  <c r="Y154" i="1"/>
  <c r="Y159" i="1"/>
  <c r="Y172" i="1"/>
  <c r="Y178" i="1"/>
  <c r="Y184" i="1"/>
  <c r="Y194" i="1"/>
  <c r="Y201" i="1"/>
  <c r="Y205" i="1"/>
  <c r="Y217" i="1"/>
  <c r="BP221" i="1"/>
  <c r="BN221" i="1"/>
  <c r="Z221" i="1"/>
  <c r="BP225" i="1"/>
  <c r="BN225" i="1"/>
  <c r="Z225" i="1"/>
  <c r="BP229" i="1"/>
  <c r="BN229" i="1"/>
  <c r="Z229" i="1"/>
  <c r="Y231" i="1"/>
  <c r="Y239" i="1"/>
  <c r="BP233" i="1"/>
  <c r="BN233" i="1"/>
  <c r="Z233" i="1"/>
  <c r="BP238" i="1"/>
  <c r="BN238" i="1"/>
  <c r="Z238" i="1"/>
  <c r="Y240" i="1"/>
  <c r="Y252" i="1"/>
  <c r="BP243" i="1"/>
  <c r="BN243" i="1"/>
  <c r="Z243" i="1"/>
  <c r="BP247" i="1"/>
  <c r="BN247" i="1"/>
  <c r="Z247" i="1"/>
  <c r="Y251" i="1"/>
  <c r="BP256" i="1"/>
  <c r="BN256" i="1"/>
  <c r="Z256" i="1"/>
  <c r="BP260" i="1"/>
  <c r="BN260" i="1"/>
  <c r="Z260" i="1"/>
  <c r="Y264" i="1"/>
  <c r="BP273" i="1"/>
  <c r="BN273" i="1"/>
  <c r="Z273" i="1"/>
  <c r="BP277" i="1"/>
  <c r="BN277" i="1"/>
  <c r="Z277" i="1"/>
  <c r="Y281" i="1"/>
  <c r="Z293" i="1"/>
  <c r="BP291" i="1"/>
  <c r="BN291" i="1"/>
  <c r="Z291" i="1"/>
  <c r="BP300" i="1"/>
  <c r="BN300" i="1"/>
  <c r="Z300" i="1"/>
  <c r="Z303" i="1" s="1"/>
  <c r="BP330" i="1"/>
  <c r="BN330" i="1"/>
  <c r="Z330" i="1"/>
  <c r="Y332" i="1"/>
  <c r="T675" i="1"/>
  <c r="Y338" i="1"/>
  <c r="BP335" i="1"/>
  <c r="BN335" i="1"/>
  <c r="Z335" i="1"/>
  <c r="Z337" i="1" s="1"/>
  <c r="BP357" i="1"/>
  <c r="BN357" i="1"/>
  <c r="Z357" i="1"/>
  <c r="BP361" i="1"/>
  <c r="BN361" i="1"/>
  <c r="Z361" i="1"/>
  <c r="BP376" i="1"/>
  <c r="BN376" i="1"/>
  <c r="Z376" i="1"/>
  <c r="BP385" i="1"/>
  <c r="BN385" i="1"/>
  <c r="Z385" i="1"/>
  <c r="Y387" i="1"/>
  <c r="BP391" i="1"/>
  <c r="BN391" i="1"/>
  <c r="Z391" i="1"/>
  <c r="Z393" i="1" s="1"/>
  <c r="Y393" i="1"/>
  <c r="BP418" i="1"/>
  <c r="BN418" i="1"/>
  <c r="Z418" i="1"/>
  <c r="BP422" i="1"/>
  <c r="BN422" i="1"/>
  <c r="Z422" i="1"/>
  <c r="Y435" i="1"/>
  <c r="BP433" i="1"/>
  <c r="BN433" i="1"/>
  <c r="Z433" i="1"/>
  <c r="Y436" i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Y456" i="1"/>
  <c r="BP516" i="1"/>
  <c r="BN516" i="1"/>
  <c r="Z516" i="1"/>
  <c r="Y518" i="1"/>
  <c r="Y526" i="1"/>
  <c r="BP521" i="1"/>
  <c r="BN521" i="1"/>
  <c r="Z521" i="1"/>
  <c r="Z525" i="1" s="1"/>
  <c r="Y525" i="1"/>
  <c r="K675" i="1"/>
  <c r="F9" i="1"/>
  <c r="J9" i="1"/>
  <c r="Z22" i="1"/>
  <c r="Z23" i="1" s="1"/>
  <c r="BN22" i="1"/>
  <c r="BP22" i="1"/>
  <c r="Y23" i="1"/>
  <c r="X665" i="1"/>
  <c r="Z26" i="1"/>
  <c r="Z33" i="1" s="1"/>
  <c r="BN26" i="1"/>
  <c r="BP26" i="1"/>
  <c r="Z31" i="1"/>
  <c r="BN31" i="1"/>
  <c r="C675" i="1"/>
  <c r="Z43" i="1"/>
  <c r="Z48" i="1" s="1"/>
  <c r="BN43" i="1"/>
  <c r="Z45" i="1"/>
  <c r="BN45" i="1"/>
  <c r="Z47" i="1"/>
  <c r="BN47" i="1"/>
  <c r="Y48" i="1"/>
  <c r="Z51" i="1"/>
  <c r="Z53" i="1" s="1"/>
  <c r="BN51" i="1"/>
  <c r="BP51" i="1"/>
  <c r="D675" i="1"/>
  <c r="Z58" i="1"/>
  <c r="BN58" i="1"/>
  <c r="Z60" i="1"/>
  <c r="BN60" i="1"/>
  <c r="Z62" i="1"/>
  <c r="BN62" i="1"/>
  <c r="Y65" i="1"/>
  <c r="Z68" i="1"/>
  <c r="Z71" i="1" s="1"/>
  <c r="BN68" i="1"/>
  <c r="Z70" i="1"/>
  <c r="BN70" i="1"/>
  <c r="Z74" i="1"/>
  <c r="Z80" i="1" s="1"/>
  <c r="BN74" i="1"/>
  <c r="BP74" i="1"/>
  <c r="Z76" i="1"/>
  <c r="BN76" i="1"/>
  <c r="Z78" i="1"/>
  <c r="BN78" i="1"/>
  <c r="Z84" i="1"/>
  <c r="BN84" i="1"/>
  <c r="Z86" i="1"/>
  <c r="BN86" i="1"/>
  <c r="Z88" i="1"/>
  <c r="BN88" i="1"/>
  <c r="Z92" i="1"/>
  <c r="BN92" i="1"/>
  <c r="BP92" i="1"/>
  <c r="Z94" i="1"/>
  <c r="BN94" i="1"/>
  <c r="Z99" i="1"/>
  <c r="Z102" i="1" s="1"/>
  <c r="BN99" i="1"/>
  <c r="BP99" i="1"/>
  <c r="Z101" i="1"/>
  <c r="BN101" i="1"/>
  <c r="Y102" i="1"/>
  <c r="Z105" i="1"/>
  <c r="Z111" i="1" s="1"/>
  <c r="BN105" i="1"/>
  <c r="BP105" i="1"/>
  <c r="Z107" i="1"/>
  <c r="BN107" i="1"/>
  <c r="Z109" i="1"/>
  <c r="BN109" i="1"/>
  <c r="Z110" i="1"/>
  <c r="BN110" i="1"/>
  <c r="Z115" i="1"/>
  <c r="BN115" i="1"/>
  <c r="BP115" i="1"/>
  <c r="Z117" i="1"/>
  <c r="BN117" i="1"/>
  <c r="Z119" i="1"/>
  <c r="BN119" i="1"/>
  <c r="Y120" i="1"/>
  <c r="Z123" i="1"/>
  <c r="BN123" i="1"/>
  <c r="BP123" i="1"/>
  <c r="Z125" i="1"/>
  <c r="BN125" i="1"/>
  <c r="Z129" i="1"/>
  <c r="Z136" i="1" s="1"/>
  <c r="BN129" i="1"/>
  <c r="BP129" i="1"/>
  <c r="Z131" i="1"/>
  <c r="BN131" i="1"/>
  <c r="Z133" i="1"/>
  <c r="BN133" i="1"/>
  <c r="Z135" i="1"/>
  <c r="BN135" i="1"/>
  <c r="Z139" i="1"/>
  <c r="Z141" i="1" s="1"/>
  <c r="BN139" i="1"/>
  <c r="BP139" i="1"/>
  <c r="G675" i="1"/>
  <c r="Z146" i="1"/>
  <c r="BN146" i="1"/>
  <c r="Y149" i="1"/>
  <c r="Z152" i="1"/>
  <c r="Z153" i="1" s="1"/>
  <c r="BN152" i="1"/>
  <c r="Z157" i="1"/>
  <c r="Z159" i="1" s="1"/>
  <c r="BN157" i="1"/>
  <c r="H675" i="1"/>
  <c r="Y165" i="1"/>
  <c r="Z168" i="1"/>
  <c r="Z172" i="1" s="1"/>
  <c r="BN168" i="1"/>
  <c r="Z170" i="1"/>
  <c r="BN170" i="1"/>
  <c r="Z176" i="1"/>
  <c r="Z177" i="1" s="1"/>
  <c r="BN176" i="1"/>
  <c r="Z182" i="1"/>
  <c r="Z183" i="1" s="1"/>
  <c r="BN182" i="1"/>
  <c r="BP182" i="1"/>
  <c r="Y183" i="1"/>
  <c r="Z186" i="1"/>
  <c r="Z194" i="1" s="1"/>
  <c r="BN186" i="1"/>
  <c r="BP186" i="1"/>
  <c r="Z188" i="1"/>
  <c r="BN188" i="1"/>
  <c r="Z190" i="1"/>
  <c r="BN190" i="1"/>
  <c r="Z192" i="1"/>
  <c r="BN192" i="1"/>
  <c r="J675" i="1"/>
  <c r="Z199" i="1"/>
  <c r="Z200" i="1" s="1"/>
  <c r="BN199" i="1"/>
  <c r="Y200" i="1"/>
  <c r="Z203" i="1"/>
  <c r="Z205" i="1" s="1"/>
  <c r="BN203" i="1"/>
  <c r="BP203" i="1"/>
  <c r="Z209" i="1"/>
  <c r="Z216" i="1" s="1"/>
  <c r="BN209" i="1"/>
  <c r="Z211" i="1"/>
  <c r="BN211" i="1"/>
  <c r="Z213" i="1"/>
  <c r="BN213" i="1"/>
  <c r="Z215" i="1"/>
  <c r="BN215" i="1"/>
  <c r="Z219" i="1"/>
  <c r="BN219" i="1"/>
  <c r="BP219" i="1"/>
  <c r="BP223" i="1"/>
  <c r="BN223" i="1"/>
  <c r="Z223" i="1"/>
  <c r="BP227" i="1"/>
  <c r="BN227" i="1"/>
  <c r="Z227" i="1"/>
  <c r="BP236" i="1"/>
  <c r="BN236" i="1"/>
  <c r="Z236" i="1"/>
  <c r="BP245" i="1"/>
  <c r="BN245" i="1"/>
  <c r="Z245" i="1"/>
  <c r="BP249" i="1"/>
  <c r="BN249" i="1"/>
  <c r="Z249" i="1"/>
  <c r="BP258" i="1"/>
  <c r="BN258" i="1"/>
  <c r="Z258" i="1"/>
  <c r="Z264" i="1" s="1"/>
  <c r="BP262" i="1"/>
  <c r="BN262" i="1"/>
  <c r="Z262" i="1"/>
  <c r="BP275" i="1"/>
  <c r="BN275" i="1"/>
  <c r="Z275" i="1"/>
  <c r="Z281" i="1" s="1"/>
  <c r="BP279" i="1"/>
  <c r="BN279" i="1"/>
  <c r="Z279" i="1"/>
  <c r="Y293" i="1"/>
  <c r="BP298" i="1"/>
  <c r="BN298" i="1"/>
  <c r="Z298" i="1"/>
  <c r="BP302" i="1"/>
  <c r="BN302" i="1"/>
  <c r="Z302" i="1"/>
  <c r="Y304" i="1"/>
  <c r="R675" i="1"/>
  <c r="Y308" i="1"/>
  <c r="BP307" i="1"/>
  <c r="BN307" i="1"/>
  <c r="Z307" i="1"/>
  <c r="Z308" i="1" s="1"/>
  <c r="Y309" i="1"/>
  <c r="Y312" i="1"/>
  <c r="BP311" i="1"/>
  <c r="BN311" i="1"/>
  <c r="Z311" i="1"/>
  <c r="Z312" i="1" s="1"/>
  <c r="Y313" i="1"/>
  <c r="Y318" i="1"/>
  <c r="BP315" i="1"/>
  <c r="BN315" i="1"/>
  <c r="Z315" i="1"/>
  <c r="Z317" i="1" s="1"/>
  <c r="Y331" i="1"/>
  <c r="Y337" i="1"/>
  <c r="BP341" i="1"/>
  <c r="BN341" i="1"/>
  <c r="Z341" i="1"/>
  <c r="Z342" i="1" s="1"/>
  <c r="Y343" i="1"/>
  <c r="Y346" i="1"/>
  <c r="BP345" i="1"/>
  <c r="BN345" i="1"/>
  <c r="Z345" i="1"/>
  <c r="Z346" i="1" s="1"/>
  <c r="Y347" i="1"/>
  <c r="U675" i="1"/>
  <c r="Y351" i="1"/>
  <c r="BP350" i="1"/>
  <c r="BN350" i="1"/>
  <c r="Z350" i="1"/>
  <c r="Z351" i="1" s="1"/>
  <c r="Y352" i="1"/>
  <c r="V675" i="1"/>
  <c r="Y363" i="1"/>
  <c r="Y364" i="1"/>
  <c r="BP355" i="1"/>
  <c r="BN355" i="1"/>
  <c r="Z355" i="1"/>
  <c r="BP359" i="1"/>
  <c r="BN359" i="1"/>
  <c r="Z359" i="1"/>
  <c r="BP368" i="1"/>
  <c r="BN368" i="1"/>
  <c r="Z368" i="1"/>
  <c r="BP408" i="1"/>
  <c r="BN408" i="1"/>
  <c r="Z408" i="1"/>
  <c r="Z410" i="1" s="1"/>
  <c r="Y410" i="1"/>
  <c r="BP460" i="1"/>
  <c r="BN460" i="1"/>
  <c r="Z460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Z495" i="1" s="1"/>
  <c r="BP486" i="1"/>
  <c r="BN486" i="1"/>
  <c r="Z486" i="1"/>
  <c r="BP489" i="1"/>
  <c r="BN489" i="1"/>
  <c r="Z489" i="1"/>
  <c r="BP494" i="1"/>
  <c r="BN494" i="1"/>
  <c r="Z494" i="1"/>
  <c r="Y496" i="1"/>
  <c r="Y501" i="1"/>
  <c r="BP498" i="1"/>
  <c r="BN498" i="1"/>
  <c r="Z498" i="1"/>
  <c r="Z500" i="1" s="1"/>
  <c r="Y500" i="1"/>
  <c r="BP564" i="1"/>
  <c r="BN564" i="1"/>
  <c r="Z564" i="1"/>
  <c r="BP568" i="1"/>
  <c r="BN568" i="1"/>
  <c r="Z568" i="1"/>
  <c r="BP574" i="1"/>
  <c r="BN574" i="1"/>
  <c r="Z574" i="1"/>
  <c r="AB675" i="1"/>
  <c r="L675" i="1"/>
  <c r="Y265" i="1"/>
  <c r="M675" i="1"/>
  <c r="Y282" i="1"/>
  <c r="Y287" i="1"/>
  <c r="P675" i="1"/>
  <c r="Y294" i="1"/>
  <c r="Q675" i="1"/>
  <c r="Y303" i="1"/>
  <c r="S675" i="1"/>
  <c r="Y323" i="1"/>
  <c r="Y371" i="1"/>
  <c r="BP366" i="1"/>
  <c r="BN366" i="1"/>
  <c r="Z366" i="1"/>
  <c r="Z370" i="1" s="1"/>
  <c r="Y370" i="1"/>
  <c r="BP374" i="1"/>
  <c r="BN374" i="1"/>
  <c r="Z374" i="1"/>
  <c r="Z379" i="1" s="1"/>
  <c r="BP378" i="1"/>
  <c r="BN378" i="1"/>
  <c r="Z378" i="1"/>
  <c r="Y380" i="1"/>
  <c r="Y386" i="1"/>
  <c r="BP382" i="1"/>
  <c r="BN382" i="1"/>
  <c r="Z382" i="1"/>
  <c r="Z386" i="1" s="1"/>
  <c r="Y394" i="1"/>
  <c r="Z399" i="1"/>
  <c r="BP397" i="1"/>
  <c r="BN397" i="1"/>
  <c r="Z397" i="1"/>
  <c r="Y411" i="1"/>
  <c r="BP416" i="1"/>
  <c r="BN416" i="1"/>
  <c r="Z416" i="1"/>
  <c r="BP420" i="1"/>
  <c r="BN420" i="1"/>
  <c r="Z420" i="1"/>
  <c r="Z425" i="1" s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BP444" i="1"/>
  <c r="BN444" i="1"/>
  <c r="Z444" i="1"/>
  <c r="Z451" i="1" s="1"/>
  <c r="BP448" i="1"/>
  <c r="BN448" i="1"/>
  <c r="Z448" i="1"/>
  <c r="Y465" i="1"/>
  <c r="BP459" i="1"/>
  <c r="BN459" i="1"/>
  <c r="Z459" i="1"/>
  <c r="BP462" i="1"/>
  <c r="BN462" i="1"/>
  <c r="Z462" i="1"/>
  <c r="Y495" i="1"/>
  <c r="BP483" i="1"/>
  <c r="BN483" i="1"/>
  <c r="Z483" i="1"/>
  <c r="BP488" i="1"/>
  <c r="BN488" i="1"/>
  <c r="Z488" i="1"/>
  <c r="BP491" i="1"/>
  <c r="BN491" i="1"/>
  <c r="Z491" i="1"/>
  <c r="Y517" i="1"/>
  <c r="BP512" i="1"/>
  <c r="BN512" i="1"/>
  <c r="Z512" i="1"/>
  <c r="Z517" i="1" s="1"/>
  <c r="AD675" i="1"/>
  <c r="BP542" i="1"/>
  <c r="BN542" i="1"/>
  <c r="Z542" i="1"/>
  <c r="BP546" i="1"/>
  <c r="BN546" i="1"/>
  <c r="Z546" i="1"/>
  <c r="Y554" i="1"/>
  <c r="Y561" i="1"/>
  <c r="BP557" i="1"/>
  <c r="BN557" i="1"/>
  <c r="Z557" i="1"/>
  <c r="Z560" i="1" s="1"/>
  <c r="Y560" i="1"/>
  <c r="AE675" i="1"/>
  <c r="Y594" i="1"/>
  <c r="Y595" i="1"/>
  <c r="BP593" i="1"/>
  <c r="BN593" i="1"/>
  <c r="Z593" i="1"/>
  <c r="Z594" i="1" s="1"/>
  <c r="W675" i="1"/>
  <c r="Y405" i="1"/>
  <c r="Y425" i="1"/>
  <c r="Y675" i="1"/>
  <c r="Y451" i="1"/>
  <c r="AA675" i="1"/>
  <c r="Y510" i="1"/>
  <c r="BP540" i="1"/>
  <c r="BN540" i="1"/>
  <c r="Z540" i="1"/>
  <c r="Z554" i="1" s="1"/>
  <c r="BP544" i="1"/>
  <c r="BN544" i="1"/>
  <c r="Z544" i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Y577" i="1"/>
  <c r="Z583" i="1"/>
  <c r="BP581" i="1"/>
  <c r="BN581" i="1"/>
  <c r="Z581" i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638" i="1" l="1"/>
  <c r="Z577" i="1"/>
  <c r="Z230" i="1"/>
  <c r="Y669" i="1"/>
  <c r="Y666" i="1"/>
  <c r="Z617" i="1"/>
  <c r="Z464" i="1"/>
  <c r="Z363" i="1"/>
  <c r="Z126" i="1"/>
  <c r="Z120" i="1"/>
  <c r="Z670" i="1" s="1"/>
  <c r="Z95" i="1"/>
  <c r="Y667" i="1"/>
  <c r="Z435" i="1"/>
  <c r="Z251" i="1"/>
  <c r="Z239" i="1"/>
  <c r="Y665" i="1"/>
  <c r="Y668" i="1" l="1"/>
</calcChain>
</file>

<file path=xl/sharedStrings.xml><?xml version="1.0" encoding="utf-8"?>
<sst xmlns="http://schemas.openxmlformats.org/spreadsheetml/2006/main" count="3132" uniqueCount="1102">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</sst>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53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45703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Суббота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6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/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19</v>
      </c>
      <c r="Q8" s="937">
        <v>0.41666666666666669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20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21</v>
      </c>
      <c r="Q10" s="990"/>
      <c r="R10" s="991"/>
      <c r="U10" s="24" t="s">
        <v>22</v>
      </c>
      <c r="V10" s="821" t="s">
        <v>23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21"/>
      <c r="R11" s="922"/>
      <c r="U11" s="24" t="s">
        <v>26</v>
      </c>
      <c r="V11" s="1112" t="s">
        <v>27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28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29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30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31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32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33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34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35</v>
      </c>
      <c r="B17" s="819" t="s">
        <v>36</v>
      </c>
      <c r="C17" s="945" t="s">
        <v>37</v>
      </c>
      <c r="D17" s="819" t="s">
        <v>38</v>
      </c>
      <c r="E17" s="892"/>
      <c r="F17" s="819" t="s">
        <v>39</v>
      </c>
      <c r="G17" s="819" t="s">
        <v>40</v>
      </c>
      <c r="H17" s="819" t="s">
        <v>41</v>
      </c>
      <c r="I17" s="819" t="s">
        <v>42</v>
      </c>
      <c r="J17" s="819" t="s">
        <v>43</v>
      </c>
      <c r="K17" s="819" t="s">
        <v>44</v>
      </c>
      <c r="L17" s="819" t="s">
        <v>45</v>
      </c>
      <c r="M17" s="819" t="s">
        <v>46</v>
      </c>
      <c r="N17" s="819" t="s">
        <v>47</v>
      </c>
      <c r="O17" s="819" t="s">
        <v>48</v>
      </c>
      <c r="P17" s="819" t="s">
        <v>49</v>
      </c>
      <c r="Q17" s="891"/>
      <c r="R17" s="891"/>
      <c r="S17" s="891"/>
      <c r="T17" s="892"/>
      <c r="U17" s="1201" t="s">
        <v>50</v>
      </c>
      <c r="V17" s="925"/>
      <c r="W17" s="819" t="s">
        <v>51</v>
      </c>
      <c r="X17" s="819" t="s">
        <v>52</v>
      </c>
      <c r="Y17" s="1198" t="s">
        <v>53</v>
      </c>
      <c r="Z17" s="1072" t="s">
        <v>54</v>
      </c>
      <c r="AA17" s="1047" t="s">
        <v>55</v>
      </c>
      <c r="AB17" s="1047" t="s">
        <v>56</v>
      </c>
      <c r="AC17" s="1047" t="s">
        <v>57</v>
      </c>
      <c r="AD17" s="1047" t="s">
        <v>58</v>
      </c>
      <c r="AE17" s="1148"/>
      <c r="AF17" s="1149"/>
      <c r="AG17" s="66"/>
      <c r="BD17" s="65" t="s">
        <v>59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60</v>
      </c>
      <c r="V18" s="67" t="s">
        <v>61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62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62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63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70</v>
      </c>
      <c r="Q23" s="783"/>
      <c r="R23" s="783"/>
      <c r="S23" s="783"/>
      <c r="T23" s="783"/>
      <c r="U23" s="783"/>
      <c r="V23" s="784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70</v>
      </c>
      <c r="Q24" s="783"/>
      <c r="R24" s="783"/>
      <c r="S24" s="783"/>
      <c r="T24" s="783"/>
      <c r="U24" s="783"/>
      <c r="V24" s="784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72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9" t="s">
        <v>82</v>
      </c>
      <c r="Q28" s="774"/>
      <c r="R28" s="774"/>
      <c r="S28" s="774"/>
      <c r="T28" s="775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44" t="s">
        <v>86</v>
      </c>
      <c r="Q29" s="774"/>
      <c r="R29" s="774"/>
      <c r="S29" s="774"/>
      <c r="T29" s="775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15" t="s">
        <v>90</v>
      </c>
      <c r="Q30" s="774"/>
      <c r="R30" s="774"/>
      <c r="S30" s="774"/>
      <c r="T30" s="775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95</v>
      </c>
      <c r="B32" s="54" t="s">
        <v>96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70</v>
      </c>
      <c r="Q33" s="783"/>
      <c r="R33" s="783"/>
      <c r="S33" s="783"/>
      <c r="T33" s="783"/>
      <c r="U33" s="783"/>
      <c r="V33" s="784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70</v>
      </c>
      <c r="Q34" s="783"/>
      <c r="R34" s="783"/>
      <c r="S34" s="783"/>
      <c r="T34" s="783"/>
      <c r="U34" s="783"/>
      <c r="V34" s="784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98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99</v>
      </c>
      <c r="B36" s="54" t="s">
        <v>100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70</v>
      </c>
      <c r="Q37" s="783"/>
      <c r="R37" s="783"/>
      <c r="S37" s="783"/>
      <c r="T37" s="783"/>
      <c r="U37" s="783"/>
      <c r="V37" s="784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70</v>
      </c>
      <c r="Q38" s="783"/>
      <c r="R38" s="783"/>
      <c r="S38" s="783"/>
      <c r="T38" s="783"/>
      <c r="U38" s="783"/>
      <c r="V38" s="784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104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105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106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107</v>
      </c>
      <c r="B42" s="54" t="s">
        <v>108</v>
      </c>
      <c r="C42" s="31">
        <v>4301011540</v>
      </c>
      <c r="D42" s="776">
        <v>4607091385670</v>
      </c>
      <c r="E42" s="777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6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74"/>
      <c r="R42" s="774"/>
      <c r="S42" s="774"/>
      <c r="T42" s="775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107</v>
      </c>
      <c r="B43" s="54" t="s">
        <v>112</v>
      </c>
      <c r="C43" s="31">
        <v>4301011380</v>
      </c>
      <c r="D43" s="776">
        <v>4607091385670</v>
      </c>
      <c r="E43" s="777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74"/>
      <c r="R43" s="774"/>
      <c r="S43" s="774"/>
      <c r="T43" s="775"/>
      <c r="U43" s="34"/>
      <c r="V43" s="34"/>
      <c r="W43" s="35" t="s">
        <v>68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customHeight="1" x14ac:dyDescent="0.25">
      <c r="A44" s="54" t="s">
        <v>115</v>
      </c>
      <c r="B44" s="54" t="s">
        <v>116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68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118</v>
      </c>
      <c r="B45" s="54" t="s">
        <v>119</v>
      </c>
      <c r="C45" s="31">
        <v>4301011565</v>
      </c>
      <c r="D45" s="776">
        <v>4680115882539</v>
      </c>
      <c r="E45" s="777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74"/>
      <c r="R45" s="774"/>
      <c r="S45" s="774"/>
      <c r="T45" s="775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customHeight="1" x14ac:dyDescent="0.25">
      <c r="A46" s="54" t="s">
        <v>121</v>
      </c>
      <c r="B46" s="54" t="s">
        <v>122</v>
      </c>
      <c r="C46" s="31">
        <v>4301011382</v>
      </c>
      <c r="D46" s="776">
        <v>4607091385687</v>
      </c>
      <c r="E46" s="777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74"/>
      <c r="R46" s="774"/>
      <c r="S46" s="774"/>
      <c r="T46" s="775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customHeight="1" x14ac:dyDescent="0.25">
      <c r="A47" s="54" t="s">
        <v>123</v>
      </c>
      <c r="B47" s="54" t="s">
        <v>124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70</v>
      </c>
      <c r="Q48" s="783"/>
      <c r="R48" s="783"/>
      <c r="S48" s="783"/>
      <c r="T48" s="783"/>
      <c r="U48" s="783"/>
      <c r="V48" s="784"/>
      <c r="W48" s="37" t="s">
        <v>71</v>
      </c>
      <c r="X48" s="771">
        <f>IFERROR(X42/H42,"0")+IFERROR(X43/H43,"0")+IFERROR(X44/H44,"0")+IFERROR(X45/H45,"0")+IFERROR(X46/H46,"0")+IFERROR(X47/H47,"0")</f>
        <v>0</v>
      </c>
      <c r="Y48" s="771">
        <f>IFERROR(Y42/H42,"0")+IFERROR(Y43/H43,"0")+IFERROR(Y44/H44,"0")+IFERROR(Y45/H45,"0")+IFERROR(Y46/H46,"0")+IFERROR(Y47/H47,"0")</f>
        <v>0</v>
      </c>
      <c r="Z48" s="771">
        <f>IFERROR(IF(Z42="",0,Z42),"0")+IFERROR(IF(Z43="",0,Z43),"0")+IFERROR(IF(Z44="",0,Z44),"0")+IFERROR(IF(Z45="",0,Z45),"0")+IFERROR(IF(Z46="",0,Z46),"0")+IFERROR(IF(Z47="",0,Z47),"0")</f>
        <v>0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70</v>
      </c>
      <c r="Q49" s="783"/>
      <c r="R49" s="783"/>
      <c r="S49" s="783"/>
      <c r="T49" s="783"/>
      <c r="U49" s="783"/>
      <c r="V49" s="784"/>
      <c r="W49" s="37" t="s">
        <v>68</v>
      </c>
      <c r="X49" s="771">
        <f>IFERROR(SUM(X42:X47),"0")</f>
        <v>0</v>
      </c>
      <c r="Y49" s="771">
        <f>IFERROR(SUM(Y42:Y47),"0")</f>
        <v>0</v>
      </c>
      <c r="Z49" s="37"/>
      <c r="AA49" s="772"/>
      <c r="AB49" s="772"/>
      <c r="AC49" s="772"/>
    </row>
    <row r="50" spans="1:68" ht="14.25" customHeight="1" x14ac:dyDescent="0.25">
      <c r="A50" s="795" t="s">
        <v>72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125</v>
      </c>
      <c r="B51" s="54" t="s">
        <v>126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128</v>
      </c>
      <c r="B52" s="54" t="s">
        <v>129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70</v>
      </c>
      <c r="Q53" s="783"/>
      <c r="R53" s="783"/>
      <c r="S53" s="783"/>
      <c r="T53" s="783"/>
      <c r="U53" s="783"/>
      <c r="V53" s="784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70</v>
      </c>
      <c r="Q54" s="783"/>
      <c r="R54" s="783"/>
      <c r="S54" s="783"/>
      <c r="T54" s="783"/>
      <c r="U54" s="783"/>
      <c r="V54" s="784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131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106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132</v>
      </c>
      <c r="B57" s="54" t="s">
        <v>133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68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customHeight="1" x14ac:dyDescent="0.25">
      <c r="A59" s="54" t="s">
        <v>138</v>
      </c>
      <c r="B59" s="54" t="s">
        <v>139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141</v>
      </c>
      <c r="B60" s="54" t="s">
        <v>142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144</v>
      </c>
      <c r="B61" s="54" t="s">
        <v>145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68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customHeight="1" x14ac:dyDescent="0.25">
      <c r="A62" s="54" t="s">
        <v>146</v>
      </c>
      <c r="B62" s="54" t="s">
        <v>147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150</v>
      </c>
      <c r="B63" s="54" t="s">
        <v>151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70</v>
      </c>
      <c r="Q64" s="783"/>
      <c r="R64" s="783"/>
      <c r="S64" s="783"/>
      <c r="T64" s="783"/>
      <c r="U64" s="783"/>
      <c r="V64" s="784"/>
      <c r="W64" s="37" t="s">
        <v>71</v>
      </c>
      <c r="X64" s="771">
        <f>IFERROR(X57/H57,"0")+IFERROR(X58/H58,"0")+IFERROR(X59/H59,"0")+IFERROR(X60/H60,"0")+IFERROR(X61/H61,"0")+IFERROR(X62/H62,"0")+IFERROR(X63/H63,"0")</f>
        <v>0</v>
      </c>
      <c r="Y64" s="771">
        <f>IFERROR(Y57/H57,"0")+IFERROR(Y58/H58,"0")+IFERROR(Y59/H59,"0")+IFERROR(Y60/H60,"0")+IFERROR(Y61/H61,"0")+IFERROR(Y62/H62,"0")+IFERROR(Y63/H63,"0")</f>
        <v>0</v>
      </c>
      <c r="Z64" s="771">
        <f>IFERROR(IF(Z57="",0,Z57),"0")+IFERROR(IF(Z58="",0,Z58),"0")+IFERROR(IF(Z59="",0,Z59),"0")+IFERROR(IF(Z60="",0,Z60),"0")+IFERROR(IF(Z61="",0,Z61),"0")+IFERROR(IF(Z62="",0,Z62),"0")+IFERROR(IF(Z63="",0,Z63),"0")</f>
        <v>0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70</v>
      </c>
      <c r="Q65" s="783"/>
      <c r="R65" s="783"/>
      <c r="S65" s="783"/>
      <c r="T65" s="783"/>
      <c r="U65" s="783"/>
      <c r="V65" s="784"/>
      <c r="W65" s="37" t="s">
        <v>68</v>
      </c>
      <c r="X65" s="771">
        <f>IFERROR(SUM(X57:X63),"0")</f>
        <v>0</v>
      </c>
      <c r="Y65" s="771">
        <f>IFERROR(SUM(Y57:Y63),"0")</f>
        <v>0</v>
      </c>
      <c r="Z65" s="37"/>
      <c r="AA65" s="772"/>
      <c r="AB65" s="772"/>
      <c r="AC65" s="772"/>
    </row>
    <row r="66" spans="1:68" ht="14.25" customHeight="1" x14ac:dyDescent="0.25">
      <c r="A66" s="795" t="s">
        <v>152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153</v>
      </c>
      <c r="B67" s="54" t="s">
        <v>154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68</v>
      </c>
      <c r="X67" s="769">
        <v>0</v>
      </c>
      <c r="Y67" s="770">
        <f>IFERROR(IF(X67="",0,CEILING((X67/$H67),1)*$H67),"")</f>
        <v>0</v>
      </c>
      <c r="Z67" s="36" t="str">
        <f>IFERROR(IF(Y67=0,"",ROUNDUP(Y67/H67,0)*0.01898),"")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159</v>
      </c>
      <c r="B69" s="54" t="s">
        <v>160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161</v>
      </c>
      <c r="B70" s="54" t="s">
        <v>162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70</v>
      </c>
      <c r="Q71" s="783"/>
      <c r="R71" s="783"/>
      <c r="S71" s="783"/>
      <c r="T71" s="783"/>
      <c r="U71" s="783"/>
      <c r="V71" s="784"/>
      <c r="W71" s="37" t="s">
        <v>71</v>
      </c>
      <c r="X71" s="771">
        <f>IFERROR(X67/H67,"0")+IFERROR(X68/H68,"0")+IFERROR(X69/H69,"0")+IFERROR(X70/H70,"0")</f>
        <v>0</v>
      </c>
      <c r="Y71" s="771">
        <f>IFERROR(Y67/H67,"0")+IFERROR(Y68/H68,"0")+IFERROR(Y69/H69,"0")+IFERROR(Y70/H70,"0")</f>
        <v>0</v>
      </c>
      <c r="Z71" s="771">
        <f>IFERROR(IF(Z67="",0,Z67),"0")+IFERROR(IF(Z68="",0,Z68),"0")+IFERROR(IF(Z69="",0,Z69),"0")+IFERROR(IF(Z70="",0,Z70),"0")</f>
        <v>0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70</v>
      </c>
      <c r="Q72" s="783"/>
      <c r="R72" s="783"/>
      <c r="S72" s="783"/>
      <c r="T72" s="783"/>
      <c r="U72" s="783"/>
      <c r="V72" s="784"/>
      <c r="W72" s="37" t="s">
        <v>68</v>
      </c>
      <c r="X72" s="771">
        <f>IFERROR(SUM(X67:X70),"0")</f>
        <v>0</v>
      </c>
      <c r="Y72" s="771">
        <f>IFERROR(SUM(Y67:Y70),"0")</f>
        <v>0</v>
      </c>
      <c r="Z72" s="37"/>
      <c r="AA72" s="772"/>
      <c r="AB72" s="772"/>
      <c r="AC72" s="772"/>
    </row>
    <row r="73" spans="1:68" ht="14.25" customHeight="1" x14ac:dyDescent="0.25">
      <c r="A73" s="795" t="s">
        <v>63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163</v>
      </c>
      <c r="B74" s="54" t="s">
        <v>164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166</v>
      </c>
      <c r="B75" s="54" t="s">
        <v>167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169</v>
      </c>
      <c r="B76" s="54" t="s">
        <v>170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172</v>
      </c>
      <c r="B77" s="54" t="s">
        <v>173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174</v>
      </c>
      <c r="B78" s="54" t="s">
        <v>175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68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customHeight="1" x14ac:dyDescent="0.25">
      <c r="A79" s="54" t="s">
        <v>176</v>
      </c>
      <c r="B79" s="54" t="s">
        <v>177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70</v>
      </c>
      <c r="Q80" s="783"/>
      <c r="R80" s="783"/>
      <c r="S80" s="783"/>
      <c r="T80" s="783"/>
      <c r="U80" s="783"/>
      <c r="V80" s="784"/>
      <c r="W80" s="37" t="s">
        <v>71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70</v>
      </c>
      <c r="Q81" s="783"/>
      <c r="R81" s="783"/>
      <c r="S81" s="783"/>
      <c r="T81" s="783"/>
      <c r="U81" s="783"/>
      <c r="V81" s="784"/>
      <c r="W81" s="37" t="s">
        <v>68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customHeight="1" x14ac:dyDescent="0.25">
      <c r="A82" s="795" t="s">
        <v>72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178</v>
      </c>
      <c r="B83" s="54" t="s">
        <v>179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181</v>
      </c>
      <c r="B84" s="54" t="s">
        <v>182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68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184</v>
      </c>
      <c r="B85" s="54" t="s">
        <v>185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customHeight="1" x14ac:dyDescent="0.25">
      <c r="A86" s="54" t="s">
        <v>187</v>
      </c>
      <c r="B86" s="54" t="s">
        <v>188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189</v>
      </c>
      <c r="B87" s="54" t="s">
        <v>190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191</v>
      </c>
      <c r="B88" s="54" t="s">
        <v>192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70</v>
      </c>
      <c r="Q89" s="783"/>
      <c r="R89" s="783"/>
      <c r="S89" s="783"/>
      <c r="T89" s="783"/>
      <c r="U89" s="783"/>
      <c r="V89" s="784"/>
      <c r="W89" s="37" t="s">
        <v>71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70</v>
      </c>
      <c r="Q90" s="783"/>
      <c r="R90" s="783"/>
      <c r="S90" s="783"/>
      <c r="T90" s="783"/>
      <c r="U90" s="783"/>
      <c r="V90" s="784"/>
      <c r="W90" s="37" t="s">
        <v>68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customHeight="1" x14ac:dyDescent="0.25">
      <c r="A91" s="795" t="s">
        <v>193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194</v>
      </c>
      <c r="B92" s="54" t="s">
        <v>195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194</v>
      </c>
      <c r="B93" s="54" t="s">
        <v>197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68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198</v>
      </c>
      <c r="B94" s="54" t="s">
        <v>199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70</v>
      </c>
      <c r="Q95" s="783"/>
      <c r="R95" s="783"/>
      <c r="S95" s="783"/>
      <c r="T95" s="783"/>
      <c r="U95" s="783"/>
      <c r="V95" s="784"/>
      <c r="W95" s="37" t="s">
        <v>71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70</v>
      </c>
      <c r="Q96" s="783"/>
      <c r="R96" s="783"/>
      <c r="S96" s="783"/>
      <c r="T96" s="783"/>
      <c r="U96" s="783"/>
      <c r="V96" s="784"/>
      <c r="W96" s="37" t="s">
        <v>68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customHeight="1" x14ac:dyDescent="0.25">
      <c r="A97" s="785" t="s">
        <v>201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106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202</v>
      </c>
      <c r="B99" s="54" t="s">
        <v>203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68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customHeight="1" x14ac:dyDescent="0.25">
      <c r="A100" s="54" t="s">
        <v>205</v>
      </c>
      <c r="B100" s="54" t="s">
        <v>206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207</v>
      </c>
      <c r="B101" s="54" t="s">
        <v>208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68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70</v>
      </c>
      <c r="Q102" s="783"/>
      <c r="R102" s="783"/>
      <c r="S102" s="783"/>
      <c r="T102" s="783"/>
      <c r="U102" s="783"/>
      <c r="V102" s="784"/>
      <c r="W102" s="37" t="s">
        <v>71</v>
      </c>
      <c r="X102" s="771">
        <f>IFERROR(X99/H99,"0")+IFERROR(X100/H100,"0")+IFERROR(X101/H101,"0")</f>
        <v>0</v>
      </c>
      <c r="Y102" s="771">
        <f>IFERROR(Y99/H99,"0")+IFERROR(Y100/H100,"0")+IFERROR(Y101/H101,"0")</f>
        <v>0</v>
      </c>
      <c r="Z102" s="771">
        <f>IFERROR(IF(Z99="",0,Z99),"0")+IFERROR(IF(Z100="",0,Z100),"0")+IFERROR(IF(Z101="",0,Z101),"0")</f>
        <v>0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70</v>
      </c>
      <c r="Q103" s="783"/>
      <c r="R103" s="783"/>
      <c r="S103" s="783"/>
      <c r="T103" s="783"/>
      <c r="U103" s="783"/>
      <c r="V103" s="784"/>
      <c r="W103" s="37" t="s">
        <v>68</v>
      </c>
      <c r="X103" s="771">
        <f>IFERROR(SUM(X99:X101),"0")</f>
        <v>0</v>
      </c>
      <c r="Y103" s="771">
        <f>IFERROR(SUM(Y99:Y101),"0")</f>
        <v>0</v>
      </c>
      <c r="Z103" s="37"/>
      <c r="AA103" s="772"/>
      <c r="AB103" s="772"/>
      <c r="AC103" s="772"/>
    </row>
    <row r="104" spans="1:68" ht="14.25" customHeight="1" x14ac:dyDescent="0.25">
      <c r="A104" s="795" t="s">
        <v>72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210</v>
      </c>
      <c r="B105" s="54" t="s">
        <v>211</v>
      </c>
      <c r="C105" s="31">
        <v>4301051437</v>
      </c>
      <c r="D105" s="776">
        <v>4607091386967</v>
      </c>
      <c r="E105" s="777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74"/>
      <c r="R105" s="774"/>
      <c r="S105" s="774"/>
      <c r="T105" s="775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customHeight="1" x14ac:dyDescent="0.25">
      <c r="A106" s="54" t="s">
        <v>210</v>
      </c>
      <c r="B106" s="54" t="s">
        <v>213</v>
      </c>
      <c r="C106" s="31">
        <v>4301051546</v>
      </c>
      <c r="D106" s="776">
        <v>4607091386967</v>
      </c>
      <c r="E106" s="777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8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74"/>
      <c r="R106" s="774"/>
      <c r="S106" s="774"/>
      <c r="T106" s="775"/>
      <c r="U106" s="34"/>
      <c r="V106" s="34"/>
      <c r="W106" s="35" t="s">
        <v>68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214</v>
      </c>
      <c r="B107" s="54" t="s">
        <v>215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68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customHeight="1" x14ac:dyDescent="0.25">
      <c r="A108" s="54" t="s">
        <v>216</v>
      </c>
      <c r="B108" s="54" t="s">
        <v>217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219</v>
      </c>
      <c r="B109" s="54" t="s">
        <v>220</v>
      </c>
      <c r="C109" s="31">
        <v>4301051439</v>
      </c>
      <c r="D109" s="776">
        <v>4680115880214</v>
      </c>
      <c r="E109" s="777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74"/>
      <c r="R109" s="774"/>
      <c r="S109" s="774"/>
      <c r="T109" s="775"/>
      <c r="U109" s="34"/>
      <c r="V109" s="34"/>
      <c r="W109" s="35" t="s">
        <v>68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customHeight="1" x14ac:dyDescent="0.25">
      <c r="A110" s="54" t="s">
        <v>219</v>
      </c>
      <c r="B110" s="54" t="s">
        <v>221</v>
      </c>
      <c r="C110" s="31">
        <v>4301051687</v>
      </c>
      <c r="D110" s="776">
        <v>4680115880214</v>
      </c>
      <c r="E110" s="777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67" t="s">
        <v>222</v>
      </c>
      <c r="Q110" s="774"/>
      <c r="R110" s="774"/>
      <c r="S110" s="774"/>
      <c r="T110" s="775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70</v>
      </c>
      <c r="Q111" s="783"/>
      <c r="R111" s="783"/>
      <c r="S111" s="783"/>
      <c r="T111" s="783"/>
      <c r="U111" s="783"/>
      <c r="V111" s="784"/>
      <c r="W111" s="37" t="s">
        <v>71</v>
      </c>
      <c r="X111" s="771">
        <f>IFERROR(X105/H105,"0")+IFERROR(X106/H106,"0")+IFERROR(X107/H107,"0")+IFERROR(X108/H108,"0")+IFERROR(X109/H109,"0")+IFERROR(X110/H110,"0")</f>
        <v>0</v>
      </c>
      <c r="Y111" s="771">
        <f>IFERROR(Y105/H105,"0")+IFERROR(Y106/H106,"0")+IFERROR(Y107/H107,"0")+IFERROR(Y108/H108,"0")+IFERROR(Y109/H109,"0")+IFERROR(Y110/H110,"0")</f>
        <v>0</v>
      </c>
      <c r="Z111" s="771">
        <f>IFERROR(IF(Z105="",0,Z105),"0")+IFERROR(IF(Z106="",0,Z106),"0")+IFERROR(IF(Z107="",0,Z107),"0")+IFERROR(IF(Z108="",0,Z108),"0")+IFERROR(IF(Z109="",0,Z109),"0")+IFERROR(IF(Z110="",0,Z110),"0")</f>
        <v>0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70</v>
      </c>
      <c r="Q112" s="783"/>
      <c r="R112" s="783"/>
      <c r="S112" s="783"/>
      <c r="T112" s="783"/>
      <c r="U112" s="783"/>
      <c r="V112" s="784"/>
      <c r="W112" s="37" t="s">
        <v>68</v>
      </c>
      <c r="X112" s="771">
        <f>IFERROR(SUM(X105:X110),"0")</f>
        <v>0</v>
      </c>
      <c r="Y112" s="771">
        <f>IFERROR(SUM(Y105:Y110),"0")</f>
        <v>0</v>
      </c>
      <c r="Z112" s="37"/>
      <c r="AA112" s="772"/>
      <c r="AB112" s="772"/>
      <c r="AC112" s="772"/>
    </row>
    <row r="113" spans="1:68" ht="16.5" customHeight="1" x14ac:dyDescent="0.25">
      <c r="A113" s="785" t="s">
        <v>223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106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224</v>
      </c>
      <c r="B115" s="54" t="s">
        <v>225</v>
      </c>
      <c r="C115" s="31">
        <v>4301011514</v>
      </c>
      <c r="D115" s="776">
        <v>4680115882133</v>
      </c>
      <c r="E115" s="777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1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224</v>
      </c>
      <c r="B116" s="54" t="s">
        <v>227</v>
      </c>
      <c r="C116" s="31">
        <v>4301011703</v>
      </c>
      <c r="D116" s="776">
        <v>4680115882133</v>
      </c>
      <c r="E116" s="777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88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68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228</v>
      </c>
      <c r="B117" s="54" t="s">
        <v>229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230</v>
      </c>
      <c r="B118" s="54" t="s">
        <v>231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68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232</v>
      </c>
      <c r="B119" s="54" t="s">
        <v>233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70</v>
      </c>
      <c r="Q120" s="783"/>
      <c r="R120" s="783"/>
      <c r="S120" s="783"/>
      <c r="T120" s="783"/>
      <c r="U120" s="783"/>
      <c r="V120" s="784"/>
      <c r="W120" s="37" t="s">
        <v>71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70</v>
      </c>
      <c r="Q121" s="783"/>
      <c r="R121" s="783"/>
      <c r="S121" s="783"/>
      <c r="T121" s="783"/>
      <c r="U121" s="783"/>
      <c r="V121" s="784"/>
      <c r="W121" s="37" t="s">
        <v>68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customHeight="1" x14ac:dyDescent="0.25">
      <c r="A122" s="795" t="s">
        <v>152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234</v>
      </c>
      <c r="B123" s="54" t="s">
        <v>235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68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237</v>
      </c>
      <c r="B124" s="54" t="s">
        <v>238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239</v>
      </c>
      <c r="B125" s="54" t="s">
        <v>240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68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70</v>
      </c>
      <c r="Q126" s="783"/>
      <c r="R126" s="783"/>
      <c r="S126" s="783"/>
      <c r="T126" s="783"/>
      <c r="U126" s="783"/>
      <c r="V126" s="784"/>
      <c r="W126" s="37" t="s">
        <v>71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70</v>
      </c>
      <c r="Q127" s="783"/>
      <c r="R127" s="783"/>
      <c r="S127" s="783"/>
      <c r="T127" s="783"/>
      <c r="U127" s="783"/>
      <c r="V127" s="784"/>
      <c r="W127" s="37" t="s">
        <v>68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customHeight="1" x14ac:dyDescent="0.25">
      <c r="A128" s="795" t="s">
        <v>72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27" customHeight="1" x14ac:dyDescent="0.25">
      <c r="A129" s="54" t="s">
        <v>241</v>
      </c>
      <c r="B129" s="54" t="s">
        <v>242</v>
      </c>
      <c r="C129" s="31">
        <v>4301051625</v>
      </c>
      <c r="D129" s="776">
        <v>4607091385168</v>
      </c>
      <c r="E129" s="777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74"/>
      <c r="R129" s="774"/>
      <c r="S129" s="774"/>
      <c r="T129" s="775"/>
      <c r="U129" s="34"/>
      <c r="V129" s="34"/>
      <c r="W129" s="35" t="s">
        <v>68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37.5" customHeight="1" x14ac:dyDescent="0.25">
      <c r="A130" s="54" t="s">
        <v>241</v>
      </c>
      <c r="B130" s="54" t="s">
        <v>244</v>
      </c>
      <c r="C130" s="31">
        <v>4301051360</v>
      </c>
      <c r="D130" s="776">
        <v>4607091385168</v>
      </c>
      <c r="E130" s="777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74"/>
      <c r="R130" s="774"/>
      <c r="S130" s="774"/>
      <c r="T130" s="775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customHeight="1" x14ac:dyDescent="0.25">
      <c r="A131" s="54" t="s">
        <v>246</v>
      </c>
      <c r="B131" s="54" t="s">
        <v>247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249</v>
      </c>
      <c r="B132" s="54" t="s">
        <v>250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251</v>
      </c>
      <c r="B133" s="54" t="s">
        <v>252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68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customHeight="1" x14ac:dyDescent="0.25">
      <c r="A134" s="54" t="s">
        <v>253</v>
      </c>
      <c r="B134" s="54" t="s">
        <v>254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customHeight="1" x14ac:dyDescent="0.25">
      <c r="A135" s="54" t="s">
        <v>255</v>
      </c>
      <c r="B135" s="54" t="s">
        <v>256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70</v>
      </c>
      <c r="Q136" s="783"/>
      <c r="R136" s="783"/>
      <c r="S136" s="783"/>
      <c r="T136" s="783"/>
      <c r="U136" s="783"/>
      <c r="V136" s="784"/>
      <c r="W136" s="37" t="s">
        <v>71</v>
      </c>
      <c r="X136" s="771">
        <f>IFERROR(X129/H129,"0")+IFERROR(X130/H130,"0")+IFERROR(X131/H131,"0")+IFERROR(X132/H132,"0")+IFERROR(X133/H133,"0")+IFERROR(X134/H134,"0")+IFERROR(X135/H135,"0")</f>
        <v>0</v>
      </c>
      <c r="Y136" s="771">
        <f>IFERROR(Y129/H129,"0")+IFERROR(Y130/H130,"0")+IFERROR(Y131/H131,"0")+IFERROR(Y132/H132,"0")+IFERROR(Y133/H133,"0")+IFERROR(Y134/H134,"0")+IFERROR(Y135/H135,"0")</f>
        <v>0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70</v>
      </c>
      <c r="Q137" s="783"/>
      <c r="R137" s="783"/>
      <c r="S137" s="783"/>
      <c r="T137" s="783"/>
      <c r="U137" s="783"/>
      <c r="V137" s="784"/>
      <c r="W137" s="37" t="s">
        <v>68</v>
      </c>
      <c r="X137" s="771">
        <f>IFERROR(SUM(X129:X135),"0")</f>
        <v>0</v>
      </c>
      <c r="Y137" s="771">
        <f>IFERROR(SUM(Y129:Y135),"0")</f>
        <v>0</v>
      </c>
      <c r="Z137" s="37"/>
      <c r="AA137" s="772"/>
      <c r="AB137" s="772"/>
      <c r="AC137" s="772"/>
    </row>
    <row r="138" spans="1:68" ht="14.25" customHeight="1" x14ac:dyDescent="0.25">
      <c r="A138" s="795" t="s">
        <v>193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258</v>
      </c>
      <c r="B139" s="54" t="s">
        <v>259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261</v>
      </c>
      <c r="B140" s="54" t="s">
        <v>262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70</v>
      </c>
      <c r="Q141" s="783"/>
      <c r="R141" s="783"/>
      <c r="S141" s="783"/>
      <c r="T141" s="783"/>
      <c r="U141" s="783"/>
      <c r="V141" s="784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70</v>
      </c>
      <c r="Q142" s="783"/>
      <c r="R142" s="783"/>
      <c r="S142" s="783"/>
      <c r="T142" s="783"/>
      <c r="U142" s="783"/>
      <c r="V142" s="784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customHeight="1" x14ac:dyDescent="0.25">
      <c r="A143" s="785" t="s">
        <v>264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106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265</v>
      </c>
      <c r="B145" s="54" t="s">
        <v>266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269</v>
      </c>
      <c r="B146" s="54" t="s">
        <v>270</v>
      </c>
      <c r="C146" s="31">
        <v>4301011562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74"/>
      <c r="R146" s="774"/>
      <c r="S146" s="774"/>
      <c r="T146" s="775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269</v>
      </c>
      <c r="B147" s="54" t="s">
        <v>272</v>
      </c>
      <c r="C147" s="31">
        <v>4301011564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3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74"/>
      <c r="R147" s="774"/>
      <c r="S147" s="774"/>
      <c r="T147" s="775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70</v>
      </c>
      <c r="Q148" s="783"/>
      <c r="R148" s="783"/>
      <c r="S148" s="783"/>
      <c r="T148" s="783"/>
      <c r="U148" s="783"/>
      <c r="V148" s="784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70</v>
      </c>
      <c r="Q149" s="783"/>
      <c r="R149" s="783"/>
      <c r="S149" s="783"/>
      <c r="T149" s="783"/>
      <c r="U149" s="783"/>
      <c r="V149" s="784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customHeight="1" x14ac:dyDescent="0.25">
      <c r="A150" s="795" t="s">
        <v>63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273</v>
      </c>
      <c r="B151" s="54" t="s">
        <v>274</v>
      </c>
      <c r="C151" s="31">
        <v>4301031235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273</v>
      </c>
      <c r="B152" s="54" t="s">
        <v>276</v>
      </c>
      <c r="C152" s="31">
        <v>4301031234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70</v>
      </c>
      <c r="Q153" s="783"/>
      <c r="R153" s="783"/>
      <c r="S153" s="783"/>
      <c r="T153" s="783"/>
      <c r="U153" s="783"/>
      <c r="V153" s="784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70</v>
      </c>
      <c r="Q154" s="783"/>
      <c r="R154" s="783"/>
      <c r="S154" s="783"/>
      <c r="T154" s="783"/>
      <c r="U154" s="783"/>
      <c r="V154" s="784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customHeight="1" x14ac:dyDescent="0.25">
      <c r="A155" s="795" t="s">
        <v>72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277</v>
      </c>
      <c r="B156" s="54" t="s">
        <v>278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45" t="s">
        <v>279</v>
      </c>
      <c r="Q156" s="774"/>
      <c r="R156" s="774"/>
      <c r="S156" s="774"/>
      <c r="T156" s="775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customHeight="1" x14ac:dyDescent="0.25">
      <c r="A157" s="54" t="s">
        <v>280</v>
      </c>
      <c r="B157" s="54" t="s">
        <v>281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280</v>
      </c>
      <c r="B158" s="54" t="s">
        <v>282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70</v>
      </c>
      <c r="Q159" s="783"/>
      <c r="R159" s="783"/>
      <c r="S159" s="783"/>
      <c r="T159" s="783"/>
      <c r="U159" s="783"/>
      <c r="V159" s="784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70</v>
      </c>
      <c r="Q160" s="783"/>
      <c r="R160" s="783"/>
      <c r="S160" s="783"/>
      <c r="T160" s="783"/>
      <c r="U160" s="783"/>
      <c r="V160" s="784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customHeight="1" x14ac:dyDescent="0.25">
      <c r="A161" s="785" t="s">
        <v>104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106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283</v>
      </c>
      <c r="B163" s="54" t="s">
        <v>284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70</v>
      </c>
      <c r="Q164" s="783"/>
      <c r="R164" s="783"/>
      <c r="S164" s="783"/>
      <c r="T164" s="783"/>
      <c r="U164" s="783"/>
      <c r="V164" s="784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70</v>
      </c>
      <c r="Q165" s="783"/>
      <c r="R165" s="783"/>
      <c r="S165" s="783"/>
      <c r="T165" s="783"/>
      <c r="U165" s="783"/>
      <c r="V165" s="784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63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286</v>
      </c>
      <c r="B167" s="54" t="s">
        <v>287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289</v>
      </c>
      <c r="B168" s="54" t="s">
        <v>290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292</v>
      </c>
      <c r="B169" s="54" t="s">
        <v>293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295</v>
      </c>
      <c r="B170" s="54" t="s">
        <v>296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297</v>
      </c>
      <c r="B171" s="54" t="s">
        <v>298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70</v>
      </c>
      <c r="Q172" s="783"/>
      <c r="R172" s="783"/>
      <c r="S172" s="783"/>
      <c r="T172" s="783"/>
      <c r="U172" s="783"/>
      <c r="V172" s="784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70</v>
      </c>
      <c r="Q173" s="783"/>
      <c r="R173" s="783"/>
      <c r="S173" s="783"/>
      <c r="T173" s="783"/>
      <c r="U173" s="783"/>
      <c r="V173" s="784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customHeight="1" x14ac:dyDescent="0.25">
      <c r="A174" s="795" t="s">
        <v>72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299</v>
      </c>
      <c r="B175" s="54" t="s">
        <v>300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302</v>
      </c>
      <c r="B176" s="54" t="s">
        <v>303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70</v>
      </c>
      <c r="Q177" s="783"/>
      <c r="R177" s="783"/>
      <c r="S177" s="783"/>
      <c r="T177" s="783"/>
      <c r="U177" s="783"/>
      <c r="V177" s="784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70</v>
      </c>
      <c r="Q178" s="783"/>
      <c r="R178" s="783"/>
      <c r="S178" s="783"/>
      <c r="T178" s="783"/>
      <c r="U178" s="783"/>
      <c r="V178" s="784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305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306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152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307</v>
      </c>
      <c r="B182" s="54" t="s">
        <v>308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68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70</v>
      </c>
      <c r="Q183" s="783"/>
      <c r="R183" s="783"/>
      <c r="S183" s="783"/>
      <c r="T183" s="783"/>
      <c r="U183" s="783"/>
      <c r="V183" s="784"/>
      <c r="W183" s="37" t="s">
        <v>71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70</v>
      </c>
      <c r="Q184" s="783"/>
      <c r="R184" s="783"/>
      <c r="S184" s="783"/>
      <c r="T184" s="783"/>
      <c r="U184" s="783"/>
      <c r="V184" s="784"/>
      <c r="W184" s="37" t="s">
        <v>68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customHeight="1" x14ac:dyDescent="0.25">
      <c r="A185" s="795" t="s">
        <v>63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310</v>
      </c>
      <c r="B186" s="54" t="s">
        <v>311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68</v>
      </c>
      <c r="X186" s="769">
        <v>50</v>
      </c>
      <c r="Y186" s="770">
        <f t="shared" ref="Y186:Y193" si="36">IFERROR(IF(X186="",0,CEILING((X186/$H186),1)*$H186),"")</f>
        <v>50.400000000000006</v>
      </c>
      <c r="Z186" s="36">
        <f>IFERROR(IF(Y186=0,"",ROUNDUP(Y186/H186,0)*0.00902),"")</f>
        <v>0.10824</v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53.214285714285715</v>
      </c>
      <c r="BN186" s="64">
        <f t="shared" ref="BN186:BN193" si="38">IFERROR(Y186*I186/H186,"0")</f>
        <v>53.64</v>
      </c>
      <c r="BO186" s="64">
        <f t="shared" ref="BO186:BO193" si="39">IFERROR(1/J186*(X186/H186),"0")</f>
        <v>9.0187590187590191E-2</v>
      </c>
      <c r="BP186" s="64">
        <f t="shared" ref="BP186:BP193" si="40">IFERROR(1/J186*(Y186/H186),"0")</f>
        <v>9.0909090909090912E-2</v>
      </c>
    </row>
    <row r="187" spans="1:68" ht="27" customHeight="1" x14ac:dyDescent="0.25">
      <c r="A187" s="54" t="s">
        <v>313</v>
      </c>
      <c r="B187" s="54" t="s">
        <v>314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68</v>
      </c>
      <c r="X187" s="769">
        <v>50</v>
      </c>
      <c r="Y187" s="770">
        <f t="shared" si="36"/>
        <v>50.400000000000006</v>
      </c>
      <c r="Z187" s="36">
        <f>IFERROR(IF(Y187=0,"",ROUNDUP(Y187/H187,0)*0.00902),"")</f>
        <v>0.10824</v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53.214285714285715</v>
      </c>
      <c r="BN187" s="64">
        <f t="shared" si="38"/>
        <v>53.64</v>
      </c>
      <c r="BO187" s="64">
        <f t="shared" si="39"/>
        <v>9.0187590187590191E-2</v>
      </c>
      <c r="BP187" s="64">
        <f t="shared" si="40"/>
        <v>9.0909090909090912E-2</v>
      </c>
    </row>
    <row r="188" spans="1:68" ht="27" customHeight="1" x14ac:dyDescent="0.25">
      <c r="A188" s="54" t="s">
        <v>316</v>
      </c>
      <c r="B188" s="54" t="s">
        <v>317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68</v>
      </c>
      <c r="X188" s="769">
        <v>50</v>
      </c>
      <c r="Y188" s="770">
        <f t="shared" si="36"/>
        <v>50.400000000000006</v>
      </c>
      <c r="Z188" s="36">
        <f>IFERROR(IF(Y188=0,"",ROUNDUP(Y188/H188,0)*0.00902),"")</f>
        <v>0.10824</v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52.5</v>
      </c>
      <c r="BN188" s="64">
        <f t="shared" si="38"/>
        <v>52.920000000000009</v>
      </c>
      <c r="BO188" s="64">
        <f t="shared" si="39"/>
        <v>9.0187590187590191E-2</v>
      </c>
      <c r="BP188" s="64">
        <f t="shared" si="40"/>
        <v>9.0909090909090912E-2</v>
      </c>
    </row>
    <row r="189" spans="1:68" ht="27" customHeight="1" x14ac:dyDescent="0.25">
      <c r="A189" s="54" t="s">
        <v>319</v>
      </c>
      <c r="B189" s="54" t="s">
        <v>320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68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customHeight="1" x14ac:dyDescent="0.25">
      <c r="A190" s="54" t="s">
        <v>321</v>
      </c>
      <c r="B190" s="54" t="s">
        <v>322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323</v>
      </c>
      <c r="B191" s="54" t="s">
        <v>324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68</v>
      </c>
      <c r="X191" s="769">
        <v>8.3999999999999986</v>
      </c>
      <c r="Y191" s="770">
        <f t="shared" si="36"/>
        <v>8.4</v>
      </c>
      <c r="Z191" s="36">
        <f>IFERROR(IF(Y191=0,"",ROUNDUP(Y191/H191,0)*0.00502),"")</f>
        <v>2.0080000000000001E-2</v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8.7999999999999989</v>
      </c>
      <c r="BN191" s="64">
        <f t="shared" si="38"/>
        <v>8.8000000000000007</v>
      </c>
      <c r="BO191" s="64">
        <f t="shared" si="39"/>
        <v>1.7094017094017092E-2</v>
      </c>
      <c r="BP191" s="64">
        <f t="shared" si="40"/>
        <v>1.7094017094017096E-2</v>
      </c>
    </row>
    <row r="192" spans="1:68" ht="27" customHeight="1" x14ac:dyDescent="0.25">
      <c r="A192" s="54" t="s">
        <v>325</v>
      </c>
      <c r="B192" s="54" t="s">
        <v>326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327</v>
      </c>
      <c r="B193" s="54" t="s">
        <v>328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70</v>
      </c>
      <c r="Q194" s="783"/>
      <c r="R194" s="783"/>
      <c r="S194" s="783"/>
      <c r="T194" s="783"/>
      <c r="U194" s="783"/>
      <c r="V194" s="784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39.714285714285715</v>
      </c>
      <c r="Y194" s="771">
        <f>IFERROR(Y186/H186,"0")+IFERROR(Y187/H187,"0")+IFERROR(Y188/H188,"0")+IFERROR(Y189/H189,"0")+IFERROR(Y190/H190,"0")+IFERROR(Y191/H191,"0")+IFERROR(Y192/H192,"0")+IFERROR(Y193/H193,"0")</f>
        <v>40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0.3448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70</v>
      </c>
      <c r="Q195" s="783"/>
      <c r="R195" s="783"/>
      <c r="S195" s="783"/>
      <c r="T195" s="783"/>
      <c r="U195" s="783"/>
      <c r="V195" s="784"/>
      <c r="W195" s="37" t="s">
        <v>68</v>
      </c>
      <c r="X195" s="771">
        <f>IFERROR(SUM(X186:X193),"0")</f>
        <v>158.4</v>
      </c>
      <c r="Y195" s="771">
        <f>IFERROR(SUM(Y186:Y193),"0")</f>
        <v>159.60000000000002</v>
      </c>
      <c r="Z195" s="37"/>
      <c r="AA195" s="772"/>
      <c r="AB195" s="772"/>
      <c r="AC195" s="772"/>
    </row>
    <row r="196" spans="1:68" ht="16.5" customHeight="1" x14ac:dyDescent="0.25">
      <c r="A196" s="785" t="s">
        <v>330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106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331</v>
      </c>
      <c r="B198" s="54" t="s">
        <v>332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334</v>
      </c>
      <c r="B199" s="54" t="s">
        <v>335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70</v>
      </c>
      <c r="Q200" s="783"/>
      <c r="R200" s="783"/>
      <c r="S200" s="783"/>
      <c r="T200" s="783"/>
      <c r="U200" s="783"/>
      <c r="V200" s="784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70</v>
      </c>
      <c r="Q201" s="783"/>
      <c r="R201" s="783"/>
      <c r="S201" s="783"/>
      <c r="T201" s="783"/>
      <c r="U201" s="783"/>
      <c r="V201" s="784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152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336</v>
      </c>
      <c r="B203" s="54" t="s">
        <v>337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339</v>
      </c>
      <c r="B204" s="54" t="s">
        <v>340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68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70</v>
      </c>
      <c r="Q205" s="783"/>
      <c r="R205" s="783"/>
      <c r="S205" s="783"/>
      <c r="T205" s="783"/>
      <c r="U205" s="783"/>
      <c r="V205" s="784"/>
      <c r="W205" s="37" t="s">
        <v>71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70</v>
      </c>
      <c r="Q206" s="783"/>
      <c r="R206" s="783"/>
      <c r="S206" s="783"/>
      <c r="T206" s="783"/>
      <c r="U206" s="783"/>
      <c r="V206" s="784"/>
      <c r="W206" s="37" t="s">
        <v>68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customHeight="1" x14ac:dyDescent="0.25">
      <c r="A207" s="795" t="s">
        <v>63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341</v>
      </c>
      <c r="B208" s="54" t="s">
        <v>342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68</v>
      </c>
      <c r="X208" s="769">
        <v>200</v>
      </c>
      <c r="Y208" s="770">
        <f t="shared" ref="Y208:Y215" si="41">IFERROR(IF(X208="",0,CEILING((X208/$H208),1)*$H208),"")</f>
        <v>205.20000000000002</v>
      </c>
      <c r="Z208" s="36">
        <f>IFERROR(IF(Y208=0,"",ROUNDUP(Y208/H208,0)*0.00902),"")</f>
        <v>0.34276000000000001</v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207.77777777777777</v>
      </c>
      <c r="BN208" s="64">
        <f t="shared" ref="BN208:BN215" si="43">IFERROR(Y208*I208/H208,"0")</f>
        <v>213.18000000000004</v>
      </c>
      <c r="BO208" s="64">
        <f t="shared" ref="BO208:BO215" si="44">IFERROR(1/J208*(X208/H208),"0")</f>
        <v>0.28058361391694725</v>
      </c>
      <c r="BP208" s="64">
        <f t="shared" ref="BP208:BP215" si="45">IFERROR(1/J208*(Y208/H208),"0")</f>
        <v>0.2878787878787879</v>
      </c>
    </row>
    <row r="209" spans="1:68" ht="27" customHeight="1" x14ac:dyDescent="0.25">
      <c r="A209" s="54" t="s">
        <v>344</v>
      </c>
      <c r="B209" s="54" t="s">
        <v>345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68</v>
      </c>
      <c r="X209" s="769">
        <v>100</v>
      </c>
      <c r="Y209" s="770">
        <f t="shared" si="41"/>
        <v>102.60000000000001</v>
      </c>
      <c r="Z209" s="36">
        <f>IFERROR(IF(Y209=0,"",ROUNDUP(Y209/H209,0)*0.00902),"")</f>
        <v>0.17138</v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103.88888888888889</v>
      </c>
      <c r="BN209" s="64">
        <f t="shared" si="43"/>
        <v>106.59000000000002</v>
      </c>
      <c r="BO209" s="64">
        <f t="shared" si="44"/>
        <v>0.14029180695847362</v>
      </c>
      <c r="BP209" s="64">
        <f t="shared" si="45"/>
        <v>0.14393939393939395</v>
      </c>
    </row>
    <row r="210" spans="1:68" ht="27" customHeight="1" x14ac:dyDescent="0.25">
      <c r="A210" s="54" t="s">
        <v>347</v>
      </c>
      <c r="B210" s="54" t="s">
        <v>348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68</v>
      </c>
      <c r="X210" s="769">
        <v>200</v>
      </c>
      <c r="Y210" s="770">
        <f t="shared" si="41"/>
        <v>205.20000000000002</v>
      </c>
      <c r="Z210" s="36">
        <f>IFERROR(IF(Y210=0,"",ROUNDUP(Y210/H210,0)*0.00902),"")</f>
        <v>0.34276000000000001</v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207.77777777777777</v>
      </c>
      <c r="BN210" s="64">
        <f t="shared" si="43"/>
        <v>213.18000000000004</v>
      </c>
      <c r="BO210" s="64">
        <f t="shared" si="44"/>
        <v>0.28058361391694725</v>
      </c>
      <c r="BP210" s="64">
        <f t="shared" si="45"/>
        <v>0.2878787878787879</v>
      </c>
    </row>
    <row r="211" spans="1:68" ht="27" customHeight="1" x14ac:dyDescent="0.25">
      <c r="A211" s="54" t="s">
        <v>350</v>
      </c>
      <c r="B211" s="54" t="s">
        <v>351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68</v>
      </c>
      <c r="X211" s="769">
        <v>200</v>
      </c>
      <c r="Y211" s="770">
        <f t="shared" si="41"/>
        <v>205.20000000000002</v>
      </c>
      <c r="Z211" s="36">
        <f>IFERROR(IF(Y211=0,"",ROUNDUP(Y211/H211,0)*0.00902),"")</f>
        <v>0.34276000000000001</v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207.77777777777777</v>
      </c>
      <c r="BN211" s="64">
        <f t="shared" si="43"/>
        <v>213.18000000000004</v>
      </c>
      <c r="BO211" s="64">
        <f t="shared" si="44"/>
        <v>0.28058361391694725</v>
      </c>
      <c r="BP211" s="64">
        <f t="shared" si="45"/>
        <v>0.2878787878787879</v>
      </c>
    </row>
    <row r="212" spans="1:68" ht="27" customHeight="1" x14ac:dyDescent="0.25">
      <c r="A212" s="54" t="s">
        <v>353</v>
      </c>
      <c r="B212" s="54" t="s">
        <v>354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68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customHeight="1" x14ac:dyDescent="0.25">
      <c r="A213" s="54" t="s">
        <v>355</v>
      </c>
      <c r="B213" s="54" t="s">
        <v>356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68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359</v>
      </c>
      <c r="B215" s="54" t="s">
        <v>360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68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70</v>
      </c>
      <c r="Q216" s="783"/>
      <c r="R216" s="783"/>
      <c r="S216" s="783"/>
      <c r="T216" s="783"/>
      <c r="U216" s="783"/>
      <c r="V216" s="784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129.62962962962962</v>
      </c>
      <c r="Y216" s="771">
        <f>IFERROR(Y208/H208,"0")+IFERROR(Y209/H209,"0")+IFERROR(Y210/H210,"0")+IFERROR(Y211/H211,"0")+IFERROR(Y212/H212,"0")+IFERROR(Y213/H213,"0")+IFERROR(Y214/H214,"0")+IFERROR(Y215/H215,"0")</f>
        <v>133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1.1996599999999999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70</v>
      </c>
      <c r="Q217" s="783"/>
      <c r="R217" s="783"/>
      <c r="S217" s="783"/>
      <c r="T217" s="783"/>
      <c r="U217" s="783"/>
      <c r="V217" s="784"/>
      <c r="W217" s="37" t="s">
        <v>68</v>
      </c>
      <c r="X217" s="771">
        <f>IFERROR(SUM(X208:X215),"0")</f>
        <v>700</v>
      </c>
      <c r="Y217" s="771">
        <f>IFERROR(SUM(Y208:Y215),"0")</f>
        <v>718.2</v>
      </c>
      <c r="Z217" s="37"/>
      <c r="AA217" s="772"/>
      <c r="AB217" s="772"/>
      <c r="AC217" s="772"/>
    </row>
    <row r="218" spans="1:68" ht="14.25" customHeight="1" x14ac:dyDescent="0.25">
      <c r="A218" s="795" t="s">
        <v>72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361</v>
      </c>
      <c r="B219" s="54" t="s">
        <v>362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68</v>
      </c>
      <c r="X219" s="769">
        <v>160</v>
      </c>
      <c r="Y219" s="770">
        <f t="shared" ref="Y219:Y229" si="46">IFERROR(IF(X219="",0,CEILING((X219/$H219),1)*$H219),"")</f>
        <v>162</v>
      </c>
      <c r="Z219" s="36">
        <f>IFERROR(IF(Y219=0,"",ROUNDUP(Y219/H219,0)*0.01898),"")</f>
        <v>0.37959999999999999</v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170.25185185185185</v>
      </c>
      <c r="BN219" s="64">
        <f t="shared" ref="BN219:BN229" si="48">IFERROR(Y219*I219/H219,"0")</f>
        <v>172.38000000000002</v>
      </c>
      <c r="BO219" s="64">
        <f t="shared" ref="BO219:BO229" si="49">IFERROR(1/J219*(X219/H219),"0")</f>
        <v>0.30864197530864201</v>
      </c>
      <c r="BP219" s="64">
        <f t="shared" ref="BP219:BP229" si="50">IFERROR(1/J219*(Y219/H219),"0")</f>
        <v>0.3125</v>
      </c>
    </row>
    <row r="220" spans="1:68" ht="27" customHeight="1" x14ac:dyDescent="0.25">
      <c r="A220" s="54" t="s">
        <v>364</v>
      </c>
      <c r="B220" s="54" t="s">
        <v>365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68</v>
      </c>
      <c r="X220" s="769">
        <v>220</v>
      </c>
      <c r="Y220" s="770">
        <f t="shared" si="46"/>
        <v>226.2</v>
      </c>
      <c r="Z220" s="36">
        <f>IFERROR(IF(Y220=0,"",ROUNDUP(Y220/H220,0)*0.01898),"")</f>
        <v>0.55042000000000002</v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234.63846153846157</v>
      </c>
      <c r="BN220" s="64">
        <f t="shared" si="48"/>
        <v>241.251</v>
      </c>
      <c r="BO220" s="64">
        <f t="shared" si="49"/>
        <v>0.44070512820512819</v>
      </c>
      <c r="BP220" s="64">
        <f t="shared" si="50"/>
        <v>0.453125</v>
      </c>
    </row>
    <row r="221" spans="1:68" ht="37.5" customHeight="1" x14ac:dyDescent="0.25">
      <c r="A221" s="54" t="s">
        <v>367</v>
      </c>
      <c r="B221" s="54" t="s">
        <v>368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370</v>
      </c>
      <c r="B222" s="54" t="s">
        <v>371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68</v>
      </c>
      <c r="X222" s="769">
        <v>180</v>
      </c>
      <c r="Y222" s="770">
        <f t="shared" si="46"/>
        <v>182.7</v>
      </c>
      <c r="Z222" s="36">
        <f>IFERROR(IF(Y222=0,"",ROUNDUP(Y222/H222,0)*0.01898),"")</f>
        <v>0.39857999999999999</v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190.73793103448276</v>
      </c>
      <c r="BN222" s="64">
        <f t="shared" si="48"/>
        <v>193.59899999999999</v>
      </c>
      <c r="BO222" s="64">
        <f t="shared" si="49"/>
        <v>0.32327586206896552</v>
      </c>
      <c r="BP222" s="64">
        <f t="shared" si="50"/>
        <v>0.328125</v>
      </c>
    </row>
    <row r="223" spans="1:68" ht="37.5" customHeight="1" x14ac:dyDescent="0.25">
      <c r="A223" s="54" t="s">
        <v>373</v>
      </c>
      <c r="B223" s="54" t="s">
        <v>374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68</v>
      </c>
      <c r="X223" s="769">
        <v>240</v>
      </c>
      <c r="Y223" s="770">
        <f t="shared" si="46"/>
        <v>240</v>
      </c>
      <c r="Z223" s="36">
        <f t="shared" ref="Z223:Z229" si="51">IFERROR(IF(Y223=0,"",ROUNDUP(Y223/H223,0)*0.00651),"")</f>
        <v>0.65100000000000002</v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267</v>
      </c>
      <c r="BN223" s="64">
        <f t="shared" si="48"/>
        <v>267</v>
      </c>
      <c r="BO223" s="64">
        <f t="shared" si="49"/>
        <v>0.5494505494505495</v>
      </c>
      <c r="BP223" s="64">
        <f t="shared" si="50"/>
        <v>0.5494505494505495</v>
      </c>
    </row>
    <row r="224" spans="1:68" ht="37.5" customHeight="1" x14ac:dyDescent="0.25">
      <c r="A224" s="54" t="s">
        <v>375</v>
      </c>
      <c r="B224" s="54" t="s">
        <v>376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378</v>
      </c>
      <c r="B225" s="54" t="s">
        <v>379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68</v>
      </c>
      <c r="X225" s="769">
        <v>0</v>
      </c>
      <c r="Y225" s="770">
        <f t="shared" si="46"/>
        <v>0</v>
      </c>
      <c r="Z225" s="36" t="str">
        <f t="shared" si="51"/>
        <v/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381</v>
      </c>
      <c r="B226" s="54" t="s">
        <v>382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68</v>
      </c>
      <c r="X226" s="769">
        <v>96</v>
      </c>
      <c r="Y226" s="770">
        <f t="shared" si="46"/>
        <v>96</v>
      </c>
      <c r="Z226" s="36">
        <f t="shared" si="51"/>
        <v>0.26040000000000002</v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106.08000000000001</v>
      </c>
      <c r="BN226" s="64">
        <f t="shared" si="48"/>
        <v>106.08000000000001</v>
      </c>
      <c r="BO226" s="64">
        <f t="shared" si="49"/>
        <v>0.2197802197802198</v>
      </c>
      <c r="BP226" s="64">
        <f t="shared" si="50"/>
        <v>0.2197802197802198</v>
      </c>
    </row>
    <row r="227" spans="1:68" ht="27" customHeight="1" x14ac:dyDescent="0.25">
      <c r="A227" s="54" t="s">
        <v>383</v>
      </c>
      <c r="B227" s="54" t="s">
        <v>384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68</v>
      </c>
      <c r="X228" s="769">
        <v>240</v>
      </c>
      <c r="Y228" s="770">
        <f t="shared" si="46"/>
        <v>240</v>
      </c>
      <c r="Z228" s="36">
        <f t="shared" si="51"/>
        <v>0.65100000000000002</v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265.20000000000005</v>
      </c>
      <c r="BN228" s="64">
        <f t="shared" si="48"/>
        <v>265.20000000000005</v>
      </c>
      <c r="BO228" s="64">
        <f t="shared" si="49"/>
        <v>0.5494505494505495</v>
      </c>
      <c r="BP228" s="64">
        <f t="shared" si="50"/>
        <v>0.5494505494505495</v>
      </c>
    </row>
    <row r="229" spans="1:68" ht="27" customHeight="1" x14ac:dyDescent="0.25">
      <c r="A229" s="54" t="s">
        <v>387</v>
      </c>
      <c r="B229" s="54" t="s">
        <v>388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68</v>
      </c>
      <c r="X229" s="769">
        <v>192</v>
      </c>
      <c r="Y229" s="770">
        <f t="shared" si="46"/>
        <v>192</v>
      </c>
      <c r="Z229" s="36">
        <f t="shared" si="51"/>
        <v>0.52080000000000004</v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212.64000000000001</v>
      </c>
      <c r="BN229" s="64">
        <f t="shared" si="48"/>
        <v>212.64000000000001</v>
      </c>
      <c r="BO229" s="64">
        <f t="shared" si="49"/>
        <v>0.43956043956043961</v>
      </c>
      <c r="BP229" s="64">
        <f t="shared" si="50"/>
        <v>0.43956043956043961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70</v>
      </c>
      <c r="Q230" s="783"/>
      <c r="R230" s="783"/>
      <c r="S230" s="783"/>
      <c r="T230" s="783"/>
      <c r="U230" s="783"/>
      <c r="V230" s="784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388.64786979729507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390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3.4117999999999999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70</v>
      </c>
      <c r="Q231" s="783"/>
      <c r="R231" s="783"/>
      <c r="S231" s="783"/>
      <c r="T231" s="783"/>
      <c r="U231" s="783"/>
      <c r="V231" s="784"/>
      <c r="W231" s="37" t="s">
        <v>68</v>
      </c>
      <c r="X231" s="771">
        <f>IFERROR(SUM(X219:X229),"0")</f>
        <v>1328</v>
      </c>
      <c r="Y231" s="771">
        <f>IFERROR(SUM(Y219:Y229),"0")</f>
        <v>1338.9</v>
      </c>
      <c r="Z231" s="37"/>
      <c r="AA231" s="772"/>
      <c r="AB231" s="772"/>
      <c r="AC231" s="772"/>
    </row>
    <row r="232" spans="1:68" ht="14.25" customHeight="1" x14ac:dyDescent="0.25">
      <c r="A232" s="795" t="s">
        <v>193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390</v>
      </c>
      <c r="B233" s="54" t="s">
        <v>391</v>
      </c>
      <c r="C233" s="31">
        <v>4301060404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2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customHeight="1" x14ac:dyDescent="0.25">
      <c r="A234" s="54" t="s">
        <v>390</v>
      </c>
      <c r="B234" s="54" t="s">
        <v>393</v>
      </c>
      <c r="C234" s="31">
        <v>4301060360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3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74"/>
      <c r="R234" s="774"/>
      <c r="S234" s="774"/>
      <c r="T234" s="775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customHeight="1" x14ac:dyDescent="0.25">
      <c r="A235" s="54" t="s">
        <v>390</v>
      </c>
      <c r="B235" s="54" t="s">
        <v>395</v>
      </c>
      <c r="C235" s="31">
        <v>4301060460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8" t="s">
        <v>396</v>
      </c>
      <c r="Q235" s="774"/>
      <c r="R235" s="774"/>
      <c r="S235" s="774"/>
      <c r="T235" s="775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398</v>
      </c>
      <c r="B236" s="54" t="s">
        <v>399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68</v>
      </c>
      <c r="X237" s="769">
        <v>14.4</v>
      </c>
      <c r="Y237" s="770">
        <f t="shared" si="52"/>
        <v>14.399999999999999</v>
      </c>
      <c r="Z237" s="36">
        <f>IFERROR(IF(Y237=0,"",ROUNDUP(Y237/H237,0)*0.00651),"")</f>
        <v>3.9059999999999997E-2</v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15.912000000000001</v>
      </c>
      <c r="BN237" s="64">
        <f t="shared" si="54"/>
        <v>15.912000000000001</v>
      </c>
      <c r="BO237" s="64">
        <f t="shared" si="55"/>
        <v>3.2967032967032968E-2</v>
      </c>
      <c r="BP237" s="64">
        <f t="shared" si="56"/>
        <v>3.2967032967032968E-2</v>
      </c>
    </row>
    <row r="238" spans="1:68" ht="37.5" customHeight="1" x14ac:dyDescent="0.25">
      <c r="A238" s="54" t="s">
        <v>404</v>
      </c>
      <c r="B238" s="54" t="s">
        <v>405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68</v>
      </c>
      <c r="X238" s="769">
        <v>14.4</v>
      </c>
      <c r="Y238" s="770">
        <f t="shared" si="52"/>
        <v>14.399999999999999</v>
      </c>
      <c r="Z238" s="36">
        <f>IFERROR(IF(Y238=0,"",ROUNDUP(Y238/H238,0)*0.00651),"")</f>
        <v>3.9059999999999997E-2</v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15.912000000000001</v>
      </c>
      <c r="BN238" s="64">
        <f t="shared" si="54"/>
        <v>15.912000000000001</v>
      </c>
      <c r="BO238" s="64">
        <f t="shared" si="55"/>
        <v>3.2967032967032968E-2</v>
      </c>
      <c r="BP238" s="64">
        <f t="shared" si="56"/>
        <v>3.2967032967032968E-2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70</v>
      </c>
      <c r="Q239" s="783"/>
      <c r="R239" s="783"/>
      <c r="S239" s="783"/>
      <c r="T239" s="783"/>
      <c r="U239" s="783"/>
      <c r="V239" s="784"/>
      <c r="W239" s="37" t="s">
        <v>71</v>
      </c>
      <c r="X239" s="771">
        <f>IFERROR(X233/H233,"0")+IFERROR(X234/H234,"0")+IFERROR(X235/H235,"0")+IFERROR(X236/H236,"0")+IFERROR(X237/H237,"0")+IFERROR(X238/H238,"0")</f>
        <v>12</v>
      </c>
      <c r="Y239" s="771">
        <f>IFERROR(Y233/H233,"0")+IFERROR(Y234/H234,"0")+IFERROR(Y235/H235,"0")+IFERROR(Y236/H236,"0")+IFERROR(Y237/H237,"0")+IFERROR(Y238/H238,"0")</f>
        <v>12</v>
      </c>
      <c r="Z239" s="771">
        <f>IFERROR(IF(Z233="",0,Z233),"0")+IFERROR(IF(Z234="",0,Z234),"0")+IFERROR(IF(Z235="",0,Z235),"0")+IFERROR(IF(Z236="",0,Z236),"0")+IFERROR(IF(Z237="",0,Z237),"0")+IFERROR(IF(Z238="",0,Z238),"0")</f>
        <v>7.8119999999999995E-2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70</v>
      </c>
      <c r="Q240" s="783"/>
      <c r="R240" s="783"/>
      <c r="S240" s="783"/>
      <c r="T240" s="783"/>
      <c r="U240" s="783"/>
      <c r="V240" s="784"/>
      <c r="W240" s="37" t="s">
        <v>68</v>
      </c>
      <c r="X240" s="771">
        <f>IFERROR(SUM(X233:X238),"0")</f>
        <v>28.8</v>
      </c>
      <c r="Y240" s="771">
        <f>IFERROR(SUM(Y233:Y238),"0")</f>
        <v>28.799999999999997</v>
      </c>
      <c r="Z240" s="37"/>
      <c r="AA240" s="772"/>
      <c r="AB240" s="772"/>
      <c r="AC240" s="772"/>
    </row>
    <row r="241" spans="1:68" ht="16.5" customHeight="1" x14ac:dyDescent="0.25">
      <c r="A241" s="785" t="s">
        <v>407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106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408</v>
      </c>
      <c r="B243" s="54" t="s">
        <v>409</v>
      </c>
      <c r="C243" s="31">
        <v>4301011945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408</v>
      </c>
      <c r="B244" s="54" t="s">
        <v>412</v>
      </c>
      <c r="C244" s="31">
        <v>4301011717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414</v>
      </c>
      <c r="B245" s="54" t="s">
        <v>415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417</v>
      </c>
      <c r="B246" s="54" t="s">
        <v>418</v>
      </c>
      <c r="C246" s="31">
        <v>4301011944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417</v>
      </c>
      <c r="B247" s="54" t="s">
        <v>419</v>
      </c>
      <c r="C247" s="31">
        <v>4301011733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421</v>
      </c>
      <c r="B248" s="54" t="s">
        <v>422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70</v>
      </c>
      <c r="Q251" s="783"/>
      <c r="R251" s="783"/>
      <c r="S251" s="783"/>
      <c r="T251" s="783"/>
      <c r="U251" s="783"/>
      <c r="V251" s="784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70</v>
      </c>
      <c r="Q252" s="783"/>
      <c r="R252" s="783"/>
      <c r="S252" s="783"/>
      <c r="T252" s="783"/>
      <c r="U252" s="783"/>
      <c r="V252" s="784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427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106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428</v>
      </c>
      <c r="B255" s="54" t="s">
        <v>429</v>
      </c>
      <c r="C255" s="31">
        <v>4301011942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428</v>
      </c>
      <c r="B256" s="54" t="s">
        <v>431</v>
      </c>
      <c r="C256" s="31">
        <v>4301011826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68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customHeight="1" x14ac:dyDescent="0.25">
      <c r="A257" s="54" t="s">
        <v>433</v>
      </c>
      <c r="B257" s="54" t="s">
        <v>434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436</v>
      </c>
      <c r="B258" s="54" t="s">
        <v>437</v>
      </c>
      <c r="C258" s="31">
        <v>4301011941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436</v>
      </c>
      <c r="B259" s="54" t="s">
        <v>438</v>
      </c>
      <c r="C259" s="31">
        <v>4301011721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440</v>
      </c>
      <c r="B260" s="54" t="s">
        <v>441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68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442</v>
      </c>
      <c r="B261" s="54" t="s">
        <v>443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445</v>
      </c>
      <c r="B262" s="54" t="s">
        <v>446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447</v>
      </c>
      <c r="B263" s="54" t="s">
        <v>448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70</v>
      </c>
      <c r="Q264" s="783"/>
      <c r="R264" s="783"/>
      <c r="S264" s="783"/>
      <c r="T264" s="783"/>
      <c r="U264" s="783"/>
      <c r="V264" s="784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70</v>
      </c>
      <c r="Q265" s="783"/>
      <c r="R265" s="783"/>
      <c r="S265" s="783"/>
      <c r="T265" s="783"/>
      <c r="U265" s="783"/>
      <c r="V265" s="784"/>
      <c r="W265" s="37" t="s">
        <v>68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customHeight="1" x14ac:dyDescent="0.25">
      <c r="A266" s="795" t="s">
        <v>152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449</v>
      </c>
      <c r="B267" s="54" t="s">
        <v>450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70</v>
      </c>
      <c r="Q268" s="783"/>
      <c r="R268" s="783"/>
      <c r="S268" s="783"/>
      <c r="T268" s="783"/>
      <c r="U268" s="783"/>
      <c r="V268" s="784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70</v>
      </c>
      <c r="Q269" s="783"/>
      <c r="R269" s="783"/>
      <c r="S269" s="783"/>
      <c r="T269" s="783"/>
      <c r="U269" s="783"/>
      <c r="V269" s="784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452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106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453</v>
      </c>
      <c r="B272" s="54" t="s">
        <v>454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456</v>
      </c>
      <c r="B273" s="54" t="s">
        <v>457</v>
      </c>
      <c r="C273" s="31">
        <v>4301011910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customHeight="1" x14ac:dyDescent="0.25">
      <c r="A274" s="54" t="s">
        <v>456</v>
      </c>
      <c r="B274" s="54" t="s">
        <v>459</v>
      </c>
      <c r="C274" s="31">
        <v>4301011850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461</v>
      </c>
      <c r="B275" s="54" t="s">
        <v>462</v>
      </c>
      <c r="C275" s="31">
        <v>4301011853</v>
      </c>
      <c r="D275" s="776">
        <v>4680115885851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74"/>
      <c r="R275" s="774"/>
      <c r="S275" s="774"/>
      <c r="T275" s="775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464</v>
      </c>
      <c r="B276" s="54" t="s">
        <v>465</v>
      </c>
      <c r="C276" s="31">
        <v>4301011313</v>
      </c>
      <c r="D276" s="776">
        <v>4607091385984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74"/>
      <c r="R276" s="774"/>
      <c r="S276" s="774"/>
      <c r="T276" s="775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467</v>
      </c>
      <c r="B277" s="54" t="s">
        <v>468</v>
      </c>
      <c r="C277" s="31">
        <v>4301011852</v>
      </c>
      <c r="D277" s="776">
        <v>4680115885844</v>
      </c>
      <c r="E277" s="777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74"/>
      <c r="R277" s="774"/>
      <c r="S277" s="774"/>
      <c r="T277" s="775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470</v>
      </c>
      <c r="B278" s="54" t="s">
        <v>471</v>
      </c>
      <c r="C278" s="31">
        <v>4301011319</v>
      </c>
      <c r="D278" s="776">
        <v>4607091387469</v>
      </c>
      <c r="E278" s="777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74"/>
      <c r="R278" s="774"/>
      <c r="S278" s="774"/>
      <c r="T278" s="775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473</v>
      </c>
      <c r="B279" s="54" t="s">
        <v>474</v>
      </c>
      <c r="C279" s="31">
        <v>4301011851</v>
      </c>
      <c r="D279" s="776">
        <v>4680115885820</v>
      </c>
      <c r="E279" s="777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74"/>
      <c r="R279" s="774"/>
      <c r="S279" s="774"/>
      <c r="T279" s="775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476</v>
      </c>
      <c r="B280" s="54" t="s">
        <v>477</v>
      </c>
      <c r="C280" s="31">
        <v>4301011316</v>
      </c>
      <c r="D280" s="776">
        <v>4607091387438</v>
      </c>
      <c r="E280" s="777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74"/>
      <c r="R280" s="774"/>
      <c r="S280" s="774"/>
      <c r="T280" s="775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70</v>
      </c>
      <c r="Q281" s="783"/>
      <c r="R281" s="783"/>
      <c r="S281" s="783"/>
      <c r="T281" s="783"/>
      <c r="U281" s="783"/>
      <c r="V281" s="784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70</v>
      </c>
      <c r="Q282" s="783"/>
      <c r="R282" s="783"/>
      <c r="S282" s="783"/>
      <c r="T282" s="783"/>
      <c r="U282" s="783"/>
      <c r="V282" s="784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customHeight="1" x14ac:dyDescent="0.25">
      <c r="A283" s="785" t="s">
        <v>479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106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480</v>
      </c>
      <c r="B285" s="54" t="s">
        <v>481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70</v>
      </c>
      <c r="Q286" s="783"/>
      <c r="R286" s="783"/>
      <c r="S286" s="783"/>
      <c r="T286" s="783"/>
      <c r="U286" s="783"/>
      <c r="V286" s="784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70</v>
      </c>
      <c r="Q287" s="783"/>
      <c r="R287" s="783"/>
      <c r="S287" s="783"/>
      <c r="T287" s="783"/>
      <c r="U287" s="783"/>
      <c r="V287" s="784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482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106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483</v>
      </c>
      <c r="B290" s="54" t="s">
        <v>484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485</v>
      </c>
      <c r="B291" s="54" t="s">
        <v>486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488</v>
      </c>
      <c r="B292" s="54" t="s">
        <v>489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70</v>
      </c>
      <c r="Q293" s="783"/>
      <c r="R293" s="783"/>
      <c r="S293" s="783"/>
      <c r="T293" s="783"/>
      <c r="U293" s="783"/>
      <c r="V293" s="784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70</v>
      </c>
      <c r="Q294" s="783"/>
      <c r="R294" s="783"/>
      <c r="S294" s="783"/>
      <c r="T294" s="783"/>
      <c r="U294" s="783"/>
      <c r="V294" s="784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491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72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492</v>
      </c>
      <c r="B297" s="54" t="s">
        <v>493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495</v>
      </c>
      <c r="B298" s="54" t="s">
        <v>496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498</v>
      </c>
      <c r="B299" s="54" t="s">
        <v>499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500</v>
      </c>
      <c r="B300" s="54" t="s">
        <v>501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68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customHeight="1" x14ac:dyDescent="0.25">
      <c r="A301" s="54" t="s">
        <v>502</v>
      </c>
      <c r="B301" s="54" t="s">
        <v>503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68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customHeight="1" x14ac:dyDescent="0.25">
      <c r="A302" s="54" t="s">
        <v>504</v>
      </c>
      <c r="B302" s="54" t="s">
        <v>505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70</v>
      </c>
      <c r="Q303" s="783"/>
      <c r="R303" s="783"/>
      <c r="S303" s="783"/>
      <c r="T303" s="783"/>
      <c r="U303" s="783"/>
      <c r="V303" s="784"/>
      <c r="W303" s="37" t="s">
        <v>71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70</v>
      </c>
      <c r="Q304" s="783"/>
      <c r="R304" s="783"/>
      <c r="S304" s="783"/>
      <c r="T304" s="783"/>
      <c r="U304" s="783"/>
      <c r="V304" s="784"/>
      <c r="W304" s="37" t="s">
        <v>68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customHeight="1" x14ac:dyDescent="0.25">
      <c r="A305" s="785" t="s">
        <v>507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106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508</v>
      </c>
      <c r="B307" s="54" t="s">
        <v>509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70</v>
      </c>
      <c r="Q308" s="783"/>
      <c r="R308" s="783"/>
      <c r="S308" s="783"/>
      <c r="T308" s="783"/>
      <c r="U308" s="783"/>
      <c r="V308" s="784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70</v>
      </c>
      <c r="Q309" s="783"/>
      <c r="R309" s="783"/>
      <c r="S309" s="783"/>
      <c r="T309" s="783"/>
      <c r="U309" s="783"/>
      <c r="V309" s="784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63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511</v>
      </c>
      <c r="B311" s="54" t="s">
        <v>512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70</v>
      </c>
      <c r="Q312" s="783"/>
      <c r="R312" s="783"/>
      <c r="S312" s="783"/>
      <c r="T312" s="783"/>
      <c r="U312" s="783"/>
      <c r="V312" s="784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70</v>
      </c>
      <c r="Q313" s="783"/>
      <c r="R313" s="783"/>
      <c r="S313" s="783"/>
      <c r="T313" s="783"/>
      <c r="U313" s="783"/>
      <c r="V313" s="784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72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514</v>
      </c>
      <c r="B315" s="54" t="s">
        <v>515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517</v>
      </c>
      <c r="B316" s="54" t="s">
        <v>518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70</v>
      </c>
      <c r="Q317" s="783"/>
      <c r="R317" s="783"/>
      <c r="S317" s="783"/>
      <c r="T317" s="783"/>
      <c r="U317" s="783"/>
      <c r="V317" s="784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70</v>
      </c>
      <c r="Q318" s="783"/>
      <c r="R318" s="783"/>
      <c r="S318" s="783"/>
      <c r="T318" s="783"/>
      <c r="U318" s="783"/>
      <c r="V318" s="784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520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106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521</v>
      </c>
      <c r="B321" s="54" t="s">
        <v>522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70</v>
      </c>
      <c r="Q322" s="783"/>
      <c r="R322" s="783"/>
      <c r="S322" s="783"/>
      <c r="T322" s="783"/>
      <c r="U322" s="783"/>
      <c r="V322" s="784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70</v>
      </c>
      <c r="Q323" s="783"/>
      <c r="R323" s="783"/>
      <c r="S323" s="783"/>
      <c r="T323" s="783"/>
      <c r="U323" s="783"/>
      <c r="V323" s="784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63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524</v>
      </c>
      <c r="B325" s="54" t="s">
        <v>525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70</v>
      </c>
      <c r="Q326" s="783"/>
      <c r="R326" s="783"/>
      <c r="S326" s="783"/>
      <c r="T326" s="783"/>
      <c r="U326" s="783"/>
      <c r="V326" s="784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70</v>
      </c>
      <c r="Q327" s="783"/>
      <c r="R327" s="783"/>
      <c r="S327" s="783"/>
      <c r="T327" s="783"/>
      <c r="U327" s="783"/>
      <c r="V327" s="784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72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527</v>
      </c>
      <c r="B329" s="54" t="s">
        <v>528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530</v>
      </c>
      <c r="B330" s="54" t="s">
        <v>531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70</v>
      </c>
      <c r="Q331" s="783"/>
      <c r="R331" s="783"/>
      <c r="S331" s="783"/>
      <c r="T331" s="783"/>
      <c r="U331" s="783"/>
      <c r="V331" s="784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70</v>
      </c>
      <c r="Q332" s="783"/>
      <c r="R332" s="783"/>
      <c r="S332" s="783"/>
      <c r="T332" s="783"/>
      <c r="U332" s="783"/>
      <c r="V332" s="784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533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106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534</v>
      </c>
      <c r="B335" s="54" t="s">
        <v>535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70</v>
      </c>
      <c r="Q337" s="783"/>
      <c r="R337" s="783"/>
      <c r="S337" s="783"/>
      <c r="T337" s="783"/>
      <c r="U337" s="783"/>
      <c r="V337" s="784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70</v>
      </c>
      <c r="Q338" s="783"/>
      <c r="R338" s="783"/>
      <c r="S338" s="783"/>
      <c r="T338" s="783"/>
      <c r="U338" s="783"/>
      <c r="V338" s="784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63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538</v>
      </c>
      <c r="B340" s="54" t="s">
        <v>539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541</v>
      </c>
      <c r="B341" s="54" t="s">
        <v>542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70</v>
      </c>
      <c r="Q342" s="783"/>
      <c r="R342" s="783"/>
      <c r="S342" s="783"/>
      <c r="T342" s="783"/>
      <c r="U342" s="783"/>
      <c r="V342" s="784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70</v>
      </c>
      <c r="Q343" s="783"/>
      <c r="R343" s="783"/>
      <c r="S343" s="783"/>
      <c r="T343" s="783"/>
      <c r="U343" s="783"/>
      <c r="V343" s="784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customHeight="1" x14ac:dyDescent="0.25">
      <c r="A344" s="795" t="s">
        <v>72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543</v>
      </c>
      <c r="B345" s="54" t="s">
        <v>544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70</v>
      </c>
      <c r="Q346" s="783"/>
      <c r="R346" s="783"/>
      <c r="S346" s="783"/>
      <c r="T346" s="783"/>
      <c r="U346" s="783"/>
      <c r="V346" s="784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70</v>
      </c>
      <c r="Q347" s="783"/>
      <c r="R347" s="783"/>
      <c r="S347" s="783"/>
      <c r="T347" s="783"/>
      <c r="U347" s="783"/>
      <c r="V347" s="784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546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106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547</v>
      </c>
      <c r="B350" s="54" t="s">
        <v>548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70</v>
      </c>
      <c r="Q351" s="783"/>
      <c r="R351" s="783"/>
      <c r="S351" s="783"/>
      <c r="T351" s="783"/>
      <c r="U351" s="783"/>
      <c r="V351" s="784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70</v>
      </c>
      <c r="Q352" s="783"/>
      <c r="R352" s="783"/>
      <c r="S352" s="783"/>
      <c r="T352" s="783"/>
      <c r="U352" s="783"/>
      <c r="V352" s="784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550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106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551</v>
      </c>
      <c r="B355" s="54" t="s">
        <v>552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customHeight="1" x14ac:dyDescent="0.25">
      <c r="A356" s="54" t="s">
        <v>554</v>
      </c>
      <c r="B356" s="54" t="s">
        <v>555</v>
      </c>
      <c r="C356" s="31">
        <v>4301011911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554</v>
      </c>
      <c r="B357" s="54" t="s">
        <v>557</v>
      </c>
      <c r="C357" s="31">
        <v>4301012016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customHeight="1" x14ac:dyDescent="0.25">
      <c r="A358" s="54" t="s">
        <v>559</v>
      </c>
      <c r="B358" s="54" t="s">
        <v>560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562</v>
      </c>
      <c r="B359" s="54" t="s">
        <v>563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565</v>
      </c>
      <c r="B360" s="54" t="s">
        <v>566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568</v>
      </c>
      <c r="B361" s="54" t="s">
        <v>569</v>
      </c>
      <c r="C361" s="31">
        <v>4301011859</v>
      </c>
      <c r="D361" s="776">
        <v>4680115885608</v>
      </c>
      <c r="E361" s="777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4"/>
      <c r="R361" s="774"/>
      <c r="S361" s="774"/>
      <c r="T361" s="775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570</v>
      </c>
      <c r="B362" s="54" t="s">
        <v>571</v>
      </c>
      <c r="C362" s="31">
        <v>4301011337</v>
      </c>
      <c r="D362" s="776">
        <v>4607091386011</v>
      </c>
      <c r="E362" s="777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74"/>
      <c r="R362" s="774"/>
      <c r="S362" s="774"/>
      <c r="T362" s="775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70</v>
      </c>
      <c r="Q363" s="783"/>
      <c r="R363" s="783"/>
      <c r="S363" s="783"/>
      <c r="T363" s="783"/>
      <c r="U363" s="783"/>
      <c r="V363" s="784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70</v>
      </c>
      <c r="Q364" s="783"/>
      <c r="R364" s="783"/>
      <c r="S364" s="783"/>
      <c r="T364" s="783"/>
      <c r="U364" s="783"/>
      <c r="V364" s="784"/>
      <c r="W364" s="37" t="s">
        <v>68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customHeight="1" x14ac:dyDescent="0.25">
      <c r="A365" s="795" t="s">
        <v>63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573</v>
      </c>
      <c r="B366" s="54" t="s">
        <v>574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68</v>
      </c>
      <c r="X366" s="769">
        <v>20</v>
      </c>
      <c r="Y366" s="770">
        <f>IFERROR(IF(X366="",0,CEILING((X366/$H366),1)*$H366),"")</f>
        <v>21</v>
      </c>
      <c r="Z366" s="36">
        <f>IFERROR(IF(Y366=0,"",ROUNDUP(Y366/H366,0)*0.00902),"")</f>
        <v>4.5100000000000001E-2</v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21.285714285714281</v>
      </c>
      <c r="BN366" s="64">
        <f>IFERROR(Y366*I366/H366,"0")</f>
        <v>22.349999999999998</v>
      </c>
      <c r="BO366" s="64">
        <f>IFERROR(1/J366*(X366/H366),"0")</f>
        <v>3.6075036075036072E-2</v>
      </c>
      <c r="BP366" s="64">
        <f>IFERROR(1/J366*(Y366/H366),"0")</f>
        <v>3.787878787878788E-2</v>
      </c>
    </row>
    <row r="367" spans="1:68" ht="27" customHeight="1" x14ac:dyDescent="0.25">
      <c r="A367" s="54" t="s">
        <v>576</v>
      </c>
      <c r="B367" s="54" t="s">
        <v>577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70</v>
      </c>
      <c r="Q370" s="783"/>
      <c r="R370" s="783"/>
      <c r="S370" s="783"/>
      <c r="T370" s="783"/>
      <c r="U370" s="783"/>
      <c r="V370" s="784"/>
      <c r="W370" s="37" t="s">
        <v>71</v>
      </c>
      <c r="X370" s="771">
        <f>IFERROR(X366/H366,"0")+IFERROR(X367/H367,"0")+IFERROR(X368/H368,"0")+IFERROR(X369/H369,"0")</f>
        <v>4.7619047619047619</v>
      </c>
      <c r="Y370" s="771">
        <f>IFERROR(Y366/H366,"0")+IFERROR(Y367/H367,"0")+IFERROR(Y368/H368,"0")+IFERROR(Y369/H369,"0")</f>
        <v>5</v>
      </c>
      <c r="Z370" s="771">
        <f>IFERROR(IF(Z366="",0,Z366),"0")+IFERROR(IF(Z367="",0,Z367),"0")+IFERROR(IF(Z368="",0,Z368),"0")+IFERROR(IF(Z369="",0,Z369),"0")</f>
        <v>4.5100000000000001E-2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70</v>
      </c>
      <c r="Q371" s="783"/>
      <c r="R371" s="783"/>
      <c r="S371" s="783"/>
      <c r="T371" s="783"/>
      <c r="U371" s="783"/>
      <c r="V371" s="784"/>
      <c r="W371" s="37" t="s">
        <v>68</v>
      </c>
      <c r="X371" s="771">
        <f>IFERROR(SUM(X366:X369),"0")</f>
        <v>20</v>
      </c>
      <c r="Y371" s="771">
        <f>IFERROR(SUM(Y366:Y369),"0")</f>
        <v>21</v>
      </c>
      <c r="Z371" s="37"/>
      <c r="AA371" s="772"/>
      <c r="AB371" s="772"/>
      <c r="AC371" s="772"/>
    </row>
    <row r="372" spans="1:68" ht="14.25" customHeight="1" x14ac:dyDescent="0.25">
      <c r="A372" s="795" t="s">
        <v>72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584</v>
      </c>
      <c r="B373" s="54" t="s">
        <v>585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customHeight="1" x14ac:dyDescent="0.25">
      <c r="A374" s="54" t="s">
        <v>587</v>
      </c>
      <c r="B374" s="54" t="s">
        <v>588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590</v>
      </c>
      <c r="B375" s="54" t="s">
        <v>591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593</v>
      </c>
      <c r="B376" s="54" t="s">
        <v>594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596</v>
      </c>
      <c r="B377" s="54" t="s">
        <v>597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599</v>
      </c>
      <c r="B378" s="54" t="s">
        <v>600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70</v>
      </c>
      <c r="Q379" s="783"/>
      <c r="R379" s="783"/>
      <c r="S379" s="783"/>
      <c r="T379" s="783"/>
      <c r="U379" s="783"/>
      <c r="V379" s="784"/>
      <c r="W379" s="37" t="s">
        <v>71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70</v>
      </c>
      <c r="Q380" s="783"/>
      <c r="R380" s="783"/>
      <c r="S380" s="783"/>
      <c r="T380" s="783"/>
      <c r="U380" s="783"/>
      <c r="V380" s="784"/>
      <c r="W380" s="37" t="s">
        <v>68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customHeight="1" x14ac:dyDescent="0.25">
      <c r="A381" s="795" t="s">
        <v>193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602</v>
      </c>
      <c r="B382" s="54" t="s">
        <v>603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68</v>
      </c>
      <c r="X382" s="769">
        <v>50</v>
      </c>
      <c r="Y382" s="770">
        <f>IFERROR(IF(X382="",0,CEILING((X382/$H382),1)*$H382),"")</f>
        <v>50.400000000000006</v>
      </c>
      <c r="Z382" s="36">
        <f>IFERROR(IF(Y382=0,"",ROUNDUP(Y382/H382,0)*0.01898),"")</f>
        <v>0.11388000000000001</v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53.089285714285715</v>
      </c>
      <c r="BN382" s="64">
        <f>IFERROR(Y382*I382/H382,"0")</f>
        <v>53.514000000000003</v>
      </c>
      <c r="BO382" s="64">
        <f>IFERROR(1/J382*(X382/H382),"0")</f>
        <v>9.3005952380952384E-2</v>
      </c>
      <c r="BP382" s="64">
        <f>IFERROR(1/J382*(Y382/H382),"0")</f>
        <v>9.375E-2</v>
      </c>
    </row>
    <row r="383" spans="1:68" ht="37.5" customHeight="1" x14ac:dyDescent="0.25">
      <c r="A383" s="54" t="s">
        <v>605</v>
      </c>
      <c r="B383" s="54" t="s">
        <v>606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68</v>
      </c>
      <c r="X383" s="769">
        <v>100</v>
      </c>
      <c r="Y383" s="770">
        <f>IFERROR(IF(X383="",0,CEILING((X383/$H383),1)*$H383),"")</f>
        <v>101.39999999999999</v>
      </c>
      <c r="Z383" s="36">
        <f>IFERROR(IF(Y383=0,"",ROUNDUP(Y383/H383,0)*0.01898),"")</f>
        <v>0.24674000000000001</v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106.65384615384617</v>
      </c>
      <c r="BN383" s="64">
        <f>IFERROR(Y383*I383/H383,"0")</f>
        <v>108.14700000000001</v>
      </c>
      <c r="BO383" s="64">
        <f>IFERROR(1/J383*(X383/H383),"0")</f>
        <v>0.20032051282051283</v>
      </c>
      <c r="BP383" s="64">
        <f>IFERROR(1/J383*(Y383/H383),"0")</f>
        <v>0.203125</v>
      </c>
    </row>
    <row r="384" spans="1:68" ht="16.5" customHeight="1" x14ac:dyDescent="0.25">
      <c r="A384" s="54" t="s">
        <v>608</v>
      </c>
      <c r="B384" s="54" t="s">
        <v>609</v>
      </c>
      <c r="C384" s="31">
        <v>4301060484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03" t="s">
        <v>610</v>
      </c>
      <c r="Q384" s="774"/>
      <c r="R384" s="774"/>
      <c r="S384" s="774"/>
      <c r="T384" s="775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608</v>
      </c>
      <c r="B385" s="54" t="s">
        <v>612</v>
      </c>
      <c r="C385" s="31">
        <v>4301060325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2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74"/>
      <c r="R385" s="774"/>
      <c r="S385" s="774"/>
      <c r="T385" s="775"/>
      <c r="U385" s="34"/>
      <c r="V385" s="34"/>
      <c r="W385" s="35" t="s">
        <v>68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70</v>
      </c>
      <c r="Q386" s="783"/>
      <c r="R386" s="783"/>
      <c r="S386" s="783"/>
      <c r="T386" s="783"/>
      <c r="U386" s="783"/>
      <c r="V386" s="784"/>
      <c r="W386" s="37" t="s">
        <v>71</v>
      </c>
      <c r="X386" s="771">
        <f>IFERROR(X382/H382,"0")+IFERROR(X383/H383,"0")+IFERROR(X384/H384,"0")+IFERROR(X385/H385,"0")</f>
        <v>18.772893772893774</v>
      </c>
      <c r="Y386" s="771">
        <f>IFERROR(Y382/H382,"0")+IFERROR(Y383/H383,"0")+IFERROR(Y384/H384,"0")+IFERROR(Y385/H385,"0")</f>
        <v>19</v>
      </c>
      <c r="Z386" s="771">
        <f>IFERROR(IF(Z382="",0,Z382),"0")+IFERROR(IF(Z383="",0,Z383),"0")+IFERROR(IF(Z384="",0,Z384),"0")+IFERROR(IF(Z385="",0,Z385),"0")</f>
        <v>0.36062000000000005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70</v>
      </c>
      <c r="Q387" s="783"/>
      <c r="R387" s="783"/>
      <c r="S387" s="783"/>
      <c r="T387" s="783"/>
      <c r="U387" s="783"/>
      <c r="V387" s="784"/>
      <c r="W387" s="37" t="s">
        <v>68</v>
      </c>
      <c r="X387" s="771">
        <f>IFERROR(SUM(X382:X385),"0")</f>
        <v>150</v>
      </c>
      <c r="Y387" s="771">
        <f>IFERROR(SUM(Y382:Y385),"0")</f>
        <v>151.80000000000001</v>
      </c>
      <c r="Z387" s="37"/>
      <c r="AA387" s="772"/>
      <c r="AB387" s="772"/>
      <c r="AC387" s="772"/>
    </row>
    <row r="388" spans="1:68" ht="14.25" customHeight="1" x14ac:dyDescent="0.25">
      <c r="A388" s="795" t="s">
        <v>98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614</v>
      </c>
      <c r="B389" s="54" t="s">
        <v>615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794" t="s">
        <v>616</v>
      </c>
      <c r="Q389" s="774"/>
      <c r="R389" s="774"/>
      <c r="S389" s="774"/>
      <c r="T389" s="775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618</v>
      </c>
      <c r="B390" s="54" t="s">
        <v>619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43" t="s">
        <v>620</v>
      </c>
      <c r="Q390" s="774"/>
      <c r="R390" s="774"/>
      <c r="S390" s="774"/>
      <c r="T390" s="775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621</v>
      </c>
      <c r="B391" s="54" t="s">
        <v>622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68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624</v>
      </c>
      <c r="B392" s="54" t="s">
        <v>625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68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70</v>
      </c>
      <c r="Q393" s="783"/>
      <c r="R393" s="783"/>
      <c r="S393" s="783"/>
      <c r="T393" s="783"/>
      <c r="U393" s="783"/>
      <c r="V393" s="784"/>
      <c r="W393" s="37" t="s">
        <v>71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70</v>
      </c>
      <c r="Q394" s="783"/>
      <c r="R394" s="783"/>
      <c r="S394" s="783"/>
      <c r="T394" s="783"/>
      <c r="U394" s="783"/>
      <c r="V394" s="784"/>
      <c r="W394" s="37" t="s">
        <v>68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customHeight="1" x14ac:dyDescent="0.25">
      <c r="A395" s="795" t="s">
        <v>626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627</v>
      </c>
      <c r="B396" s="54" t="s">
        <v>628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631</v>
      </c>
      <c r="B397" s="54" t="s">
        <v>632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633</v>
      </c>
      <c r="B398" s="54" t="s">
        <v>634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70</v>
      </c>
      <c r="Q399" s="783"/>
      <c r="R399" s="783"/>
      <c r="S399" s="783"/>
      <c r="T399" s="783"/>
      <c r="U399" s="783"/>
      <c r="V399" s="784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70</v>
      </c>
      <c r="Q400" s="783"/>
      <c r="R400" s="783"/>
      <c r="S400" s="783"/>
      <c r="T400" s="783"/>
      <c r="U400" s="783"/>
      <c r="V400" s="784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635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63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636</v>
      </c>
      <c r="B403" s="54" t="s">
        <v>637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68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70</v>
      </c>
      <c r="Q404" s="783"/>
      <c r="R404" s="783"/>
      <c r="S404" s="783"/>
      <c r="T404" s="783"/>
      <c r="U404" s="783"/>
      <c r="V404" s="784"/>
      <c r="W404" s="37" t="s">
        <v>71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70</v>
      </c>
      <c r="Q405" s="783"/>
      <c r="R405" s="783"/>
      <c r="S405" s="783"/>
      <c r="T405" s="783"/>
      <c r="U405" s="783"/>
      <c r="V405" s="784"/>
      <c r="W405" s="37" t="s">
        <v>68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customHeight="1" x14ac:dyDescent="0.25">
      <c r="A406" s="795" t="s">
        <v>72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639</v>
      </c>
      <c r="B407" s="54" t="s">
        <v>640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642</v>
      </c>
      <c r="B408" s="54" t="s">
        <v>643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645</v>
      </c>
      <c r="B409" s="54" t="s">
        <v>646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70</v>
      </c>
      <c r="Q410" s="783"/>
      <c r="R410" s="783"/>
      <c r="S410" s="783"/>
      <c r="T410" s="783"/>
      <c r="U410" s="783"/>
      <c r="V410" s="784"/>
      <c r="W410" s="37" t="s">
        <v>71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70</v>
      </c>
      <c r="Q411" s="783"/>
      <c r="R411" s="783"/>
      <c r="S411" s="783"/>
      <c r="T411" s="783"/>
      <c r="U411" s="783"/>
      <c r="V411" s="784"/>
      <c r="W411" s="37" t="s">
        <v>68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customHeight="1" x14ac:dyDescent="0.2">
      <c r="A412" s="887" t="s">
        <v>648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649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106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27" customHeight="1" x14ac:dyDescent="0.25">
      <c r="A415" s="54" t="s">
        <v>650</v>
      </c>
      <c r="B415" s="54" t="s">
        <v>651</v>
      </c>
      <c r="C415" s="31">
        <v>4301011946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1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74"/>
      <c r="R415" s="774"/>
      <c r="S415" s="774"/>
      <c r="T415" s="775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650</v>
      </c>
      <c r="B416" s="54" t="s">
        <v>653</v>
      </c>
      <c r="C416" s="31">
        <v>4301011869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74"/>
      <c r="R416" s="774"/>
      <c r="S416" s="774"/>
      <c r="T416" s="775"/>
      <c r="U416" s="34"/>
      <c r="V416" s="34"/>
      <c r="W416" s="35" t="s">
        <v>68</v>
      </c>
      <c r="X416" s="769">
        <v>4000</v>
      </c>
      <c r="Y416" s="770">
        <f t="shared" si="87"/>
        <v>4005</v>
      </c>
      <c r="Z416" s="36">
        <f>IFERROR(IF(Y416=0,"",ROUNDUP(Y416/H416,0)*0.02175),"")</f>
        <v>5.8072499999999998</v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4128</v>
      </c>
      <c r="BN416" s="64">
        <f t="shared" si="89"/>
        <v>4133.16</v>
      </c>
      <c r="BO416" s="64">
        <f t="shared" si="90"/>
        <v>5.5555555555555554</v>
      </c>
      <c r="BP416" s="64">
        <f t="shared" si="91"/>
        <v>5.5625</v>
      </c>
    </row>
    <row r="417" spans="1:68" ht="27" customHeight="1" x14ac:dyDescent="0.25">
      <c r="A417" s="54" t="s">
        <v>655</v>
      </c>
      <c r="B417" s="54" t="s">
        <v>656</v>
      </c>
      <c r="C417" s="31">
        <v>4301011947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655</v>
      </c>
      <c r="B418" s="54" t="s">
        <v>657</v>
      </c>
      <c r="C418" s="31">
        <v>4301011870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68</v>
      </c>
      <c r="X418" s="769">
        <v>2000</v>
      </c>
      <c r="Y418" s="770">
        <f t="shared" si="87"/>
        <v>2010</v>
      </c>
      <c r="Z418" s="36">
        <f>IFERROR(IF(Y418=0,"",ROUNDUP(Y418/H418,0)*0.02175),"")</f>
        <v>2.9144999999999999</v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2064</v>
      </c>
      <c r="BN418" s="64">
        <f t="shared" si="89"/>
        <v>2074.3200000000002</v>
      </c>
      <c r="BO418" s="64">
        <f t="shared" si="90"/>
        <v>2.7777777777777777</v>
      </c>
      <c r="BP418" s="64">
        <f t="shared" si="91"/>
        <v>2.7916666666666665</v>
      </c>
    </row>
    <row r="419" spans="1:68" ht="27" customHeight="1" x14ac:dyDescent="0.25">
      <c r="A419" s="54" t="s">
        <v>659</v>
      </c>
      <c r="B419" s="54" t="s">
        <v>660</v>
      </c>
      <c r="C419" s="31">
        <v>4301011943</v>
      </c>
      <c r="D419" s="776">
        <v>4680115884830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4"/>
      <c r="R419" s="774"/>
      <c r="S419" s="774"/>
      <c r="T419" s="775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659</v>
      </c>
      <c r="B420" s="54" t="s">
        <v>661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68</v>
      </c>
      <c r="X420" s="769">
        <v>3000</v>
      </c>
      <c r="Y420" s="770">
        <f t="shared" si="87"/>
        <v>3000</v>
      </c>
      <c r="Z420" s="36">
        <f>IFERROR(IF(Y420=0,"",ROUNDUP(Y420/H420,0)*0.02175),"")</f>
        <v>4.3499999999999996</v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3096</v>
      </c>
      <c r="BN420" s="64">
        <f t="shared" si="89"/>
        <v>3096</v>
      </c>
      <c r="BO420" s="64">
        <f t="shared" si="90"/>
        <v>4.1666666666666661</v>
      </c>
      <c r="BP420" s="64">
        <f t="shared" si="91"/>
        <v>4.1666666666666661</v>
      </c>
    </row>
    <row r="421" spans="1:68" ht="27" customHeight="1" x14ac:dyDescent="0.25">
      <c r="A421" s="54" t="s">
        <v>663</v>
      </c>
      <c r="B421" s="54" t="s">
        <v>664</v>
      </c>
      <c r="C421" s="31">
        <v>4301011339</v>
      </c>
      <c r="D421" s="776">
        <v>4607091383997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74"/>
      <c r="R421" s="774"/>
      <c r="S421" s="774"/>
      <c r="T421" s="775"/>
      <c r="U421" s="34"/>
      <c r="V421" s="34"/>
      <c r="W421" s="35" t="s">
        <v>68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666</v>
      </c>
      <c r="B422" s="54" t="s">
        <v>667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669</v>
      </c>
      <c r="B423" s="54" t="s">
        <v>670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671</v>
      </c>
      <c r="B424" s="54" t="s">
        <v>672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70</v>
      </c>
      <c r="Q425" s="783"/>
      <c r="R425" s="783"/>
      <c r="S425" s="783"/>
      <c r="T425" s="783"/>
      <c r="U425" s="783"/>
      <c r="V425" s="784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600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601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13.07175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70</v>
      </c>
      <c r="Q426" s="783"/>
      <c r="R426" s="783"/>
      <c r="S426" s="783"/>
      <c r="T426" s="783"/>
      <c r="U426" s="783"/>
      <c r="V426" s="784"/>
      <c r="W426" s="37" t="s">
        <v>68</v>
      </c>
      <c r="X426" s="771">
        <f>IFERROR(SUM(X415:X424),"0")</f>
        <v>9000</v>
      </c>
      <c r="Y426" s="771">
        <f>IFERROR(SUM(Y415:Y424),"0")</f>
        <v>9015</v>
      </c>
      <c r="Z426" s="37"/>
      <c r="AA426" s="772"/>
      <c r="AB426" s="772"/>
      <c r="AC426" s="772"/>
    </row>
    <row r="427" spans="1:68" ht="14.25" customHeight="1" x14ac:dyDescent="0.25">
      <c r="A427" s="795" t="s">
        <v>152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68</v>
      </c>
      <c r="X428" s="769">
        <v>3000</v>
      </c>
      <c r="Y428" s="770">
        <f>IFERROR(IF(X428="",0,CEILING((X428/$H428),1)*$H428),"")</f>
        <v>3000</v>
      </c>
      <c r="Z428" s="36">
        <f>IFERROR(IF(Y428=0,"",ROUNDUP(Y428/H428,0)*0.02175),"")</f>
        <v>4.3499999999999996</v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3096</v>
      </c>
      <c r="BN428" s="64">
        <f>IFERROR(Y428*I428/H428,"0")</f>
        <v>3096</v>
      </c>
      <c r="BO428" s="64">
        <f>IFERROR(1/J428*(X428/H428),"0")</f>
        <v>4.1666666666666661</v>
      </c>
      <c r="BP428" s="64">
        <f>IFERROR(1/J428*(Y428/H428),"0")</f>
        <v>4.1666666666666661</v>
      </c>
    </row>
    <row r="429" spans="1:68" ht="27" customHeight="1" x14ac:dyDescent="0.25">
      <c r="A429" s="54" t="s">
        <v>676</v>
      </c>
      <c r="B429" s="54" t="s">
        <v>677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70</v>
      </c>
      <c r="Q430" s="783"/>
      <c r="R430" s="783"/>
      <c r="S430" s="783"/>
      <c r="T430" s="783"/>
      <c r="U430" s="783"/>
      <c r="V430" s="784"/>
      <c r="W430" s="37" t="s">
        <v>71</v>
      </c>
      <c r="X430" s="771">
        <f>IFERROR(X428/H428,"0")+IFERROR(X429/H429,"0")</f>
        <v>200</v>
      </c>
      <c r="Y430" s="771">
        <f>IFERROR(Y428/H428,"0")+IFERROR(Y429/H429,"0")</f>
        <v>200</v>
      </c>
      <c r="Z430" s="771">
        <f>IFERROR(IF(Z428="",0,Z428),"0")+IFERROR(IF(Z429="",0,Z429),"0")</f>
        <v>4.3499999999999996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70</v>
      </c>
      <c r="Q431" s="783"/>
      <c r="R431" s="783"/>
      <c r="S431" s="783"/>
      <c r="T431" s="783"/>
      <c r="U431" s="783"/>
      <c r="V431" s="784"/>
      <c r="W431" s="37" t="s">
        <v>68</v>
      </c>
      <c r="X431" s="771">
        <f>IFERROR(SUM(X428:X429),"0")</f>
        <v>3000</v>
      </c>
      <c r="Y431" s="771">
        <f>IFERROR(SUM(Y428:Y429),"0")</f>
        <v>3000</v>
      </c>
      <c r="Z431" s="37"/>
      <c r="AA431" s="772"/>
      <c r="AB431" s="772"/>
      <c r="AC431" s="772"/>
    </row>
    <row r="432" spans="1:68" ht="14.25" customHeight="1" x14ac:dyDescent="0.25">
      <c r="A432" s="795" t="s">
        <v>72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678</v>
      </c>
      <c r="B433" s="54" t="s">
        <v>679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70" t="s">
        <v>680</v>
      </c>
      <c r="Q433" s="774"/>
      <c r="R433" s="774"/>
      <c r="S433" s="774"/>
      <c r="T433" s="775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682</v>
      </c>
      <c r="B434" s="54" t="s">
        <v>683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0" t="s">
        <v>684</v>
      </c>
      <c r="Q434" s="774"/>
      <c r="R434" s="774"/>
      <c r="S434" s="774"/>
      <c r="T434" s="775"/>
      <c r="U434" s="34"/>
      <c r="V434" s="34"/>
      <c r="W434" s="35" t="s">
        <v>68</v>
      </c>
      <c r="X434" s="769">
        <v>200</v>
      </c>
      <c r="Y434" s="770">
        <f>IFERROR(IF(X434="",0,CEILING((X434/$H434),1)*$H434),"")</f>
        <v>207</v>
      </c>
      <c r="Z434" s="36">
        <f>IFERROR(IF(Y434=0,"",ROUNDUP(Y434/H434,0)*0.01898),"")</f>
        <v>0.43653999999999998</v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211.53333333333333</v>
      </c>
      <c r="BN434" s="64">
        <f>IFERROR(Y434*I434/H434,"0")</f>
        <v>218.93700000000001</v>
      </c>
      <c r="BO434" s="64">
        <f>IFERROR(1/J434*(X434/H434),"0")</f>
        <v>0.34722222222222221</v>
      </c>
      <c r="BP434" s="64">
        <f>IFERROR(1/J434*(Y434/H434),"0")</f>
        <v>0.359375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70</v>
      </c>
      <c r="Q435" s="783"/>
      <c r="R435" s="783"/>
      <c r="S435" s="783"/>
      <c r="T435" s="783"/>
      <c r="U435" s="783"/>
      <c r="V435" s="784"/>
      <c r="W435" s="37" t="s">
        <v>71</v>
      </c>
      <c r="X435" s="771">
        <f>IFERROR(X433/H433,"0")+IFERROR(X434/H434,"0")</f>
        <v>22.222222222222221</v>
      </c>
      <c r="Y435" s="771">
        <f>IFERROR(Y433/H433,"0")+IFERROR(Y434/H434,"0")</f>
        <v>23</v>
      </c>
      <c r="Z435" s="771">
        <f>IFERROR(IF(Z433="",0,Z433),"0")+IFERROR(IF(Z434="",0,Z434),"0")</f>
        <v>0.43653999999999998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70</v>
      </c>
      <c r="Q436" s="783"/>
      <c r="R436" s="783"/>
      <c r="S436" s="783"/>
      <c r="T436" s="783"/>
      <c r="U436" s="783"/>
      <c r="V436" s="784"/>
      <c r="W436" s="37" t="s">
        <v>68</v>
      </c>
      <c r="X436" s="771">
        <f>IFERROR(SUM(X433:X434),"0")</f>
        <v>200</v>
      </c>
      <c r="Y436" s="771">
        <f>IFERROR(SUM(Y433:Y434),"0")</f>
        <v>207</v>
      </c>
      <c r="Z436" s="37"/>
      <c r="AA436" s="772"/>
      <c r="AB436" s="772"/>
      <c r="AC436" s="772"/>
    </row>
    <row r="437" spans="1:68" ht="14.25" customHeight="1" x14ac:dyDescent="0.25">
      <c r="A437" s="795" t="s">
        <v>193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686</v>
      </c>
      <c r="B438" s="54" t="s">
        <v>687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7" t="s">
        <v>688</v>
      </c>
      <c r="Q438" s="774"/>
      <c r="R438" s="774"/>
      <c r="S438" s="774"/>
      <c r="T438" s="775"/>
      <c r="U438" s="34"/>
      <c r="V438" s="34"/>
      <c r="W438" s="35" t="s">
        <v>68</v>
      </c>
      <c r="X438" s="769">
        <v>450</v>
      </c>
      <c r="Y438" s="770">
        <f>IFERROR(IF(X438="",0,CEILING((X438/$H438),1)*$H438),"")</f>
        <v>450</v>
      </c>
      <c r="Z438" s="36">
        <f>IFERROR(IF(Y438=0,"",ROUNDUP(Y438/H438,0)*0.01898),"")</f>
        <v>0.94900000000000007</v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475.95000000000005</v>
      </c>
      <c r="BN438" s="64">
        <f>IFERROR(Y438*I438/H438,"0")</f>
        <v>475.95000000000005</v>
      </c>
      <c r="BO438" s="64">
        <f>IFERROR(1/J438*(X438/H438),"0")</f>
        <v>0.78125</v>
      </c>
      <c r="BP438" s="64">
        <f>IFERROR(1/J438*(Y438/H438),"0")</f>
        <v>0.78125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70</v>
      </c>
      <c r="Q439" s="783"/>
      <c r="R439" s="783"/>
      <c r="S439" s="783"/>
      <c r="T439" s="783"/>
      <c r="U439" s="783"/>
      <c r="V439" s="784"/>
      <c r="W439" s="37" t="s">
        <v>71</v>
      </c>
      <c r="X439" s="771">
        <f>IFERROR(X438/H438,"0")</f>
        <v>50</v>
      </c>
      <c r="Y439" s="771">
        <f>IFERROR(Y438/H438,"0")</f>
        <v>50</v>
      </c>
      <c r="Z439" s="771">
        <f>IFERROR(IF(Z438="",0,Z438),"0")</f>
        <v>0.94900000000000007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70</v>
      </c>
      <c r="Q440" s="783"/>
      <c r="R440" s="783"/>
      <c r="S440" s="783"/>
      <c r="T440" s="783"/>
      <c r="U440" s="783"/>
      <c r="V440" s="784"/>
      <c r="W440" s="37" t="s">
        <v>68</v>
      </c>
      <c r="X440" s="771">
        <f>IFERROR(SUM(X438:X438),"0")</f>
        <v>450</v>
      </c>
      <c r="Y440" s="771">
        <f>IFERROR(SUM(Y438:Y438),"0")</f>
        <v>450</v>
      </c>
      <c r="Z440" s="37"/>
      <c r="AA440" s="772"/>
      <c r="AB440" s="772"/>
      <c r="AC440" s="772"/>
    </row>
    <row r="441" spans="1:68" ht="16.5" customHeight="1" x14ac:dyDescent="0.25">
      <c r="A441" s="785" t="s">
        <v>690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106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691</v>
      </c>
      <c r="B443" s="54" t="s">
        <v>692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691</v>
      </c>
      <c r="B444" s="54" t="s">
        <v>694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customHeight="1" x14ac:dyDescent="0.25">
      <c r="A445" s="54" t="s">
        <v>696</v>
      </c>
      <c r="B445" s="54" t="s">
        <v>697</v>
      </c>
      <c r="C445" s="31">
        <v>4301011872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customHeight="1" x14ac:dyDescent="0.25">
      <c r="A446" s="54" t="s">
        <v>696</v>
      </c>
      <c r="B446" s="54" t="s">
        <v>698</v>
      </c>
      <c r="C446" s="31">
        <v>4301011655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699</v>
      </c>
      <c r="B447" s="54" t="s">
        <v>700</v>
      </c>
      <c r="C447" s="31">
        <v>4301011874</v>
      </c>
      <c r="D447" s="776">
        <v>4680115884892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74"/>
      <c r="R447" s="774"/>
      <c r="S447" s="774"/>
      <c r="T447" s="775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702</v>
      </c>
      <c r="B448" s="54" t="s">
        <v>703</v>
      </c>
      <c r="C448" s="31">
        <v>4301011312</v>
      </c>
      <c r="D448" s="776">
        <v>4607091384192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74"/>
      <c r="R448" s="774"/>
      <c r="S448" s="774"/>
      <c r="T448" s="775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705</v>
      </c>
      <c r="B449" s="54" t="s">
        <v>706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707</v>
      </c>
      <c r="B450" s="54" t="s">
        <v>708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70</v>
      </c>
      <c r="Q451" s="783"/>
      <c r="R451" s="783"/>
      <c r="S451" s="783"/>
      <c r="T451" s="783"/>
      <c r="U451" s="783"/>
      <c r="V451" s="784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70</v>
      </c>
      <c r="Q452" s="783"/>
      <c r="R452" s="783"/>
      <c r="S452" s="783"/>
      <c r="T452" s="783"/>
      <c r="U452" s="783"/>
      <c r="V452" s="784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customHeight="1" x14ac:dyDescent="0.25">
      <c r="A453" s="795" t="s">
        <v>63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709</v>
      </c>
      <c r="B454" s="54" t="s">
        <v>710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712</v>
      </c>
      <c r="B455" s="54" t="s">
        <v>713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70</v>
      </c>
      <c r="Q456" s="783"/>
      <c r="R456" s="783"/>
      <c r="S456" s="783"/>
      <c r="T456" s="783"/>
      <c r="U456" s="783"/>
      <c r="V456" s="784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70</v>
      </c>
      <c r="Q457" s="783"/>
      <c r="R457" s="783"/>
      <c r="S457" s="783"/>
      <c r="T457" s="783"/>
      <c r="U457" s="783"/>
      <c r="V457" s="784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72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714</v>
      </c>
      <c r="B459" s="54" t="s">
        <v>715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40" t="s">
        <v>716</v>
      </c>
      <c r="Q459" s="774"/>
      <c r="R459" s="774"/>
      <c r="S459" s="774"/>
      <c r="T459" s="775"/>
      <c r="U459" s="34"/>
      <c r="V459" s="34"/>
      <c r="W459" s="35" t="s">
        <v>68</v>
      </c>
      <c r="X459" s="769">
        <v>50</v>
      </c>
      <c r="Y459" s="770">
        <f>IFERROR(IF(X459="",0,CEILING((X459/$H459),1)*$H459),"")</f>
        <v>54</v>
      </c>
      <c r="Z459" s="36">
        <f>IFERROR(IF(Y459=0,"",ROUNDUP(Y459/H459,0)*0.01898),"")</f>
        <v>0.11388000000000001</v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52.883333333333333</v>
      </c>
      <c r="BN459" s="64">
        <f>IFERROR(Y459*I459/H459,"0")</f>
        <v>57.113999999999997</v>
      </c>
      <c r="BO459" s="64">
        <f>IFERROR(1/J459*(X459/H459),"0")</f>
        <v>8.6805555555555552E-2</v>
      </c>
      <c r="BP459" s="64">
        <f>IFERROR(1/J459*(Y459/H459),"0")</f>
        <v>9.375E-2</v>
      </c>
    </row>
    <row r="460" spans="1:68" ht="37.5" customHeight="1" x14ac:dyDescent="0.25">
      <c r="A460" s="54" t="s">
        <v>718</v>
      </c>
      <c r="B460" s="54" t="s">
        <v>719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85" t="s">
        <v>720</v>
      </c>
      <c r="Q460" s="774"/>
      <c r="R460" s="774"/>
      <c r="S460" s="774"/>
      <c r="T460" s="775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customHeight="1" x14ac:dyDescent="0.25">
      <c r="A461" s="54" t="s">
        <v>722</v>
      </c>
      <c r="B461" s="54" t="s">
        <v>723</v>
      </c>
      <c r="C461" s="31">
        <v>4301051634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74"/>
      <c r="R461" s="774"/>
      <c r="S461" s="774"/>
      <c r="T461" s="775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722</v>
      </c>
      <c r="B462" s="54" t="s">
        <v>725</v>
      </c>
      <c r="C462" s="31">
        <v>4301051297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74"/>
      <c r="R462" s="774"/>
      <c r="S462" s="774"/>
      <c r="T462" s="775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727</v>
      </c>
      <c r="B463" s="54" t="s">
        <v>728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70</v>
      </c>
      <c r="Q464" s="783"/>
      <c r="R464" s="783"/>
      <c r="S464" s="783"/>
      <c r="T464" s="783"/>
      <c r="U464" s="783"/>
      <c r="V464" s="784"/>
      <c r="W464" s="37" t="s">
        <v>71</v>
      </c>
      <c r="X464" s="771">
        <f>IFERROR(X459/H459,"0")+IFERROR(X460/H460,"0")+IFERROR(X461/H461,"0")+IFERROR(X462/H462,"0")+IFERROR(X463/H463,"0")</f>
        <v>5.5555555555555554</v>
      </c>
      <c r="Y464" s="771">
        <f>IFERROR(Y459/H459,"0")+IFERROR(Y460/H460,"0")+IFERROR(Y461/H461,"0")+IFERROR(Y462/H462,"0")+IFERROR(Y463/H463,"0")</f>
        <v>6</v>
      </c>
      <c r="Z464" s="771">
        <f>IFERROR(IF(Z459="",0,Z459),"0")+IFERROR(IF(Z460="",0,Z460),"0")+IFERROR(IF(Z461="",0,Z461),"0")+IFERROR(IF(Z462="",0,Z462),"0")+IFERROR(IF(Z463="",0,Z463),"0")</f>
        <v>0.11388000000000001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70</v>
      </c>
      <c r="Q465" s="783"/>
      <c r="R465" s="783"/>
      <c r="S465" s="783"/>
      <c r="T465" s="783"/>
      <c r="U465" s="783"/>
      <c r="V465" s="784"/>
      <c r="W465" s="37" t="s">
        <v>68</v>
      </c>
      <c r="X465" s="771">
        <f>IFERROR(SUM(X459:X463),"0")</f>
        <v>50</v>
      </c>
      <c r="Y465" s="771">
        <f>IFERROR(SUM(Y459:Y463),"0")</f>
        <v>54</v>
      </c>
      <c r="Z465" s="37"/>
      <c r="AA465" s="772"/>
      <c r="AB465" s="772"/>
      <c r="AC465" s="772"/>
    </row>
    <row r="466" spans="1:68" ht="14.25" customHeight="1" x14ac:dyDescent="0.25">
      <c r="A466" s="795" t="s">
        <v>193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730</v>
      </c>
      <c r="B467" s="54" t="s">
        <v>731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8" t="s">
        <v>732</v>
      </c>
      <c r="Q467" s="774"/>
      <c r="R467" s="774"/>
      <c r="S467" s="774"/>
      <c r="T467" s="775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70</v>
      </c>
      <c r="Q468" s="783"/>
      <c r="R468" s="783"/>
      <c r="S468" s="783"/>
      <c r="T468" s="783"/>
      <c r="U468" s="783"/>
      <c r="V468" s="784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70</v>
      </c>
      <c r="Q469" s="783"/>
      <c r="R469" s="783"/>
      <c r="S469" s="783"/>
      <c r="T469" s="783"/>
      <c r="U469" s="783"/>
      <c r="V469" s="784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734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735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106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736</v>
      </c>
      <c r="B473" s="54" t="s">
        <v>737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70</v>
      </c>
      <c r="Q474" s="783"/>
      <c r="R474" s="783"/>
      <c r="S474" s="783"/>
      <c r="T474" s="783"/>
      <c r="U474" s="783"/>
      <c r="V474" s="784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70</v>
      </c>
      <c r="Q475" s="783"/>
      <c r="R475" s="783"/>
      <c r="S475" s="783"/>
      <c r="T475" s="783"/>
      <c r="U475" s="783"/>
      <c r="V475" s="784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63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739</v>
      </c>
      <c r="B477" s="54" t="s">
        <v>740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9" t="s">
        <v>741</v>
      </c>
      <c r="Q477" s="774"/>
      <c r="R477" s="774"/>
      <c r="S477" s="774"/>
      <c r="T477" s="775"/>
      <c r="U477" s="34"/>
      <c r="V477" s="34"/>
      <c r="W477" s="35" t="s">
        <v>68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customHeight="1" x14ac:dyDescent="0.25">
      <c r="A478" s="54" t="s">
        <v>743</v>
      </c>
      <c r="B478" s="54" t="s">
        <v>744</v>
      </c>
      <c r="C478" s="31">
        <v>4301031382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27" t="s">
        <v>745</v>
      </c>
      <c r="Q478" s="774"/>
      <c r="R478" s="774"/>
      <c r="S478" s="774"/>
      <c r="T478" s="775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743</v>
      </c>
      <c r="B479" s="54" t="s">
        <v>747</v>
      </c>
      <c r="C479" s="31">
        <v>4301031406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900" t="s">
        <v>745</v>
      </c>
      <c r="Q479" s="774"/>
      <c r="R479" s="774"/>
      <c r="S479" s="774"/>
      <c r="T479" s="775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748</v>
      </c>
      <c r="B480" s="54" t="s">
        <v>749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customHeight="1" x14ac:dyDescent="0.25">
      <c r="A481" s="54" t="s">
        <v>751</v>
      </c>
      <c r="B481" s="54" t="s">
        <v>752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751</v>
      </c>
      <c r="B482" s="54" t="s">
        <v>753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73" t="s">
        <v>754</v>
      </c>
      <c r="Q482" s="774"/>
      <c r="R482" s="774"/>
      <c r="S482" s="774"/>
      <c r="T482" s="775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755</v>
      </c>
      <c r="B483" s="54" t="s">
        <v>756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customHeight="1" x14ac:dyDescent="0.25">
      <c r="A484" s="54" t="s">
        <v>757</v>
      </c>
      <c r="B484" s="54" t="s">
        <v>758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757</v>
      </c>
      <c r="B485" s="54" t="s">
        <v>760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50" t="s">
        <v>761</v>
      </c>
      <c r="Q485" s="774"/>
      <c r="R485" s="774"/>
      <c r="S485" s="774"/>
      <c r="T485" s="775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762</v>
      </c>
      <c r="B486" s="54" t="s">
        <v>763</v>
      </c>
      <c r="C486" s="31">
        <v>4301031361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762</v>
      </c>
      <c r="B487" s="54" t="s">
        <v>764</v>
      </c>
      <c r="C487" s="31">
        <v>4301031331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768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5" t="s">
        <v>769</v>
      </c>
      <c r="Q489" s="774"/>
      <c r="R489" s="774"/>
      <c r="S489" s="774"/>
      <c r="T489" s="775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770</v>
      </c>
      <c r="B490" s="54" t="s">
        <v>771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770</v>
      </c>
      <c r="B491" s="54" t="s">
        <v>773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68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774</v>
      </c>
      <c r="B492" s="54" t="s">
        <v>775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776</v>
      </c>
      <c r="B493" s="54" t="s">
        <v>777</v>
      </c>
      <c r="C493" s="31">
        <v>4301031368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4" t="s">
        <v>778</v>
      </c>
      <c r="Q493" s="774"/>
      <c r="R493" s="774"/>
      <c r="S493" s="774"/>
      <c r="T493" s="775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776</v>
      </c>
      <c r="B494" s="54" t="s">
        <v>779</v>
      </c>
      <c r="C494" s="31">
        <v>4301031255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74"/>
      <c r="R494" s="774"/>
      <c r="S494" s="774"/>
      <c r="T494" s="775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70</v>
      </c>
      <c r="Q495" s="783"/>
      <c r="R495" s="783"/>
      <c r="S495" s="783"/>
      <c r="T495" s="783"/>
      <c r="U495" s="783"/>
      <c r="V495" s="784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70</v>
      </c>
      <c r="Q496" s="783"/>
      <c r="R496" s="783"/>
      <c r="S496" s="783"/>
      <c r="T496" s="783"/>
      <c r="U496" s="783"/>
      <c r="V496" s="784"/>
      <c r="W496" s="37" t="s">
        <v>68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customHeight="1" x14ac:dyDescent="0.25">
      <c r="A497" s="795" t="s">
        <v>72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781</v>
      </c>
      <c r="B498" s="54" t="s">
        <v>782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784</v>
      </c>
      <c r="B499" s="54" t="s">
        <v>785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70</v>
      </c>
      <c r="Q500" s="783"/>
      <c r="R500" s="783"/>
      <c r="S500" s="783"/>
      <c r="T500" s="783"/>
      <c r="U500" s="783"/>
      <c r="V500" s="784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70</v>
      </c>
      <c r="Q501" s="783"/>
      <c r="R501" s="783"/>
      <c r="S501" s="783"/>
      <c r="T501" s="783"/>
      <c r="U501" s="783"/>
      <c r="V501" s="784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98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787</v>
      </c>
      <c r="B503" s="54" t="s">
        <v>788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68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70</v>
      </c>
      <c r="Q504" s="783"/>
      <c r="R504" s="783"/>
      <c r="S504" s="783"/>
      <c r="T504" s="783"/>
      <c r="U504" s="783"/>
      <c r="V504" s="784"/>
      <c r="W504" s="37" t="s">
        <v>71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70</v>
      </c>
      <c r="Q505" s="783"/>
      <c r="R505" s="783"/>
      <c r="S505" s="783"/>
      <c r="T505" s="783"/>
      <c r="U505" s="783"/>
      <c r="V505" s="784"/>
      <c r="W505" s="37" t="s">
        <v>68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customHeight="1" x14ac:dyDescent="0.25">
      <c r="A506" s="785" t="s">
        <v>792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152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793</v>
      </c>
      <c r="B508" s="54" t="s">
        <v>794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70</v>
      </c>
      <c r="Q509" s="783"/>
      <c r="R509" s="783"/>
      <c r="S509" s="783"/>
      <c r="T509" s="783"/>
      <c r="U509" s="783"/>
      <c r="V509" s="784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70</v>
      </c>
      <c r="Q510" s="783"/>
      <c r="R510" s="783"/>
      <c r="S510" s="783"/>
      <c r="T510" s="783"/>
      <c r="U510" s="783"/>
      <c r="V510" s="784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63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796</v>
      </c>
      <c r="B512" s="54" t="s">
        <v>797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53" t="s">
        <v>798</v>
      </c>
      <c r="Q512" s="774"/>
      <c r="R512" s="774"/>
      <c r="S512" s="774"/>
      <c r="T512" s="775"/>
      <c r="U512" s="34"/>
      <c r="V512" s="34"/>
      <c r="W512" s="35" t="s">
        <v>68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800</v>
      </c>
      <c r="B513" s="54" t="s">
        <v>801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803</v>
      </c>
      <c r="B514" s="54" t="s">
        <v>804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3" t="s">
        <v>805</v>
      </c>
      <c r="Q514" s="774"/>
      <c r="R514" s="774"/>
      <c r="S514" s="774"/>
      <c r="T514" s="775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807</v>
      </c>
      <c r="B515" s="54" t="s">
        <v>808</v>
      </c>
      <c r="C515" s="31">
        <v>4301031359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807</v>
      </c>
      <c r="B516" s="54" t="s">
        <v>809</v>
      </c>
      <c r="C516" s="31">
        <v>4301031327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70</v>
      </c>
      <c r="Q517" s="783"/>
      <c r="R517" s="783"/>
      <c r="S517" s="783"/>
      <c r="T517" s="783"/>
      <c r="U517" s="783"/>
      <c r="V517" s="784"/>
      <c r="W517" s="37" t="s">
        <v>71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70</v>
      </c>
      <c r="Q518" s="783"/>
      <c r="R518" s="783"/>
      <c r="S518" s="783"/>
      <c r="T518" s="783"/>
      <c r="U518" s="783"/>
      <c r="V518" s="784"/>
      <c r="W518" s="37" t="s">
        <v>68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customHeight="1" x14ac:dyDescent="0.25">
      <c r="A519" s="785" t="s">
        <v>810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63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811</v>
      </c>
      <c r="B521" s="54" t="s">
        <v>812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814</v>
      </c>
      <c r="B522" s="54" t="s">
        <v>815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816</v>
      </c>
      <c r="B523" s="54" t="s">
        <v>817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4" t="s">
        <v>818</v>
      </c>
      <c r="Q523" s="774"/>
      <c r="R523" s="774"/>
      <c r="S523" s="774"/>
      <c r="T523" s="775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820</v>
      </c>
      <c r="B524" s="54" t="s">
        <v>821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5" t="s">
        <v>822</v>
      </c>
      <c r="Q524" s="774"/>
      <c r="R524" s="774"/>
      <c r="S524" s="774"/>
      <c r="T524" s="775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70</v>
      </c>
      <c r="Q525" s="783"/>
      <c r="R525" s="783"/>
      <c r="S525" s="783"/>
      <c r="T525" s="783"/>
      <c r="U525" s="783"/>
      <c r="V525" s="784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70</v>
      </c>
      <c r="Q526" s="783"/>
      <c r="R526" s="783"/>
      <c r="S526" s="783"/>
      <c r="T526" s="783"/>
      <c r="U526" s="783"/>
      <c r="V526" s="784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customHeight="1" x14ac:dyDescent="0.25">
      <c r="A527" s="785" t="s">
        <v>824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63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825</v>
      </c>
      <c r="B529" s="54" t="s">
        <v>826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70</v>
      </c>
      <c r="Q530" s="783"/>
      <c r="R530" s="783"/>
      <c r="S530" s="783"/>
      <c r="T530" s="783"/>
      <c r="U530" s="783"/>
      <c r="V530" s="784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70</v>
      </c>
      <c r="Q531" s="783"/>
      <c r="R531" s="783"/>
      <c r="S531" s="783"/>
      <c r="T531" s="783"/>
      <c r="U531" s="783"/>
      <c r="V531" s="784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193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828</v>
      </c>
      <c r="B533" s="54" t="s">
        <v>829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70</v>
      </c>
      <c r="Q534" s="783"/>
      <c r="R534" s="783"/>
      <c r="S534" s="783"/>
      <c r="T534" s="783"/>
      <c r="U534" s="783"/>
      <c r="V534" s="784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70</v>
      </c>
      <c r="Q535" s="783"/>
      <c r="R535" s="783"/>
      <c r="S535" s="783"/>
      <c r="T535" s="783"/>
      <c r="U535" s="783"/>
      <c r="V535" s="784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831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831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106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832</v>
      </c>
      <c r="B539" s="54" t="s">
        <v>833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68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customHeight="1" x14ac:dyDescent="0.25">
      <c r="A540" s="54" t="s">
        <v>834</v>
      </c>
      <c r="B540" s="54" t="s">
        <v>835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68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customHeight="1" x14ac:dyDescent="0.25">
      <c r="A541" s="54" t="s">
        <v>837</v>
      </c>
      <c r="B541" s="54" t="s">
        <v>838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68</v>
      </c>
      <c r="X542" s="769">
        <v>300</v>
      </c>
      <c r="Y542" s="770">
        <f t="shared" si="103"/>
        <v>300.96000000000004</v>
      </c>
      <c r="Z542" s="36">
        <f t="shared" si="104"/>
        <v>0.68171999999999999</v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320.45454545454544</v>
      </c>
      <c r="BN542" s="64">
        <f t="shared" si="106"/>
        <v>321.48</v>
      </c>
      <c r="BO542" s="64">
        <f t="shared" si="107"/>
        <v>0.54632867132867136</v>
      </c>
      <c r="BP542" s="64">
        <f t="shared" si="108"/>
        <v>0.54807692307692313</v>
      </c>
    </row>
    <row r="543" spans="1:68" ht="16.5" customHeight="1" x14ac:dyDescent="0.25">
      <c r="A543" s="54" t="s">
        <v>843</v>
      </c>
      <c r="B543" s="54" t="s">
        <v>844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846</v>
      </c>
      <c r="B544" s="54" t="s">
        <v>847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68</v>
      </c>
      <c r="X544" s="769">
        <v>0</v>
      </c>
      <c r="Y544" s="770">
        <f t="shared" si="103"/>
        <v>0</v>
      </c>
      <c r="Z544" s="36" t="str">
        <f t="shared" si="104"/>
        <v/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27" customHeight="1" x14ac:dyDescent="0.25">
      <c r="A545" s="54" t="s">
        <v>849</v>
      </c>
      <c r="B545" s="54" t="s">
        <v>850</v>
      </c>
      <c r="C545" s="31">
        <v>4301011778</v>
      </c>
      <c r="D545" s="776">
        <v>4680115880603</v>
      </c>
      <c r="E545" s="777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74"/>
      <c r="R545" s="774"/>
      <c r="S545" s="774"/>
      <c r="T545" s="775"/>
      <c r="U545" s="34"/>
      <c r="V545" s="34"/>
      <c r="W545" s="35" t="s">
        <v>68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849</v>
      </c>
      <c r="B546" s="54" t="s">
        <v>851</v>
      </c>
      <c r="C546" s="31">
        <v>4301012035</v>
      </c>
      <c r="D546" s="776">
        <v>4680115880603</v>
      </c>
      <c r="E546" s="777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74"/>
      <c r="R546" s="774"/>
      <c r="S546" s="774"/>
      <c r="T546" s="775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852</v>
      </c>
      <c r="B547" s="54" t="s">
        <v>853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854</v>
      </c>
      <c r="B548" s="54" t="s">
        <v>855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3" t="s">
        <v>856</v>
      </c>
      <c r="Q548" s="774"/>
      <c r="R548" s="774"/>
      <c r="S548" s="774"/>
      <c r="T548" s="775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858</v>
      </c>
      <c r="B549" s="54" t="s">
        <v>859</v>
      </c>
      <c r="C549" s="31">
        <v>4301011784</v>
      </c>
      <c r="D549" s="776">
        <v>4607091389982</v>
      </c>
      <c r="E549" s="777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858</v>
      </c>
      <c r="B550" s="54" t="s">
        <v>860</v>
      </c>
      <c r="C550" s="31">
        <v>4301012034</v>
      </c>
      <c r="D550" s="776">
        <v>4607091389982</v>
      </c>
      <c r="E550" s="777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861</v>
      </c>
      <c r="B551" s="54" t="s">
        <v>862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74"/>
      <c r="R551" s="774"/>
      <c r="S551" s="774"/>
      <c r="T551" s="775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864</v>
      </c>
      <c r="B552" s="54" t="s">
        <v>865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31" t="s">
        <v>866</v>
      </c>
      <c r="Q552" s="774"/>
      <c r="R552" s="774"/>
      <c r="S552" s="774"/>
      <c r="T552" s="775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867</v>
      </c>
      <c r="B553" s="54" t="s">
        <v>868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66" t="s">
        <v>869</v>
      </c>
      <c r="Q553" s="774"/>
      <c r="R553" s="774"/>
      <c r="S553" s="774"/>
      <c r="T553" s="775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70</v>
      </c>
      <c r="Q554" s="783"/>
      <c r="R554" s="783"/>
      <c r="S554" s="783"/>
      <c r="T554" s="783"/>
      <c r="U554" s="783"/>
      <c r="V554" s="784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56.818181818181813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57.000000000000007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0.68171999999999999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70</v>
      </c>
      <c r="Q555" s="783"/>
      <c r="R555" s="783"/>
      <c r="S555" s="783"/>
      <c r="T555" s="783"/>
      <c r="U555" s="783"/>
      <c r="V555" s="784"/>
      <c r="W555" s="37" t="s">
        <v>68</v>
      </c>
      <c r="X555" s="771">
        <f>IFERROR(SUM(X539:X553),"0")</f>
        <v>300</v>
      </c>
      <c r="Y555" s="771">
        <f>IFERROR(SUM(Y539:Y553),"0")</f>
        <v>300.96000000000004</v>
      </c>
      <c r="Z555" s="37"/>
      <c r="AA555" s="772"/>
      <c r="AB555" s="772"/>
      <c r="AC555" s="772"/>
    </row>
    <row r="556" spans="1:68" ht="14.25" customHeight="1" x14ac:dyDescent="0.25">
      <c r="A556" s="795" t="s">
        <v>152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870</v>
      </c>
      <c r="B557" s="54" t="s">
        <v>871</v>
      </c>
      <c r="C557" s="31">
        <v>4301020334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111" t="s">
        <v>872</v>
      </c>
      <c r="Q557" s="774"/>
      <c r="R557" s="774"/>
      <c r="S557" s="774"/>
      <c r="T557" s="775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870</v>
      </c>
      <c r="B558" s="54" t="s">
        <v>874</v>
      </c>
      <c r="C558" s="31">
        <v>4301020222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10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74"/>
      <c r="R558" s="774"/>
      <c r="S558" s="774"/>
      <c r="T558" s="775"/>
      <c r="U558" s="34"/>
      <c r="V558" s="34"/>
      <c r="W558" s="35" t="s">
        <v>68</v>
      </c>
      <c r="X558" s="769">
        <v>300</v>
      </c>
      <c r="Y558" s="770">
        <f>IFERROR(IF(X558="",0,CEILING((X558/$H558),1)*$H558),"")</f>
        <v>300.96000000000004</v>
      </c>
      <c r="Z558" s="36">
        <f>IFERROR(IF(Y558=0,"",ROUNDUP(Y558/H558,0)*0.01196),"")</f>
        <v>0.68171999999999999</v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320.45454545454544</v>
      </c>
      <c r="BN558" s="64">
        <f>IFERROR(Y558*I558/H558,"0")</f>
        <v>321.48</v>
      </c>
      <c r="BO558" s="64">
        <f>IFERROR(1/J558*(X558/H558),"0")</f>
        <v>0.54632867132867136</v>
      </c>
      <c r="BP558" s="64">
        <f>IFERROR(1/J558*(Y558/H558),"0")</f>
        <v>0.54807692307692313</v>
      </c>
    </row>
    <row r="559" spans="1:68" ht="16.5" customHeight="1" x14ac:dyDescent="0.25">
      <c r="A559" s="54" t="s">
        <v>876</v>
      </c>
      <c r="B559" s="54" t="s">
        <v>877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8" t="s">
        <v>878</v>
      </c>
      <c r="Q559" s="774"/>
      <c r="R559" s="774"/>
      <c r="S559" s="774"/>
      <c r="T559" s="775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70</v>
      </c>
      <c r="Q560" s="783"/>
      <c r="R560" s="783"/>
      <c r="S560" s="783"/>
      <c r="T560" s="783"/>
      <c r="U560" s="783"/>
      <c r="V560" s="784"/>
      <c r="W560" s="37" t="s">
        <v>71</v>
      </c>
      <c r="X560" s="771">
        <f>IFERROR(X557/H557,"0")+IFERROR(X558/H558,"0")+IFERROR(X559/H559,"0")</f>
        <v>56.818181818181813</v>
      </c>
      <c r="Y560" s="771">
        <f>IFERROR(Y557/H557,"0")+IFERROR(Y558/H558,"0")+IFERROR(Y559/H559,"0")</f>
        <v>57.000000000000007</v>
      </c>
      <c r="Z560" s="771">
        <f>IFERROR(IF(Z557="",0,Z557),"0")+IFERROR(IF(Z558="",0,Z558),"0")+IFERROR(IF(Z559="",0,Z559),"0")</f>
        <v>0.68171999999999999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70</v>
      </c>
      <c r="Q561" s="783"/>
      <c r="R561" s="783"/>
      <c r="S561" s="783"/>
      <c r="T561" s="783"/>
      <c r="U561" s="783"/>
      <c r="V561" s="784"/>
      <c r="W561" s="37" t="s">
        <v>68</v>
      </c>
      <c r="X561" s="771">
        <f>IFERROR(SUM(X557:X559),"0")</f>
        <v>300</v>
      </c>
      <c r="Y561" s="771">
        <f>IFERROR(SUM(Y557:Y559),"0")</f>
        <v>300.96000000000004</v>
      </c>
      <c r="Z561" s="37"/>
      <c r="AA561" s="772"/>
      <c r="AB561" s="772"/>
      <c r="AC561" s="772"/>
    </row>
    <row r="562" spans="1:68" ht="14.25" customHeight="1" x14ac:dyDescent="0.25">
      <c r="A562" s="795" t="s">
        <v>63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879</v>
      </c>
      <c r="B563" s="54" t="s">
        <v>880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47" t="s">
        <v>881</v>
      </c>
      <c r="Q563" s="774"/>
      <c r="R563" s="774"/>
      <c r="S563" s="774"/>
      <c r="T563" s="775"/>
      <c r="U563" s="34"/>
      <c r="V563" s="34"/>
      <c r="W563" s="35" t="s">
        <v>68</v>
      </c>
      <c r="X563" s="769">
        <v>200</v>
      </c>
      <c r="Y563" s="770">
        <f t="shared" ref="Y563:Y576" si="109">IFERROR(IF(X563="",0,CEILING((X563/$H563),1)*$H563),"")</f>
        <v>200.64000000000001</v>
      </c>
      <c r="Z563" s="36">
        <f>IFERROR(IF(Y563=0,"",ROUNDUP(Y563/H563,0)*0.01196),"")</f>
        <v>0.45448</v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213.63636363636363</v>
      </c>
      <c r="BN563" s="64">
        <f t="shared" ref="BN563:BN576" si="111">IFERROR(Y563*I563/H563,"0")</f>
        <v>214.32</v>
      </c>
      <c r="BO563" s="64">
        <f t="shared" ref="BO563:BO576" si="112">IFERROR(1/J563*(X563/H563),"0")</f>
        <v>0.36421911421911418</v>
      </c>
      <c r="BP563" s="64">
        <f t="shared" ref="BP563:BP576" si="113">IFERROR(1/J563*(Y563/H563),"0")</f>
        <v>0.36538461538461542</v>
      </c>
    </row>
    <row r="564" spans="1:68" ht="27" customHeight="1" x14ac:dyDescent="0.25">
      <c r="A564" s="54" t="s">
        <v>883</v>
      </c>
      <c r="B564" s="54" t="s">
        <v>884</v>
      </c>
      <c r="C564" s="31">
        <v>4301031350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33" t="s">
        <v>885</v>
      </c>
      <c r="Q564" s="774"/>
      <c r="R564" s="774"/>
      <c r="S564" s="774"/>
      <c r="T564" s="775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883</v>
      </c>
      <c r="B565" s="54" t="s">
        <v>887</v>
      </c>
      <c r="C565" s="31">
        <v>4301031248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74"/>
      <c r="R565" s="774"/>
      <c r="S565" s="774"/>
      <c r="T565" s="775"/>
      <c r="U565" s="34"/>
      <c r="V565" s="34"/>
      <c r="W565" s="35" t="s">
        <v>68</v>
      </c>
      <c r="X565" s="769">
        <v>200</v>
      </c>
      <c r="Y565" s="770">
        <f t="shared" si="109"/>
        <v>200.64000000000001</v>
      </c>
      <c r="Z565" s="36">
        <f>IFERROR(IF(Y565=0,"",ROUNDUP(Y565/H565,0)*0.01196),"")</f>
        <v>0.45448</v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213.63636363636363</v>
      </c>
      <c r="BN565" s="64">
        <f t="shared" si="111"/>
        <v>214.32</v>
      </c>
      <c r="BO565" s="64">
        <f t="shared" si="112"/>
        <v>0.36421911421911418</v>
      </c>
      <c r="BP565" s="64">
        <f t="shared" si="113"/>
        <v>0.36538461538461542</v>
      </c>
    </row>
    <row r="566" spans="1:68" ht="27" customHeight="1" x14ac:dyDescent="0.25">
      <c r="A566" s="54" t="s">
        <v>889</v>
      </c>
      <c r="B566" s="54" t="s">
        <v>890</v>
      </c>
      <c r="C566" s="31">
        <v>4301031353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35" t="s">
        <v>891</v>
      </c>
      <c r="Q566" s="774"/>
      <c r="R566" s="774"/>
      <c r="S566" s="774"/>
      <c r="T566" s="775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889</v>
      </c>
      <c r="B567" s="54" t="s">
        <v>893</v>
      </c>
      <c r="C567" s="31">
        <v>4301031250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74"/>
      <c r="R567" s="774"/>
      <c r="S567" s="774"/>
      <c r="T567" s="775"/>
      <c r="U567" s="34"/>
      <c r="V567" s="34"/>
      <c r="W567" s="35" t="s">
        <v>68</v>
      </c>
      <c r="X567" s="769">
        <v>100</v>
      </c>
      <c r="Y567" s="770">
        <f t="shared" si="109"/>
        <v>100.32000000000001</v>
      </c>
      <c r="Z567" s="36">
        <f>IFERROR(IF(Y567=0,"",ROUNDUP(Y567/H567,0)*0.01196),"")</f>
        <v>0.22724</v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106.81818181818181</v>
      </c>
      <c r="BN567" s="64">
        <f t="shared" si="111"/>
        <v>107.16</v>
      </c>
      <c r="BO567" s="64">
        <f t="shared" si="112"/>
        <v>0.18210955710955709</v>
      </c>
      <c r="BP567" s="64">
        <f t="shared" si="113"/>
        <v>0.18269230769230771</v>
      </c>
    </row>
    <row r="568" spans="1:68" ht="27" customHeight="1" x14ac:dyDescent="0.25">
      <c r="A568" s="54" t="s">
        <v>895</v>
      </c>
      <c r="B568" s="54" t="s">
        <v>896</v>
      </c>
      <c r="C568" s="31">
        <v>4301031351</v>
      </c>
      <c r="D568" s="776">
        <v>4680115882072</v>
      </c>
      <c r="E568" s="777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76" t="s">
        <v>897</v>
      </c>
      <c r="Q568" s="774"/>
      <c r="R568" s="774"/>
      <c r="S568" s="774"/>
      <c r="T568" s="775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895</v>
      </c>
      <c r="B569" s="54" t="s">
        <v>898</v>
      </c>
      <c r="C569" s="31">
        <v>4301031383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8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4"/>
      <c r="R569" s="774"/>
      <c r="S569" s="774"/>
      <c r="T569" s="775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895</v>
      </c>
      <c r="B570" s="54" t="s">
        <v>900</v>
      </c>
      <c r="C570" s="31">
        <v>4301031419</v>
      </c>
      <c r="D570" s="776">
        <v>4680115882072</v>
      </c>
      <c r="E570" s="777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42" t="s">
        <v>901</v>
      </c>
      <c r="Q570" s="774"/>
      <c r="R570" s="774"/>
      <c r="S570" s="774"/>
      <c r="T570" s="775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902</v>
      </c>
      <c r="B571" s="54" t="s">
        <v>903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902</v>
      </c>
      <c r="B572" s="54" t="s">
        <v>904</v>
      </c>
      <c r="C572" s="31">
        <v>4301031385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74"/>
      <c r="R572" s="774"/>
      <c r="S572" s="774"/>
      <c r="T572" s="775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902</v>
      </c>
      <c r="B573" s="54" t="s">
        <v>905</v>
      </c>
      <c r="C573" s="31">
        <v>4301031418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879" t="s">
        <v>906</v>
      </c>
      <c r="Q573" s="774"/>
      <c r="R573" s="774"/>
      <c r="S573" s="774"/>
      <c r="T573" s="775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907</v>
      </c>
      <c r="B574" s="54" t="s">
        <v>908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907</v>
      </c>
      <c r="B575" s="54" t="s">
        <v>909</v>
      </c>
      <c r="C575" s="31">
        <v>4301031384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74"/>
      <c r="R575" s="774"/>
      <c r="S575" s="774"/>
      <c r="T575" s="775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907</v>
      </c>
      <c r="B576" s="54" t="s">
        <v>910</v>
      </c>
      <c r="C576" s="31">
        <v>4301031417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29" t="s">
        <v>911</v>
      </c>
      <c r="Q576" s="774"/>
      <c r="R576" s="774"/>
      <c r="S576" s="774"/>
      <c r="T576" s="775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70</v>
      </c>
      <c r="Q577" s="783"/>
      <c r="R577" s="783"/>
      <c r="S577" s="783"/>
      <c r="T577" s="783"/>
      <c r="U577" s="783"/>
      <c r="V577" s="784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94.696969696969688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95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1.1362000000000001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70</v>
      </c>
      <c r="Q578" s="783"/>
      <c r="R578" s="783"/>
      <c r="S578" s="783"/>
      <c r="T578" s="783"/>
      <c r="U578" s="783"/>
      <c r="V578" s="784"/>
      <c r="W578" s="37" t="s">
        <v>68</v>
      </c>
      <c r="X578" s="771">
        <f>IFERROR(SUM(X563:X576),"0")</f>
        <v>500</v>
      </c>
      <c r="Y578" s="771">
        <f>IFERROR(SUM(Y563:Y576),"0")</f>
        <v>501.6</v>
      </c>
      <c r="Z578" s="37"/>
      <c r="AA578" s="772"/>
      <c r="AB578" s="772"/>
      <c r="AC578" s="772"/>
    </row>
    <row r="579" spans="1:68" ht="14.25" customHeight="1" x14ac:dyDescent="0.25">
      <c r="A579" s="795" t="s">
        <v>72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912</v>
      </c>
      <c r="B580" s="54" t="s">
        <v>913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915</v>
      </c>
      <c r="B581" s="54" t="s">
        <v>916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918</v>
      </c>
      <c r="B582" s="54" t="s">
        <v>919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70</v>
      </c>
      <c r="Q583" s="783"/>
      <c r="R583" s="783"/>
      <c r="S583" s="783"/>
      <c r="T583" s="783"/>
      <c r="U583" s="783"/>
      <c r="V583" s="784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70</v>
      </c>
      <c r="Q584" s="783"/>
      <c r="R584" s="783"/>
      <c r="S584" s="783"/>
      <c r="T584" s="783"/>
      <c r="U584" s="783"/>
      <c r="V584" s="784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921</v>
      </c>
      <c r="B586" s="54" t="s">
        <v>922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924</v>
      </c>
      <c r="B587" s="54" t="s">
        <v>925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2" t="s">
        <v>926</v>
      </c>
      <c r="Q587" s="774"/>
      <c r="R587" s="774"/>
      <c r="S587" s="774"/>
      <c r="T587" s="775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70</v>
      </c>
      <c r="Q588" s="783"/>
      <c r="R588" s="783"/>
      <c r="S588" s="783"/>
      <c r="T588" s="783"/>
      <c r="U588" s="783"/>
      <c r="V588" s="784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70</v>
      </c>
      <c r="Q589" s="783"/>
      <c r="R589" s="783"/>
      <c r="S589" s="783"/>
      <c r="T589" s="783"/>
      <c r="U589" s="783"/>
      <c r="V589" s="784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7" t="s">
        <v>927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927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106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928</v>
      </c>
      <c r="B593" s="54" t="s">
        <v>929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0" t="s">
        <v>930</v>
      </c>
      <c r="Q593" s="774"/>
      <c r="R593" s="774"/>
      <c r="S593" s="774"/>
      <c r="T593" s="775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70</v>
      </c>
      <c r="Q594" s="783"/>
      <c r="R594" s="783"/>
      <c r="S594" s="783"/>
      <c r="T594" s="783"/>
      <c r="U594" s="783"/>
      <c r="V594" s="784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70</v>
      </c>
      <c r="Q595" s="783"/>
      <c r="R595" s="783"/>
      <c r="S595" s="783"/>
      <c r="T595" s="783"/>
      <c r="U595" s="783"/>
      <c r="V595" s="784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63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931</v>
      </c>
      <c r="B597" s="54" t="s">
        <v>932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70</v>
      </c>
      <c r="Q598" s="783"/>
      <c r="R598" s="783"/>
      <c r="S598" s="783"/>
      <c r="T598" s="783"/>
      <c r="U598" s="783"/>
      <c r="V598" s="784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70</v>
      </c>
      <c r="Q599" s="783"/>
      <c r="R599" s="783"/>
      <c r="S599" s="783"/>
      <c r="T599" s="783"/>
      <c r="U599" s="783"/>
      <c r="V599" s="784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customHeight="1" x14ac:dyDescent="0.2">
      <c r="A600" s="887" t="s">
        <v>934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934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106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935</v>
      </c>
      <c r="B603" s="54" t="s">
        <v>936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58" t="s">
        <v>937</v>
      </c>
      <c r="Q603" s="774"/>
      <c r="R603" s="774"/>
      <c r="S603" s="774"/>
      <c r="T603" s="775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939</v>
      </c>
      <c r="B604" s="54" t="s">
        <v>940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31" t="s">
        <v>941</v>
      </c>
      <c r="Q604" s="774"/>
      <c r="R604" s="774"/>
      <c r="S604" s="774"/>
      <c r="T604" s="775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943</v>
      </c>
      <c r="B605" s="54" t="s">
        <v>944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70" t="s">
        <v>945</v>
      </c>
      <c r="Q605" s="774"/>
      <c r="R605" s="774"/>
      <c r="S605" s="774"/>
      <c r="T605" s="775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customHeight="1" x14ac:dyDescent="0.25">
      <c r="A606" s="54" t="s">
        <v>947</v>
      </c>
      <c r="B606" s="54" t="s">
        <v>948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966" t="s">
        <v>949</v>
      </c>
      <c r="Q606" s="774"/>
      <c r="R606" s="774"/>
      <c r="S606" s="774"/>
      <c r="T606" s="775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951</v>
      </c>
      <c r="B607" s="54" t="s">
        <v>952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75" t="s">
        <v>953</v>
      </c>
      <c r="Q607" s="774"/>
      <c r="R607" s="774"/>
      <c r="S607" s="774"/>
      <c r="T607" s="775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954</v>
      </c>
      <c r="B608" s="54" t="s">
        <v>955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75" t="s">
        <v>956</v>
      </c>
      <c r="Q608" s="774"/>
      <c r="R608" s="774"/>
      <c r="S608" s="774"/>
      <c r="T608" s="775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957</v>
      </c>
      <c r="B609" s="54" t="s">
        <v>958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1011" t="s">
        <v>959</v>
      </c>
      <c r="Q609" s="774"/>
      <c r="R609" s="774"/>
      <c r="S609" s="774"/>
      <c r="T609" s="775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70</v>
      </c>
      <c r="Q610" s="783"/>
      <c r="R610" s="783"/>
      <c r="S610" s="783"/>
      <c r="T610" s="783"/>
      <c r="U610" s="783"/>
      <c r="V610" s="784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70</v>
      </c>
      <c r="Q611" s="783"/>
      <c r="R611" s="783"/>
      <c r="S611" s="783"/>
      <c r="T611" s="783"/>
      <c r="U611" s="783"/>
      <c r="V611" s="784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customHeight="1" x14ac:dyDescent="0.25">
      <c r="A612" s="795" t="s">
        <v>152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960</v>
      </c>
      <c r="B613" s="54" t="s">
        <v>961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80" t="s">
        <v>962</v>
      </c>
      <c r="Q613" s="774"/>
      <c r="R613" s="774"/>
      <c r="S613" s="774"/>
      <c r="T613" s="775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964</v>
      </c>
      <c r="B614" s="54" t="s">
        <v>965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1000" t="s">
        <v>966</v>
      </c>
      <c r="Q614" s="774"/>
      <c r="R614" s="774"/>
      <c r="S614" s="774"/>
      <c r="T614" s="775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967</v>
      </c>
      <c r="B615" s="54" t="s">
        <v>968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824" t="s">
        <v>969</v>
      </c>
      <c r="Q615" s="774"/>
      <c r="R615" s="774"/>
      <c r="S615" s="774"/>
      <c r="T615" s="775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971</v>
      </c>
      <c r="B616" s="54" t="s">
        <v>972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34" t="s">
        <v>973</v>
      </c>
      <c r="Q616" s="774"/>
      <c r="R616" s="774"/>
      <c r="S616" s="774"/>
      <c r="T616" s="775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70</v>
      </c>
      <c r="Q617" s="783"/>
      <c r="R617" s="783"/>
      <c r="S617" s="783"/>
      <c r="T617" s="783"/>
      <c r="U617" s="783"/>
      <c r="V617" s="784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70</v>
      </c>
      <c r="Q618" s="783"/>
      <c r="R618" s="783"/>
      <c r="S618" s="783"/>
      <c r="T618" s="783"/>
      <c r="U618" s="783"/>
      <c r="V618" s="784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63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974</v>
      </c>
      <c r="B620" s="54" t="s">
        <v>975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74" t="s">
        <v>976</v>
      </c>
      <c r="Q620" s="774"/>
      <c r="R620" s="774"/>
      <c r="S620" s="774"/>
      <c r="T620" s="775"/>
      <c r="U620" s="34"/>
      <c r="V620" s="34"/>
      <c r="W620" s="35" t="s">
        <v>68</v>
      </c>
      <c r="X620" s="769">
        <v>50</v>
      </c>
      <c r="Y620" s="770">
        <f t="shared" ref="Y620:Y626" si="119">IFERROR(IF(X620="",0,CEILING((X620/$H620),1)*$H620),"")</f>
        <v>50.400000000000006</v>
      </c>
      <c r="Z620" s="36">
        <f>IFERROR(IF(Y620=0,"",ROUNDUP(Y620/H620,0)*0.00902),"")</f>
        <v>0.10824</v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53.214285714285715</v>
      </c>
      <c r="BN620" s="64">
        <f t="shared" ref="BN620:BN626" si="121">IFERROR(Y620*I620/H620,"0")</f>
        <v>53.64</v>
      </c>
      <c r="BO620" s="64">
        <f t="shared" ref="BO620:BO626" si="122">IFERROR(1/J620*(X620/H620),"0")</f>
        <v>9.0187590187590191E-2</v>
      </c>
      <c r="BP620" s="64">
        <f t="shared" ref="BP620:BP626" si="123">IFERROR(1/J620*(Y620/H620),"0")</f>
        <v>9.0909090909090912E-2</v>
      </c>
    </row>
    <row r="621" spans="1:68" ht="27" customHeight="1" x14ac:dyDescent="0.25">
      <c r="A621" s="54" t="s">
        <v>978</v>
      </c>
      <c r="B621" s="54" t="s">
        <v>979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823" t="s">
        <v>980</v>
      </c>
      <c r="Q621" s="774"/>
      <c r="R621" s="774"/>
      <c r="S621" s="774"/>
      <c r="T621" s="775"/>
      <c r="U621" s="34"/>
      <c r="V621" s="34"/>
      <c r="W621" s="35" t="s">
        <v>68</v>
      </c>
      <c r="X621" s="769">
        <v>40</v>
      </c>
      <c r="Y621" s="770">
        <f t="shared" si="119"/>
        <v>42</v>
      </c>
      <c r="Z621" s="36">
        <f>IFERROR(IF(Y621=0,"",ROUNDUP(Y621/H621,0)*0.00902),"")</f>
        <v>9.0200000000000002E-2</v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42.571428571428562</v>
      </c>
      <c r="BN621" s="64">
        <f t="shared" si="121"/>
        <v>44.699999999999996</v>
      </c>
      <c r="BO621" s="64">
        <f t="shared" si="122"/>
        <v>7.2150072150072145E-2</v>
      </c>
      <c r="BP621" s="64">
        <f t="shared" si="123"/>
        <v>7.575757575757576E-2</v>
      </c>
    </row>
    <row r="622" spans="1:68" ht="27" customHeight="1" x14ac:dyDescent="0.25">
      <c r="A622" s="54" t="s">
        <v>982</v>
      </c>
      <c r="B622" s="54" t="s">
        <v>983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1010" t="s">
        <v>984</v>
      </c>
      <c r="Q622" s="774"/>
      <c r="R622" s="774"/>
      <c r="S622" s="774"/>
      <c r="T622" s="775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986</v>
      </c>
      <c r="B623" s="54" t="s">
        <v>987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4" t="s">
        <v>988</v>
      </c>
      <c r="Q623" s="774"/>
      <c r="R623" s="774"/>
      <c r="S623" s="774"/>
      <c r="T623" s="775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990</v>
      </c>
      <c r="B624" s="54" t="s">
        <v>991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68" t="s">
        <v>992</v>
      </c>
      <c r="Q624" s="774"/>
      <c r="R624" s="774"/>
      <c r="S624" s="774"/>
      <c r="T624" s="775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994</v>
      </c>
      <c r="B625" s="54" t="s">
        <v>995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195" t="s">
        <v>996</v>
      </c>
      <c r="Q625" s="774"/>
      <c r="R625" s="774"/>
      <c r="S625" s="774"/>
      <c r="T625" s="775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04" t="s">
        <v>999</v>
      </c>
      <c r="Q626" s="774"/>
      <c r="R626" s="774"/>
      <c r="S626" s="774"/>
      <c r="T626" s="775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70</v>
      </c>
      <c r="Q627" s="783"/>
      <c r="R627" s="783"/>
      <c r="S627" s="783"/>
      <c r="T627" s="783"/>
      <c r="U627" s="783"/>
      <c r="V627" s="784"/>
      <c r="W627" s="37" t="s">
        <v>71</v>
      </c>
      <c r="X627" s="771">
        <f>IFERROR(X620/H620,"0")+IFERROR(X621/H621,"0")+IFERROR(X622/H622,"0")+IFERROR(X623/H623,"0")+IFERROR(X624/H624,"0")+IFERROR(X625/H625,"0")+IFERROR(X626/H626,"0")</f>
        <v>21.428571428571431</v>
      </c>
      <c r="Y627" s="771">
        <f>IFERROR(Y620/H620,"0")+IFERROR(Y621/H621,"0")+IFERROR(Y622/H622,"0")+IFERROR(Y623/H623,"0")+IFERROR(Y624/H624,"0")+IFERROR(Y625/H625,"0")+IFERROR(Y626/H626,"0")</f>
        <v>22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0.19844000000000001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70</v>
      </c>
      <c r="Q628" s="783"/>
      <c r="R628" s="783"/>
      <c r="S628" s="783"/>
      <c r="T628" s="783"/>
      <c r="U628" s="783"/>
      <c r="V628" s="784"/>
      <c r="W628" s="37" t="s">
        <v>68</v>
      </c>
      <c r="X628" s="771">
        <f>IFERROR(SUM(X620:X626),"0")</f>
        <v>90</v>
      </c>
      <c r="Y628" s="771">
        <f>IFERROR(SUM(Y620:Y626),"0")</f>
        <v>92.4</v>
      </c>
      <c r="Z628" s="37"/>
      <c r="AA628" s="772"/>
      <c r="AB628" s="772"/>
      <c r="AC628" s="772"/>
    </row>
    <row r="629" spans="1:68" ht="14.25" customHeight="1" x14ac:dyDescent="0.25">
      <c r="A629" s="795" t="s">
        <v>72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1000</v>
      </c>
      <c r="B630" s="54" t="s">
        <v>1001</v>
      </c>
      <c r="C630" s="31">
        <v>4301051746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9" t="s">
        <v>1002</v>
      </c>
      <c r="Q630" s="774"/>
      <c r="R630" s="774"/>
      <c r="S630" s="774"/>
      <c r="T630" s="775"/>
      <c r="U630" s="34"/>
      <c r="V630" s="34"/>
      <c r="W630" s="35" t="s">
        <v>68</v>
      </c>
      <c r="X630" s="769">
        <v>1000</v>
      </c>
      <c r="Y630" s="770">
        <f t="shared" ref="Y630:Y637" si="124">IFERROR(IF(X630="",0,CEILING((X630/$H630),1)*$H630),"")</f>
        <v>1006.1999999999999</v>
      </c>
      <c r="Z630" s="36">
        <f>IFERROR(IF(Y630=0,"",ROUNDUP(Y630/H630,0)*0.01898),"")</f>
        <v>2.44842</v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1066.5384615384617</v>
      </c>
      <c r="BN630" s="64">
        <f t="shared" ref="BN630:BN637" si="126">IFERROR(Y630*I630/H630,"0")</f>
        <v>1073.1510000000001</v>
      </c>
      <c r="BO630" s="64">
        <f t="shared" ref="BO630:BO637" si="127">IFERROR(1/J630*(X630/H630),"0")</f>
        <v>2.0032051282051282</v>
      </c>
      <c r="BP630" s="64">
        <f t="shared" ref="BP630:BP637" si="128">IFERROR(1/J630*(Y630/H630),"0")</f>
        <v>2.015625</v>
      </c>
    </row>
    <row r="631" spans="1:68" ht="27" customHeight="1" x14ac:dyDescent="0.25">
      <c r="A631" s="54" t="s">
        <v>1000</v>
      </c>
      <c r="B631" s="54" t="s">
        <v>1004</v>
      </c>
      <c r="C631" s="31">
        <v>4301051887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84" t="s">
        <v>1005</v>
      </c>
      <c r="Q631" s="774"/>
      <c r="R631" s="774"/>
      <c r="S631" s="774"/>
      <c r="T631" s="775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1006</v>
      </c>
      <c r="B632" s="54" t="s">
        <v>1007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44" t="s">
        <v>1008</v>
      </c>
      <c r="Q632" s="774"/>
      <c r="R632" s="774"/>
      <c r="S632" s="774"/>
      <c r="T632" s="775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1006</v>
      </c>
      <c r="B633" s="54" t="s">
        <v>1010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94" t="s">
        <v>1011</v>
      </c>
      <c r="Q633" s="774"/>
      <c r="R633" s="774"/>
      <c r="S633" s="774"/>
      <c r="T633" s="775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1012</v>
      </c>
      <c r="B634" s="54" t="s">
        <v>1013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1" t="s">
        <v>1014</v>
      </c>
      <c r="Q634" s="774"/>
      <c r="R634" s="774"/>
      <c r="S634" s="774"/>
      <c r="T634" s="775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1012</v>
      </c>
      <c r="B635" s="54" t="s">
        <v>1015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78" t="s">
        <v>1016</v>
      </c>
      <c r="Q635" s="774"/>
      <c r="R635" s="774"/>
      <c r="S635" s="774"/>
      <c r="T635" s="775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1017</v>
      </c>
      <c r="B636" s="54" t="s">
        <v>1018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31" t="s">
        <v>1019</v>
      </c>
      <c r="Q636" s="774"/>
      <c r="R636" s="774"/>
      <c r="S636" s="774"/>
      <c r="T636" s="775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1017</v>
      </c>
      <c r="B637" s="54" t="s">
        <v>1020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83" t="s">
        <v>1021</v>
      </c>
      <c r="Q637" s="774"/>
      <c r="R637" s="774"/>
      <c r="S637" s="774"/>
      <c r="T637" s="775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70</v>
      </c>
      <c r="Q638" s="783"/>
      <c r="R638" s="783"/>
      <c r="S638" s="783"/>
      <c r="T638" s="783"/>
      <c r="U638" s="783"/>
      <c r="V638" s="784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128.2051282051282</v>
      </c>
      <c r="Y638" s="771">
        <f>IFERROR(Y630/H630,"0")+IFERROR(Y631/H631,"0")+IFERROR(Y632/H632,"0")+IFERROR(Y633/H633,"0")+IFERROR(Y634/H634,"0")+IFERROR(Y635/H635,"0")+IFERROR(Y636/H636,"0")+IFERROR(Y637/H637,"0")</f>
        <v>129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2.44842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70</v>
      </c>
      <c r="Q639" s="783"/>
      <c r="R639" s="783"/>
      <c r="S639" s="783"/>
      <c r="T639" s="783"/>
      <c r="U639" s="783"/>
      <c r="V639" s="784"/>
      <c r="W639" s="37" t="s">
        <v>68</v>
      </c>
      <c r="X639" s="771">
        <f>IFERROR(SUM(X630:X637),"0")</f>
        <v>1000</v>
      </c>
      <c r="Y639" s="771">
        <f>IFERROR(SUM(Y630:Y637),"0")</f>
        <v>1006.1999999999999</v>
      </c>
      <c r="Z639" s="37"/>
      <c r="AA639" s="772"/>
      <c r="AB639" s="772"/>
      <c r="AC639" s="772"/>
    </row>
    <row r="640" spans="1:68" ht="14.25" customHeight="1" x14ac:dyDescent="0.25">
      <c r="A640" s="795" t="s">
        <v>193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1022</v>
      </c>
      <c r="B641" s="54" t="s">
        <v>1023</v>
      </c>
      <c r="C641" s="31">
        <v>4301060408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32" t="s">
        <v>1024</v>
      </c>
      <c r="Q641" s="774"/>
      <c r="R641" s="774"/>
      <c r="S641" s="774"/>
      <c r="T641" s="775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1022</v>
      </c>
      <c r="B642" s="54" t="s">
        <v>1026</v>
      </c>
      <c r="C642" s="31">
        <v>4301060354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64" t="s">
        <v>1027</v>
      </c>
      <c r="Q642" s="774"/>
      <c r="R642" s="774"/>
      <c r="S642" s="774"/>
      <c r="T642" s="775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1028</v>
      </c>
      <c r="B643" s="54" t="s">
        <v>1029</v>
      </c>
      <c r="C643" s="31">
        <v>4301060407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9" t="s">
        <v>1030</v>
      </c>
      <c r="Q643" s="774"/>
      <c r="R643" s="774"/>
      <c r="S643" s="774"/>
      <c r="T643" s="775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1028</v>
      </c>
      <c r="B644" s="54" t="s">
        <v>1032</v>
      </c>
      <c r="C644" s="31">
        <v>4301060355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169" t="s">
        <v>1033</v>
      </c>
      <c r="Q644" s="774"/>
      <c r="R644" s="774"/>
      <c r="S644" s="774"/>
      <c r="T644" s="775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70</v>
      </c>
      <c r="Q645" s="783"/>
      <c r="R645" s="783"/>
      <c r="S645" s="783"/>
      <c r="T645" s="783"/>
      <c r="U645" s="783"/>
      <c r="V645" s="784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70</v>
      </c>
      <c r="Q646" s="783"/>
      <c r="R646" s="783"/>
      <c r="S646" s="783"/>
      <c r="T646" s="783"/>
      <c r="U646" s="783"/>
      <c r="V646" s="784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customHeight="1" x14ac:dyDescent="0.25">
      <c r="A647" s="785" t="s">
        <v>1034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106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1035</v>
      </c>
      <c r="B649" s="54" t="s">
        <v>1036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12" t="s">
        <v>1037</v>
      </c>
      <c r="Q649" s="774"/>
      <c r="R649" s="774"/>
      <c r="S649" s="774"/>
      <c r="T649" s="775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1039</v>
      </c>
      <c r="B650" s="54" t="s">
        <v>1040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4" t="s">
        <v>1041</v>
      </c>
      <c r="Q650" s="774"/>
      <c r="R650" s="774"/>
      <c r="S650" s="774"/>
      <c r="T650" s="775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70</v>
      </c>
      <c r="Q651" s="783"/>
      <c r="R651" s="783"/>
      <c r="S651" s="783"/>
      <c r="T651" s="783"/>
      <c r="U651" s="783"/>
      <c r="V651" s="784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70</v>
      </c>
      <c r="Q652" s="783"/>
      <c r="R652" s="783"/>
      <c r="S652" s="783"/>
      <c r="T652" s="783"/>
      <c r="U652" s="783"/>
      <c r="V652" s="784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152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1043</v>
      </c>
      <c r="B654" s="54" t="s">
        <v>1044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43" t="s">
        <v>1045</v>
      </c>
      <c r="Q654" s="774"/>
      <c r="R654" s="774"/>
      <c r="S654" s="774"/>
      <c r="T654" s="775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70</v>
      </c>
      <c r="Q655" s="783"/>
      <c r="R655" s="783"/>
      <c r="S655" s="783"/>
      <c r="T655" s="783"/>
      <c r="U655" s="783"/>
      <c r="V655" s="784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70</v>
      </c>
      <c r="Q656" s="783"/>
      <c r="R656" s="783"/>
      <c r="S656" s="783"/>
      <c r="T656" s="783"/>
      <c r="U656" s="783"/>
      <c r="V656" s="784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1047</v>
      </c>
      <c r="B658" s="54" t="s">
        <v>1048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3" t="s">
        <v>1049</v>
      </c>
      <c r="Q658" s="774"/>
      <c r="R658" s="774"/>
      <c r="S658" s="774"/>
      <c r="T658" s="775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70</v>
      </c>
      <c r="Q659" s="783"/>
      <c r="R659" s="783"/>
      <c r="S659" s="783"/>
      <c r="T659" s="783"/>
      <c r="U659" s="783"/>
      <c r="V659" s="784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70</v>
      </c>
      <c r="Q660" s="783"/>
      <c r="R660" s="783"/>
      <c r="S660" s="783"/>
      <c r="T660" s="783"/>
      <c r="U660" s="783"/>
      <c r="V660" s="784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72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1051</v>
      </c>
      <c r="B662" s="54" t="s">
        <v>1052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5" t="s">
        <v>1053</v>
      </c>
      <c r="Q662" s="774"/>
      <c r="R662" s="774"/>
      <c r="S662" s="774"/>
      <c r="T662" s="775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70</v>
      </c>
      <c r="Q663" s="783"/>
      <c r="R663" s="783"/>
      <c r="S663" s="783"/>
      <c r="T663" s="783"/>
      <c r="U663" s="783"/>
      <c r="V663" s="784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70</v>
      </c>
      <c r="Q664" s="783"/>
      <c r="R664" s="783"/>
      <c r="S664" s="783"/>
      <c r="T664" s="783"/>
      <c r="U664" s="783"/>
      <c r="V664" s="784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1055</v>
      </c>
      <c r="Q665" s="924"/>
      <c r="R665" s="924"/>
      <c r="S665" s="924"/>
      <c r="T665" s="924"/>
      <c r="U665" s="924"/>
      <c r="V665" s="925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17275.2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17346.420000000002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1056</v>
      </c>
      <c r="Q666" s="924"/>
      <c r="R666" s="924"/>
      <c r="S666" s="924"/>
      <c r="T666" s="924"/>
      <c r="U666" s="924"/>
      <c r="V666" s="925"/>
      <c r="W666" s="37" t="s">
        <v>68</v>
      </c>
      <c r="X666" s="771">
        <f>IFERROR(SUM(BM22:BM662),"0")</f>
        <v>18016.042726720276</v>
      </c>
      <c r="Y666" s="771">
        <f>IFERROR(SUM(BN22:BN662),"0")</f>
        <v>18090.847000000002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1057</v>
      </c>
      <c r="Q667" s="924"/>
      <c r="R667" s="924"/>
      <c r="S667" s="924"/>
      <c r="T667" s="924"/>
      <c r="U667" s="924"/>
      <c r="V667" s="925"/>
      <c r="W667" s="37" t="s">
        <v>1058</v>
      </c>
      <c r="X667" s="38">
        <f>ROUNDUP(SUM(BO22:BO662),0)</f>
        <v>27</v>
      </c>
      <c r="Y667" s="38">
        <f>ROUNDUP(SUM(BP22:BP662),0)</f>
        <v>27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1059</v>
      </c>
      <c r="Q668" s="924"/>
      <c r="R668" s="924"/>
      <c r="S668" s="924"/>
      <c r="T668" s="924"/>
      <c r="U668" s="924"/>
      <c r="V668" s="925"/>
      <c r="W668" s="37" t="s">
        <v>68</v>
      </c>
      <c r="X668" s="771">
        <f>GrossWeightTotal+PalletQtyTotal*25</f>
        <v>18691.042726720276</v>
      </c>
      <c r="Y668" s="771">
        <f>GrossWeightTotalR+PalletQtyTotalR*25</f>
        <v>18765.847000000002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1060</v>
      </c>
      <c r="Q669" s="924"/>
      <c r="R669" s="924"/>
      <c r="S669" s="924"/>
      <c r="T669" s="924"/>
      <c r="U669" s="924"/>
      <c r="V669" s="925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1829.2713944208197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1839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1061</v>
      </c>
      <c r="Q670" s="924"/>
      <c r="R670" s="924"/>
      <c r="S670" s="924"/>
      <c r="T670" s="924"/>
      <c r="U670" s="924"/>
      <c r="V670" s="925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29.507769999999997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789" t="s">
        <v>104</v>
      </c>
      <c r="D672" s="790"/>
      <c r="E672" s="790"/>
      <c r="F672" s="790"/>
      <c r="G672" s="790"/>
      <c r="H672" s="791"/>
      <c r="I672" s="789" t="s">
        <v>305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648</v>
      </c>
      <c r="Y672" s="791"/>
      <c r="Z672" s="789" t="s">
        <v>734</v>
      </c>
      <c r="AA672" s="790"/>
      <c r="AB672" s="790"/>
      <c r="AC672" s="791"/>
      <c r="AD672" s="766" t="s">
        <v>831</v>
      </c>
      <c r="AE672" s="766" t="s">
        <v>927</v>
      </c>
      <c r="AF672" s="789" t="s">
        <v>934</v>
      </c>
      <c r="AG672" s="791"/>
    </row>
    <row r="673" spans="1:33" ht="14.25" customHeight="1" thickTop="1" x14ac:dyDescent="0.2">
      <c r="A673" s="1091" t="s">
        <v>1064</v>
      </c>
      <c r="B673" s="789" t="s">
        <v>62</v>
      </c>
      <c r="C673" s="789" t="s">
        <v>105</v>
      </c>
      <c r="D673" s="789" t="s">
        <v>131</v>
      </c>
      <c r="E673" s="789" t="s">
        <v>201</v>
      </c>
      <c r="F673" s="789" t="s">
        <v>223</v>
      </c>
      <c r="G673" s="789" t="s">
        <v>264</v>
      </c>
      <c r="H673" s="789" t="s">
        <v>104</v>
      </c>
      <c r="I673" s="789" t="s">
        <v>306</v>
      </c>
      <c r="J673" s="789" t="s">
        <v>330</v>
      </c>
      <c r="K673" s="789" t="s">
        <v>407</v>
      </c>
      <c r="L673" s="789" t="s">
        <v>427</v>
      </c>
      <c r="M673" s="789" t="s">
        <v>452</v>
      </c>
      <c r="N673" s="767"/>
      <c r="O673" s="789" t="s">
        <v>479</v>
      </c>
      <c r="P673" s="789" t="s">
        <v>482</v>
      </c>
      <c r="Q673" s="789" t="s">
        <v>491</v>
      </c>
      <c r="R673" s="789" t="s">
        <v>507</v>
      </c>
      <c r="S673" s="789" t="s">
        <v>520</v>
      </c>
      <c r="T673" s="789" t="s">
        <v>533</v>
      </c>
      <c r="U673" s="789" t="s">
        <v>546</v>
      </c>
      <c r="V673" s="789" t="s">
        <v>550</v>
      </c>
      <c r="W673" s="789" t="s">
        <v>635</v>
      </c>
      <c r="X673" s="789" t="s">
        <v>649</v>
      </c>
      <c r="Y673" s="789" t="s">
        <v>690</v>
      </c>
      <c r="Z673" s="789" t="s">
        <v>735</v>
      </c>
      <c r="AA673" s="789" t="s">
        <v>792</v>
      </c>
      <c r="AB673" s="789" t="s">
        <v>810</v>
      </c>
      <c r="AC673" s="789" t="s">
        <v>824</v>
      </c>
      <c r="AD673" s="789" t="s">
        <v>831</v>
      </c>
      <c r="AE673" s="789" t="s">
        <v>927</v>
      </c>
      <c r="AF673" s="789" t="s">
        <v>934</v>
      </c>
      <c r="AG673" s="789" t="s">
        <v>1034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0</v>
      </c>
      <c r="E675" s="46">
        <f>IFERROR(Y99*1,"0")+IFERROR(Y100*1,"0")+IFERROR(Y101*1,"0")+IFERROR(Y105*1,"0")+IFERROR(Y106*1,"0")+IFERROR(Y107*1,"0")+IFERROR(Y108*1,"0")+IFERROR(Y109*1,"0")+IFERROR(Y110*1,"0")</f>
        <v>0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0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159.60000000000002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2085.9000000000005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172.8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12672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54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1103.52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1098.5999999999999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2025-02-14T07:24:21Z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