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2,25 Пушкарный\"/>
    </mc:Choice>
  </mc:AlternateContent>
  <xr:revisionPtr revIDLastSave="0" documentId="13_ncr:1_{9B3F782C-9D69-40A4-BAAE-D0B833A824D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P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BP473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Y435" i="2"/>
  <c r="X435" i="2"/>
  <c r="BO434" i="2"/>
  <c r="BM434" i="2"/>
  <c r="Y434" i="2"/>
  <c r="BP434" i="2" s="1"/>
  <c r="BP433" i="2"/>
  <c r="BO433" i="2"/>
  <c r="BN433" i="2"/>
  <c r="BM433" i="2"/>
  <c r="Z433" i="2"/>
  <c r="Y433" i="2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Z362" i="2"/>
  <c r="Y362" i="2"/>
  <c r="BN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Z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P316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P223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Z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Z99" i="2"/>
  <c r="Y99" i="2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BN77" i="2" l="1"/>
  <c r="BP424" i="2"/>
  <c r="BN459" i="2"/>
  <c r="BN473" i="2"/>
  <c r="BN570" i="2"/>
  <c r="BN29" i="2"/>
  <c r="BN210" i="2"/>
  <c r="BP278" i="2"/>
  <c r="Z31" i="2"/>
  <c r="Z42" i="2"/>
  <c r="Z52" i="2"/>
  <c r="BN52" i="2"/>
  <c r="BP59" i="2"/>
  <c r="BP86" i="2"/>
  <c r="Z106" i="2"/>
  <c r="BN106" i="2"/>
  <c r="BP140" i="2"/>
  <c r="BN156" i="2"/>
  <c r="Y195" i="2"/>
  <c r="BN189" i="2"/>
  <c r="Z255" i="2"/>
  <c r="BN255" i="2"/>
  <c r="BN259" i="2"/>
  <c r="Y269" i="2"/>
  <c r="Z278" i="2"/>
  <c r="Z290" i="2"/>
  <c r="BN290" i="2"/>
  <c r="BP340" i="2"/>
  <c r="BP362" i="2"/>
  <c r="BN374" i="2"/>
  <c r="BN416" i="2"/>
  <c r="Z424" i="2"/>
  <c r="BN434" i="2"/>
  <c r="Z450" i="2"/>
  <c r="BN450" i="2"/>
  <c r="Z462" i="2"/>
  <c r="BN462" i="2"/>
  <c r="Z467" i="2"/>
  <c r="Z468" i="2" s="1"/>
  <c r="BN467" i="2"/>
  <c r="BP467" i="2"/>
  <c r="Y468" i="2"/>
  <c r="Y474" i="2"/>
  <c r="BN489" i="2"/>
  <c r="BN494" i="2"/>
  <c r="Z499" i="2"/>
  <c r="Z533" i="2"/>
  <c r="Z534" i="2" s="1"/>
  <c r="BN533" i="2"/>
  <c r="BN559" i="2"/>
  <c r="BN575" i="2"/>
  <c r="Z204" i="2"/>
  <c r="BP204" i="2"/>
  <c r="Y240" i="2"/>
  <c r="Z249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Z460" i="2"/>
  <c r="BP460" i="2"/>
  <c r="Z479" i="2"/>
  <c r="Z493" i="2"/>
  <c r="BP493" i="2"/>
  <c r="Z512" i="2"/>
  <c r="BP512" i="2"/>
  <c r="Z539" i="2"/>
  <c r="BP539" i="2"/>
  <c r="Z177" i="2"/>
  <c r="Z32" i="2"/>
  <c r="Z118" i="2"/>
  <c r="BP118" i="2"/>
  <c r="Z135" i="2"/>
  <c r="Z29" i="2"/>
  <c r="Z77" i="2"/>
  <c r="BP131" i="2"/>
  <c r="Z156" i="2"/>
  <c r="Z189" i="2"/>
  <c r="Z210" i="2"/>
  <c r="BN340" i="2"/>
  <c r="Z374" i="2"/>
  <c r="Z398" i="2"/>
  <c r="Z416" i="2"/>
  <c r="Z434" i="2"/>
  <c r="Z473" i="2"/>
  <c r="Z474" i="2" s="1"/>
  <c r="Z489" i="2"/>
  <c r="Z508" i="2"/>
  <c r="Z509" i="2" s="1"/>
  <c r="Z559" i="2"/>
  <c r="Z570" i="2"/>
  <c r="Z67" i="2"/>
  <c r="Z110" i="2"/>
  <c r="BP93" i="2"/>
  <c r="BP147" i="2"/>
  <c r="BP170" i="2"/>
  <c r="BP187" i="2"/>
  <c r="BP215" i="2"/>
  <c r="Y230" i="2"/>
  <c r="Z227" i="2"/>
  <c r="BP234" i="2"/>
  <c r="Z259" i="2"/>
  <c r="Z459" i="2"/>
  <c r="Z494" i="2"/>
  <c r="Y510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Z80" i="2" s="1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Z337" i="2" s="1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8" i="2" s="1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399" i="2" s="1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25" i="2" s="1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583" i="2" l="1"/>
  <c r="Z627" i="2"/>
  <c r="Z159" i="2"/>
  <c r="Z386" i="2"/>
  <c r="Z464" i="2"/>
  <c r="Z48" i="2"/>
  <c r="Z370" i="2"/>
  <c r="Z194" i="2"/>
  <c r="Z251" i="2"/>
  <c r="Z64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<sst xmlns="http://schemas.openxmlformats.org/spreadsheetml/2006/main" count="5251" uniqueCount="1087">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</sst>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21"/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0</v>
      </c>
      <c r="BN85" s="75">
        <f t="shared" si="23"/>
        <v>0</v>
      </c>
      <c r="BO85" s="75">
        <f t="shared" si="24"/>
        <v>0</v>
      </c>
      <c r="BP85" s="75">
        <f t="shared" si="25"/>
        <v>0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ref="Y208:Y215" si="41">IFERROR(IF(X208="",0,CEILING((X208/$H208),1)*$H208),"")</f>
        <v>0</v>
      </c>
      <c r="Z208" s="39" t="str">
        <f>IFERROR(IF(Y208=0,"",ROUNDUP(Y208/H208,0)*0.00902),"")</f>
        <v/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0</v>
      </c>
      <c r="BN208" s="75">
        <f t="shared" ref="BN208:BN215" si="43">IFERROR(Y208*I208/H208,"0")</f>
        <v>0</v>
      </c>
      <c r="BO208" s="75">
        <f t="shared" ref="BO208:BO215" si="44">IFERROR(1/J208*(X208/H208),"0")</f>
        <v>0</v>
      </c>
      <c r="BP208" s="75">
        <f t="shared" ref="BP208:BP215" si="45">IFERROR(1/J208*(Y208/H208),"0")</f>
        <v>0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41"/>
        <v>0</v>
      </c>
      <c r="Z209" s="39" t="str">
        <f>IFERROR(IF(Y209=0,"",ROUNDUP(Y209/H209,0)*0.00902),"")</f>
        <v/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0</v>
      </c>
      <c r="BN209" s="75">
        <f t="shared" si="43"/>
        <v>0</v>
      </c>
      <c r="BO209" s="75">
        <f t="shared" si="44"/>
        <v>0</v>
      </c>
      <c r="BP209" s="75">
        <f t="shared" si="45"/>
        <v>0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41"/>
        <v>0</v>
      </c>
      <c r="Z210" s="39" t="str">
        <f>IFERROR(IF(Y210=0,"",ROUNDUP(Y210/H210,0)*0.00902),"")</f>
        <v/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0</v>
      </c>
      <c r="BN210" s="75">
        <f t="shared" si="43"/>
        <v>0</v>
      </c>
      <c r="BO210" s="75">
        <f t="shared" si="44"/>
        <v>0</v>
      </c>
      <c r="BP210" s="75">
        <f t="shared" si="45"/>
        <v>0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0</v>
      </c>
      <c r="Y216" s="41">
        <f>IFERROR(Y208/H208,"0")+IFERROR(Y209/H209,"0")+IFERROR(Y210/H210,"0")+IFERROR(Y211/H211,"0")+IFERROR(Y212/H212,"0")+IFERROR(Y213/H213,"0")+IFERROR(Y214/H214,"0")+IFERROR(Y215/H215,"0")</f>
        <v>0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0</v>
      </c>
      <c r="Y217" s="41">
        <f>IFERROR(SUM(Y208:Y215),"0")</f>
        <v>0</v>
      </c>
      <c r="Z217" s="40"/>
      <c r="AA217" s="64"/>
      <c r="AB217" s="64"/>
      <c r="AC217" s="64"/>
    </row>
    <row r="218" spans="1:68" ht="14.25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7000</v>
      </c>
      <c r="Y373" s="53">
        <f t="shared" ref="Y373:Y378" si="82">IFERROR(IF(X373="",0,CEILING((X373/$H373),1)*$H373),"")</f>
        <v>7004.4</v>
      </c>
      <c r="Z373" s="39">
        <f>IFERROR(IF(Y373=0,"",ROUNDUP(Y373/H373,0)*0.01898),"")</f>
        <v>17.044039999999999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7460.3846153846162</v>
      </c>
      <c r="BN373" s="75">
        <f t="shared" ref="BN373:BN378" si="84">IFERROR(Y373*I373/H373,"0")</f>
        <v>7465.0740000000005</v>
      </c>
      <c r="BO373" s="75">
        <f t="shared" ref="BO373:BO378" si="85">IFERROR(1/J373*(X373/H373),"0")</f>
        <v>14.022435897435898</v>
      </c>
      <c r="BP373" s="75">
        <f t="shared" ref="BP373:BP378" si="86">IFERROR(1/J373*(Y373/H373),"0")</f>
        <v>14.03125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897.43589743589746</v>
      </c>
      <c r="Y379" s="41">
        <f>IFERROR(Y373/H373,"0")+IFERROR(Y374/H374,"0")+IFERROR(Y375/H375,"0")+IFERROR(Y376/H376,"0")+IFERROR(Y377/H377,"0")+IFERROR(Y378/H378,"0")</f>
        <v>898</v>
      </c>
      <c r="Z379" s="41">
        <f>IFERROR(IF(Z373="",0,Z373),"0")+IFERROR(IF(Z374="",0,Z374),"0")+IFERROR(IF(Z375="",0,Z375),"0")+IFERROR(IF(Z376="",0,Z376),"0")+IFERROR(IF(Z377="",0,Z377),"0")+IFERROR(IF(Z378="",0,Z378),"0")</f>
        <v>17.044039999999999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7000</v>
      </c>
      <c r="Y380" s="41">
        <f>IFERROR(SUM(Y373:Y378),"0")</f>
        <v>7004.4</v>
      </c>
      <c r="Z380" s="40"/>
      <c r="AA380" s="64"/>
      <c r="AB380" s="64"/>
      <c r="AC380" s="64"/>
    </row>
    <row r="381" spans="1:68" ht="14.25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0</v>
      </c>
      <c r="Y386" s="41">
        <f>IFERROR(Y382/H382,"0")+IFERROR(Y383/H383,"0")+IFERROR(Y384/H384,"0")+IFERROR(Y385/H385,"0")</f>
        <v>0</v>
      </c>
      <c r="Z386" s="41">
        <f>IFERROR(IF(Z382="",0,Z382),"0")+IFERROR(IF(Z383="",0,Z383),"0")+IFERROR(IF(Z384="",0,Z384),"0")+IFERROR(IF(Z385="",0,Z385),"0")</f>
        <v>0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0</v>
      </c>
      <c r="Y387" s="41">
        <f>IFERROR(SUM(Y382:Y385),"0")</f>
        <v>0</v>
      </c>
      <c r="Z387" s="40"/>
      <c r="AA387" s="64"/>
      <c r="AB387" s="64"/>
      <c r="AC387" s="64"/>
    </row>
    <row r="388" spans="1:68" ht="14.25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0</v>
      </c>
      <c r="Y410" s="41">
        <f>IFERROR(Y407/H407,"0")+IFERROR(Y408/H408,"0")+IFERROR(Y409/H409,"0")</f>
        <v>0</v>
      </c>
      <c r="Z410" s="41">
        <f>IFERROR(IF(Z407="",0,Z407),"0")+IFERROR(IF(Z408="",0,Z408),"0")+IFERROR(IF(Z409="",0,Z409),"0")</f>
        <v>0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0</v>
      </c>
      <c r="Y411" s="41">
        <f>IFERROR(SUM(Y407:Y409),"0")</f>
        <v>0</v>
      </c>
      <c r="Z411" s="40"/>
      <c r="AA411" s="64"/>
      <c r="AB411" s="64"/>
      <c r="AC411" s="64"/>
    </row>
    <row r="412" spans="1:68" ht="27.75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1500</v>
      </c>
      <c r="Y418" s="53">
        <f t="shared" si="87"/>
        <v>1500</v>
      </c>
      <c r="Z418" s="39">
        <f>IFERROR(IF(Y418=0,"",ROUNDUP(Y418/H418,0)*0.02039),"")</f>
        <v>2.0389999999999997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1548</v>
      </c>
      <c r="BN418" s="75">
        <f t="shared" si="89"/>
        <v>1548</v>
      </c>
      <c r="BO418" s="75">
        <f t="shared" si="90"/>
        <v>2.083333333333333</v>
      </c>
      <c r="BP418" s="75">
        <f t="shared" si="91"/>
        <v>2.083333333333333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6600</v>
      </c>
      <c r="Y421" s="53">
        <f t="shared" si="87"/>
        <v>6600</v>
      </c>
      <c r="Z421" s="39">
        <f>IFERROR(IF(Y421=0,"",ROUNDUP(Y421/H421,0)*0.02175),"")</f>
        <v>9.5699999999999985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6811.2</v>
      </c>
      <c r="BN421" s="75">
        <f t="shared" si="89"/>
        <v>6811.2</v>
      </c>
      <c r="BO421" s="75">
        <f t="shared" si="90"/>
        <v>9.1666666666666661</v>
      </c>
      <c r="BP421" s="75">
        <f t="shared" si="91"/>
        <v>9.1666666666666661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11.608999999999998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8100</v>
      </c>
      <c r="Y426" s="41">
        <f>IFERROR(SUM(Y415:Y424),"0")</f>
        <v>8100</v>
      </c>
      <c r="Z426" s="40"/>
      <c r="AA426" s="64"/>
      <c r="AB426" s="64"/>
      <c r="AC426" s="64"/>
    </row>
    <row r="427" spans="1:68" ht="14.25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IFERROR(IF(Y433=0,"",ROUNDUP(Y433/H433,0)*0.01898),"")</f>
        <v/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0</v>
      </c>
      <c r="Y435" s="41">
        <f>IFERROR(Y433/H433,"0")+IFERROR(Y434/H434,"0")</f>
        <v>0</v>
      </c>
      <c r="Z435" s="41">
        <f>IFERROR(IF(Z433="",0,Z433),"0")+IFERROR(IF(Z434="",0,Z434),"0")</f>
        <v>0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0</v>
      </c>
      <c r="Y436" s="41">
        <f>IFERROR(SUM(Y433:Y434),"0")</f>
        <v>0</v>
      </c>
      <c r="Z436" s="40"/>
      <c r="AA436" s="64"/>
      <c r="AB436" s="64"/>
      <c r="AC436" s="64"/>
    </row>
    <row r="437" spans="1:68" ht="14.25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103"/>
        <v>0</v>
      </c>
      <c r="Z544" s="39" t="str">
        <f t="shared" si="104"/>
        <v/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0</v>
      </c>
      <c r="BN544" s="75">
        <f t="shared" si="106"/>
        <v>0</v>
      </c>
      <c r="BO544" s="75">
        <f t="shared" si="107"/>
        <v>0</v>
      </c>
      <c r="BP544" s="75">
        <f t="shared" si="108"/>
        <v>0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0</v>
      </c>
      <c r="Y555" s="41">
        <f>IFERROR(SUM(Y539:Y553),"0")</f>
        <v>0</v>
      </c>
      <c r="Z555" s="40"/>
      <c r="AA555" s="64"/>
      <c r="AB555" s="64"/>
      <c r="AC555" s="64"/>
    </row>
    <row r="556" spans="1:68" ht="14.25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IFERROR(IF(Y557=0,"",ROUNDUP(Y557/H557,0)*0.01196),"")</f>
        <v/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0</v>
      </c>
      <c r="Y578" s="41">
        <f>IFERROR(SUM(Y563:Y576),"0")</f>
        <v>0</v>
      </c>
      <c r="Z578" s="40"/>
      <c r="AA578" s="64"/>
      <c r="AB578" s="64"/>
      <c r="AC578" s="64"/>
    </row>
    <row r="579" spans="1:68" ht="14.25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0</v>
      </c>
      <c r="Y610" s="41">
        <f>IFERROR(Y603/H603,"0")+IFERROR(Y604/H604,"0")+IFERROR(Y605/H605,"0")+IFERROR(Y606/H606,"0")+IFERROR(Y607/H607,"0")+IFERROR(Y608/H608,"0")+IFERROR(Y609/H609,"0")</f>
        <v>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0</v>
      </c>
      <c r="Y611" s="41">
        <f>IFERROR(SUM(Y603:Y609),"0")</f>
        <v>0</v>
      </c>
      <c r="Z611" s="40"/>
      <c r="AA611" s="64"/>
      <c r="AB611" s="64"/>
      <c r="AC611" s="64"/>
    </row>
    <row r="612" spans="1:68" ht="14.25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0</v>
      </c>
      <c r="Y627" s="41">
        <f>IFERROR(Y620/H620,"0")+IFERROR(Y621/H621,"0")+IFERROR(Y622/H622,"0")+IFERROR(Y623/H623,"0")+IFERROR(Y624/H624,"0")+IFERROR(Y625/H625,"0")+IFERROR(Y626/H626,"0")</f>
        <v>0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0</v>
      </c>
      <c r="Y628" s="41">
        <f>IFERROR(SUM(Y620:Y626),"0")</f>
        <v>0</v>
      </c>
      <c r="Z628" s="40"/>
      <c r="AA628" s="64"/>
      <c r="AB628" s="64"/>
      <c r="AC628" s="64"/>
    </row>
    <row r="629" spans="1:68" ht="14.25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17980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17984.400000000001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18791.744615384618</v>
      </c>
      <c r="Y666" s="41">
        <f>IFERROR(SUM(BN22:BN662),"0")</f>
        <v>18796.434000000001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30</v>
      </c>
      <c r="Y667" s="42">
        <f>ROUNDUP(SUM(BP22:BP662),0)</f>
        <v>30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19541.744615384618</v>
      </c>
      <c r="Y668" s="41">
        <f>GrossWeightTotalR+PalletQtyTotalR*25</f>
        <v>19546.434000000001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1629.4358974358975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1630</v>
      </c>
      <c r="Z669" s="40"/>
      <c r="AA669" s="64"/>
      <c r="AB669" s="64"/>
      <c r="AC669" s="64"/>
    </row>
    <row r="670" spans="1:68" ht="14.25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32.829039999999999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7004.4</v>
      </c>
      <c r="W675" s="50">
        <f>IFERROR(Y403*1,"0")+IFERROR(Y407*1,"0")+IFERROR(Y408*1,"0")+IFERROR(Y409*1,"0")</f>
        <v>0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10980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2025-02-11T08:58:04Z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