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53F4C4B-55BE-40F8-AEC7-8C8DA1A48C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5" i="1" l="1"/>
  <c r="X664" i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Z521" i="1"/>
  <c r="Z525" i="1" s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N227" i="1"/>
  <c r="BM227" i="1"/>
  <c r="Z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59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X667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8" i="1" l="1"/>
  <c r="Y48" i="1"/>
  <c r="Y54" i="1"/>
  <c r="Y65" i="1"/>
  <c r="Y95" i="1"/>
  <c r="Y102" i="1"/>
  <c r="Y111" i="1"/>
  <c r="Y120" i="1"/>
  <c r="Y149" i="1"/>
  <c r="Y160" i="1"/>
  <c r="Y165" i="1"/>
  <c r="Y195" i="1"/>
  <c r="Y200" i="1"/>
  <c r="Y206" i="1"/>
  <c r="Y216" i="1"/>
  <c r="Y231" i="1"/>
  <c r="BP245" i="1"/>
  <c r="BN245" i="1"/>
  <c r="Z245" i="1"/>
  <c r="BP258" i="1"/>
  <c r="BN258" i="1"/>
  <c r="Z258" i="1"/>
  <c r="BP279" i="1"/>
  <c r="BN279" i="1"/>
  <c r="Z279" i="1"/>
  <c r="BP298" i="1"/>
  <c r="BN298" i="1"/>
  <c r="Z298" i="1"/>
  <c r="Z303" i="1" s="1"/>
  <c r="BP302" i="1"/>
  <c r="BN302" i="1"/>
  <c r="Z302" i="1"/>
  <c r="R675" i="1"/>
  <c r="Y308" i="1"/>
  <c r="BP307" i="1"/>
  <c r="BN307" i="1"/>
  <c r="Z307" i="1"/>
  <c r="Z308" i="1" s="1"/>
  <c r="Y312" i="1"/>
  <c r="BP311" i="1"/>
  <c r="BN311" i="1"/>
  <c r="Z311" i="1"/>
  <c r="Z312" i="1" s="1"/>
  <c r="Y313" i="1"/>
  <c r="BP341" i="1"/>
  <c r="BN341" i="1"/>
  <c r="Z341" i="1"/>
  <c r="Z342" i="1" s="1"/>
  <c r="Y346" i="1"/>
  <c r="BP345" i="1"/>
  <c r="BN345" i="1"/>
  <c r="Z345" i="1"/>
  <c r="Z346" i="1" s="1"/>
  <c r="U675" i="1"/>
  <c r="Y351" i="1"/>
  <c r="BP350" i="1"/>
  <c r="BN350" i="1"/>
  <c r="Z350" i="1"/>
  <c r="Z351" i="1" s="1"/>
  <c r="Y352" i="1"/>
  <c r="BP359" i="1"/>
  <c r="BN359" i="1"/>
  <c r="Z359" i="1"/>
  <c r="BP367" i="1"/>
  <c r="BN367" i="1"/>
  <c r="Z367" i="1"/>
  <c r="Y34" i="1"/>
  <c r="Y71" i="1"/>
  <c r="Y81" i="1"/>
  <c r="Y89" i="1"/>
  <c r="Y126" i="1"/>
  <c r="Y136" i="1"/>
  <c r="Y142" i="1"/>
  <c r="Y153" i="1"/>
  <c r="Y173" i="1"/>
  <c r="Y177" i="1"/>
  <c r="BP229" i="1"/>
  <c r="BN229" i="1"/>
  <c r="Z229" i="1"/>
  <c r="Y239" i="1"/>
  <c r="BP233" i="1"/>
  <c r="BN233" i="1"/>
  <c r="Z233" i="1"/>
  <c r="BP236" i="1"/>
  <c r="BN236" i="1"/>
  <c r="Z236" i="1"/>
  <c r="BP249" i="1"/>
  <c r="BN249" i="1"/>
  <c r="Z249" i="1"/>
  <c r="BP262" i="1"/>
  <c r="BN262" i="1"/>
  <c r="Z262" i="1"/>
  <c r="BP275" i="1"/>
  <c r="BN275" i="1"/>
  <c r="Z275" i="1"/>
  <c r="Y304" i="1"/>
  <c r="Y309" i="1"/>
  <c r="Y318" i="1"/>
  <c r="BP315" i="1"/>
  <c r="BN315" i="1"/>
  <c r="Z315" i="1"/>
  <c r="Z317" i="1" s="1"/>
  <c r="Y343" i="1"/>
  <c r="Y347" i="1"/>
  <c r="V675" i="1"/>
  <c r="Y364" i="1"/>
  <c r="BP355" i="1"/>
  <c r="BN355" i="1"/>
  <c r="Z355" i="1"/>
  <c r="Y363" i="1"/>
  <c r="Z410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K675" i="1"/>
  <c r="H9" i="1"/>
  <c r="B675" i="1"/>
  <c r="X666" i="1"/>
  <c r="X668" i="1" s="1"/>
  <c r="X669" i="1"/>
  <c r="Y24" i="1"/>
  <c r="Z27" i="1"/>
  <c r="Z33" i="1" s="1"/>
  <c r="BN27" i="1"/>
  <c r="Y666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67" i="1" s="1"/>
  <c r="Z42" i="1"/>
  <c r="Z48" i="1" s="1"/>
  <c r="BN42" i="1"/>
  <c r="BP42" i="1"/>
  <c r="Z44" i="1"/>
  <c r="BN44" i="1"/>
  <c r="Z46" i="1"/>
  <c r="BN46" i="1"/>
  <c r="Y49" i="1"/>
  <c r="Z52" i="1"/>
  <c r="Z53" i="1" s="1"/>
  <c r="BN52" i="1"/>
  <c r="Z57" i="1"/>
  <c r="Z64" i="1" s="1"/>
  <c r="BN57" i="1"/>
  <c r="BP57" i="1"/>
  <c r="Z59" i="1"/>
  <c r="BN59" i="1"/>
  <c r="Z61" i="1"/>
  <c r="BN61" i="1"/>
  <c r="Z63" i="1"/>
  <c r="BN63" i="1"/>
  <c r="Y64" i="1"/>
  <c r="Y669" i="1" s="1"/>
  <c r="Z67" i="1"/>
  <c r="Z71" i="1" s="1"/>
  <c r="BN67" i="1"/>
  <c r="BP67" i="1"/>
  <c r="Z69" i="1"/>
  <c r="BN69" i="1"/>
  <c r="Z75" i="1"/>
  <c r="Z80" i="1" s="1"/>
  <c r="BN75" i="1"/>
  <c r="Z77" i="1"/>
  <c r="BN77" i="1"/>
  <c r="Z79" i="1"/>
  <c r="BN79" i="1"/>
  <c r="Z83" i="1"/>
  <c r="BN83" i="1"/>
  <c r="BP83" i="1"/>
  <c r="Z85" i="1"/>
  <c r="BN85" i="1"/>
  <c r="Z87" i="1"/>
  <c r="BN87" i="1"/>
  <c r="Z93" i="1"/>
  <c r="Z95" i="1" s="1"/>
  <c r="BN93" i="1"/>
  <c r="E675" i="1"/>
  <c r="Z100" i="1"/>
  <c r="Z102" i="1" s="1"/>
  <c r="BN100" i="1"/>
  <c r="Y103" i="1"/>
  <c r="Z106" i="1"/>
  <c r="Z111" i="1" s="1"/>
  <c r="BN106" i="1"/>
  <c r="Z108" i="1"/>
  <c r="BN108" i="1"/>
  <c r="Z109" i="1"/>
  <c r="BN109" i="1"/>
  <c r="F675" i="1"/>
  <c r="Z116" i="1"/>
  <c r="Z120" i="1" s="1"/>
  <c r="BN116" i="1"/>
  <c r="Z118" i="1"/>
  <c r="BN118" i="1"/>
  <c r="Y121" i="1"/>
  <c r="Z124" i="1"/>
  <c r="Z126" i="1" s="1"/>
  <c r="BN124" i="1"/>
  <c r="Z130" i="1"/>
  <c r="Z136" i="1" s="1"/>
  <c r="BN130" i="1"/>
  <c r="Z132" i="1"/>
  <c r="BN132" i="1"/>
  <c r="Z134" i="1"/>
  <c r="BN134" i="1"/>
  <c r="Z140" i="1"/>
  <c r="Z141" i="1" s="1"/>
  <c r="BN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Z156" i="1"/>
  <c r="BN156" i="1"/>
  <c r="BP156" i="1"/>
  <c r="Z158" i="1"/>
  <c r="BN158" i="1"/>
  <c r="Z163" i="1"/>
  <c r="Z164" i="1" s="1"/>
  <c r="BN163" i="1"/>
  <c r="BP163" i="1"/>
  <c r="Y164" i="1"/>
  <c r="Z167" i="1"/>
  <c r="Z172" i="1" s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Z194" i="1" s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Z216" i="1" s="1"/>
  <c r="BN208" i="1"/>
  <c r="BP208" i="1"/>
  <c r="Z210" i="1"/>
  <c r="BN210" i="1"/>
  <c r="Z212" i="1"/>
  <c r="BN212" i="1"/>
  <c r="Z214" i="1"/>
  <c r="BN214" i="1"/>
  <c r="Y230" i="1"/>
  <c r="Z220" i="1"/>
  <c r="Z230" i="1" s="1"/>
  <c r="BN220" i="1"/>
  <c r="Z222" i="1"/>
  <c r="BN222" i="1"/>
  <c r="Z224" i="1"/>
  <c r="BN224" i="1"/>
  <c r="Z226" i="1"/>
  <c r="BN226" i="1"/>
  <c r="BP234" i="1"/>
  <c r="BN234" i="1"/>
  <c r="Z234" i="1"/>
  <c r="BP238" i="1"/>
  <c r="BN238" i="1"/>
  <c r="Z238" i="1"/>
  <c r="Y240" i="1"/>
  <c r="Y252" i="1"/>
  <c r="BP243" i="1"/>
  <c r="BN243" i="1"/>
  <c r="Z243" i="1"/>
  <c r="Z251" i="1" s="1"/>
  <c r="BP247" i="1"/>
  <c r="BN247" i="1"/>
  <c r="Z247" i="1"/>
  <c r="Y251" i="1"/>
  <c r="BP256" i="1"/>
  <c r="BN256" i="1"/>
  <c r="Z256" i="1"/>
  <c r="Z264" i="1" s="1"/>
  <c r="BP260" i="1"/>
  <c r="BN260" i="1"/>
  <c r="Z260" i="1"/>
  <c r="Y264" i="1"/>
  <c r="BP273" i="1"/>
  <c r="BN273" i="1"/>
  <c r="Z273" i="1"/>
  <c r="Z281" i="1" s="1"/>
  <c r="BP277" i="1"/>
  <c r="BN277" i="1"/>
  <c r="Z277" i="1"/>
  <c r="Y281" i="1"/>
  <c r="BP291" i="1"/>
  <c r="BN291" i="1"/>
  <c r="Z291" i="1"/>
  <c r="Z293" i="1" s="1"/>
  <c r="BP300" i="1"/>
  <c r="BN300" i="1"/>
  <c r="Z300" i="1"/>
  <c r="Y317" i="1"/>
  <c r="BP330" i="1"/>
  <c r="BN330" i="1"/>
  <c r="Z330" i="1"/>
  <c r="Z331" i="1" s="1"/>
  <c r="Y332" i="1"/>
  <c r="T675" i="1"/>
  <c r="Y338" i="1"/>
  <c r="BP335" i="1"/>
  <c r="BN335" i="1"/>
  <c r="Z335" i="1"/>
  <c r="Z337" i="1" s="1"/>
  <c r="Y342" i="1"/>
  <c r="BP357" i="1"/>
  <c r="BN357" i="1"/>
  <c r="Z357" i="1"/>
  <c r="BP361" i="1"/>
  <c r="BN361" i="1"/>
  <c r="Z361" i="1"/>
  <c r="BP369" i="1"/>
  <c r="BN369" i="1"/>
  <c r="Z369" i="1"/>
  <c r="Z370" i="1" s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94" i="1"/>
  <c r="Z399" i="1"/>
  <c r="BP397" i="1"/>
  <c r="BN397" i="1"/>
  <c r="Z397" i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Z451" i="1" s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Z495" i="1" s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Z554" i="1" s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Y668" i="1" l="1"/>
  <c r="Z638" i="1"/>
  <c r="Z464" i="1"/>
  <c r="Z435" i="1"/>
  <c r="Z159" i="1"/>
  <c r="Z89" i="1"/>
  <c r="Z670" i="1" s="1"/>
  <c r="Z517" i="1"/>
  <c r="Z363" i="1"/>
  <c r="Z577" i="1"/>
  <c r="Y665" i="1"/>
  <c r="Z239" i="1"/>
</calcChain>
</file>

<file path=xl/sharedStrings.xml><?xml version="1.0" encoding="utf-8"?>
<sst xmlns="http://schemas.openxmlformats.org/spreadsheetml/2006/main" count="3136" uniqueCount="1086">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</sst>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8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45701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Четверг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122</v>
      </c>
      <c r="B46" s="54" t="s">
        <v>123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143</v>
      </c>
      <c r="B59" s="54" t="s">
        <v>144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146</v>
      </c>
      <c r="B60" s="54" t="s">
        <v>147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149</v>
      </c>
      <c r="B61" s="54" t="s">
        <v>150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151</v>
      </c>
      <c r="B62" s="54" t="s">
        <v>152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4.05</v>
      </c>
      <c r="Y63" s="770">
        <f t="shared" si="11"/>
        <v>4.5</v>
      </c>
      <c r="Z63" s="36">
        <f>IFERROR(IF(Y63=0,"",ROUNDUP(Y63/H63,0)*0.00902),"")</f>
        <v>9.0200000000000002E-3</v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4.2389999999999999</v>
      </c>
      <c r="BN63" s="64">
        <f t="shared" si="13"/>
        <v>4.71</v>
      </c>
      <c r="BO63" s="64">
        <f t="shared" si="14"/>
        <v>6.8181818181818179E-3</v>
      </c>
      <c r="BP63" s="64">
        <f t="shared" si="15"/>
        <v>7.575757575757576E-3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0.89999999999999991</v>
      </c>
      <c r="Y64" s="771">
        <f>IFERROR(Y57/H57,"0")+IFERROR(Y58/H58,"0")+IFERROR(Y59/H59,"0")+IFERROR(Y60/H60,"0")+IFERROR(Y61/H61,"0")+IFERROR(Y62/H62,"0")+IFERROR(Y63/H63,"0")</f>
        <v>1</v>
      </c>
      <c r="Z64" s="771">
        <f>IFERROR(IF(Z57="",0,Z57),"0")+IFERROR(IF(Z58="",0,Z58),"0")+IFERROR(IF(Z59="",0,Z59),"0")+IFERROR(IF(Z60="",0,Z60),"0")+IFERROR(IF(Z61="",0,Z61),"0")+IFERROR(IF(Z62="",0,Z62),"0")+IFERROR(IF(Z63="",0,Z63),"0")</f>
        <v>9.0200000000000002E-3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4.05</v>
      </c>
      <c r="Y65" s="771">
        <f>IFERROR(SUM(Y57:Y63),"0")</f>
        <v>4.5</v>
      </c>
      <c r="Z65" s="37"/>
      <c r="AA65" s="772"/>
      <c r="AB65" s="772"/>
      <c r="AC65" s="772"/>
    </row>
    <row r="66" spans="1:68" ht="14.25" customHeight="1" x14ac:dyDescent="0.25">
      <c r="A66" s="795" t="s">
        <v>157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164</v>
      </c>
      <c r="B69" s="54" t="s">
        <v>165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168</v>
      </c>
      <c r="B74" s="54" t="s">
        <v>169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171</v>
      </c>
      <c r="B75" s="54" t="s">
        <v>172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181</v>
      </c>
      <c r="B79" s="54" t="s">
        <v>182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183</v>
      </c>
      <c r="B83" s="54" t="s">
        <v>184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192</v>
      </c>
      <c r="B86" s="54" t="s">
        <v>193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196</v>
      </c>
      <c r="B88" s="54" t="s">
        <v>197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198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199</v>
      </c>
      <c r="B92" s="54" t="s">
        <v>200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199</v>
      </c>
      <c r="B93" s="54" t="s">
        <v>202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203</v>
      </c>
      <c r="B94" s="54" t="s">
        <v>204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206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210</v>
      </c>
      <c r="B100" s="54" t="s">
        <v>211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215</v>
      </c>
      <c r="B106" s="54" t="s">
        <v>218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221</v>
      </c>
      <c r="B108" s="54" t="s">
        <v>222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224</v>
      </c>
      <c r="B109" s="54" t="s">
        <v>225</v>
      </c>
      <c r="C109" s="31">
        <v>4301051687</v>
      </c>
      <c r="D109" s="776">
        <v>4680115880214</v>
      </c>
      <c r="E109" s="777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62" t="s">
        <v>226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224</v>
      </c>
      <c r="B110" s="54" t="s">
        <v>227</v>
      </c>
      <c r="C110" s="31">
        <v>4301051439</v>
      </c>
      <c r="D110" s="776">
        <v>4680115880214</v>
      </c>
      <c r="E110" s="777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6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228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229</v>
      </c>
      <c r="B115" s="54" t="s">
        <v>230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229</v>
      </c>
      <c r="B116" s="54" t="s">
        <v>232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233</v>
      </c>
      <c r="B117" s="54" t="s">
        <v>234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235</v>
      </c>
      <c r="B118" s="54" t="s">
        <v>236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237</v>
      </c>
      <c r="B119" s="54" t="s">
        <v>238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157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239</v>
      </c>
      <c r="B123" s="54" t="s">
        <v>240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242</v>
      </c>
      <c r="B124" s="54" t="s">
        <v>243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244</v>
      </c>
      <c r="B125" s="54" t="s">
        <v>245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246</v>
      </c>
      <c r="B130" s="54" t="s">
        <v>249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258</v>
      </c>
      <c r="B134" s="54" t="s">
        <v>259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260</v>
      </c>
      <c r="B135" s="54" t="s">
        <v>261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198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263</v>
      </c>
      <c r="B139" s="54" t="s">
        <v>264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266</v>
      </c>
      <c r="B140" s="54" t="s">
        <v>267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269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270</v>
      </c>
      <c r="B145" s="54" t="s">
        <v>271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274</v>
      </c>
      <c r="B146" s="54" t="s">
        <v>275</v>
      </c>
      <c r="C146" s="31">
        <v>4301011564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4301031234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278</v>
      </c>
      <c r="B152" s="54" t="s">
        <v>281</v>
      </c>
      <c r="C152" s="31">
        <v>4301031235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282</v>
      </c>
      <c r="B156" s="54" t="s">
        <v>283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45" t="s">
        <v>284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285</v>
      </c>
      <c r="B157" s="54" t="s">
        <v>286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288</v>
      </c>
      <c r="B163" s="54" t="s">
        <v>289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300</v>
      </c>
      <c r="B170" s="54" t="s">
        <v>301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302</v>
      </c>
      <c r="B171" s="54" t="s">
        <v>303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304</v>
      </c>
      <c r="B175" s="54" t="s">
        <v>305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307</v>
      </c>
      <c r="B176" s="54" t="s">
        <v>308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310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311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157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312</v>
      </c>
      <c r="B182" s="54" t="s">
        <v>313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326</v>
      </c>
      <c r="B190" s="54" t="s">
        <v>327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328</v>
      </c>
      <c r="B191" s="54" t="s">
        <v>329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330</v>
      </c>
      <c r="B192" s="54" t="s">
        <v>331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332</v>
      </c>
      <c r="B193" s="54" t="s">
        <v>333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335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336</v>
      </c>
      <c r="B198" s="54" t="s">
        <v>337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339</v>
      </c>
      <c r="B199" s="54" t="s">
        <v>340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157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341</v>
      </c>
      <c r="B203" s="54" t="s">
        <v>342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344</v>
      </c>
      <c r="B204" s="54" t="s">
        <v>345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30</v>
      </c>
      <c r="Y208" s="770">
        <f t="shared" ref="Y208:Y215" si="41">IFERROR(IF(X208="",0,CEILING((X208/$H208),1)*$H208),"")</f>
        <v>32.400000000000006</v>
      </c>
      <c r="Z208" s="36">
        <f>IFERROR(IF(Y208=0,"",ROUNDUP(Y208/H208,0)*0.00902),"")</f>
        <v>5.4120000000000001E-2</v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31.166666666666668</v>
      </c>
      <c r="BN208" s="64">
        <f t="shared" ref="BN208:BN215" si="43">IFERROR(Y208*I208/H208,"0")</f>
        <v>33.660000000000004</v>
      </c>
      <c r="BO208" s="64">
        <f t="shared" ref="BO208:BO215" si="44">IFERROR(1/J208*(X208/H208),"0")</f>
        <v>4.208754208754209E-2</v>
      </c>
      <c r="BP208" s="64">
        <f t="shared" ref="BP208:BP215" si="45">IFERROR(1/J208*(Y208/H208),"0")</f>
        <v>4.5454545454545463E-2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30</v>
      </c>
      <c r="Y209" s="770">
        <f t="shared" si="41"/>
        <v>32.400000000000006</v>
      </c>
      <c r="Z209" s="36">
        <f>IFERROR(IF(Y209=0,"",ROUNDUP(Y209/H209,0)*0.00902),"")</f>
        <v>5.4120000000000001E-2</v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31.166666666666668</v>
      </c>
      <c r="BN209" s="64">
        <f t="shared" si="43"/>
        <v>33.660000000000004</v>
      </c>
      <c r="BO209" s="64">
        <f t="shared" si="44"/>
        <v>4.208754208754209E-2</v>
      </c>
      <c r="BP209" s="64">
        <f t="shared" si="45"/>
        <v>4.5454545454545463E-2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20</v>
      </c>
      <c r="Y210" s="770">
        <f t="shared" si="41"/>
        <v>21.6</v>
      </c>
      <c r="Z210" s="36">
        <f>IFERROR(IF(Y210=0,"",ROUNDUP(Y210/H210,0)*0.00902),"")</f>
        <v>3.6080000000000001E-2</v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20.777777777777779</v>
      </c>
      <c r="BN210" s="64">
        <f t="shared" si="43"/>
        <v>22.44</v>
      </c>
      <c r="BO210" s="64">
        <f t="shared" si="44"/>
        <v>2.8058361391694722E-2</v>
      </c>
      <c r="BP210" s="64">
        <f t="shared" si="45"/>
        <v>3.0303030303030304E-2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20</v>
      </c>
      <c r="Y211" s="770">
        <f t="shared" si="41"/>
        <v>21.6</v>
      </c>
      <c r="Z211" s="36">
        <f>IFERROR(IF(Y211=0,"",ROUNDUP(Y211/H211,0)*0.00902),"")</f>
        <v>3.6080000000000001E-2</v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20.777777777777779</v>
      </c>
      <c r="BN211" s="64">
        <f t="shared" si="43"/>
        <v>22.44</v>
      </c>
      <c r="BO211" s="64">
        <f t="shared" si="44"/>
        <v>2.8058361391694722E-2</v>
      </c>
      <c r="BP211" s="64">
        <f t="shared" si="45"/>
        <v>3.0303030303030304E-2</v>
      </c>
    </row>
    <row r="212" spans="1:68" ht="27" customHeight="1" x14ac:dyDescent="0.25">
      <c r="A212" s="54" t="s">
        <v>358</v>
      </c>
      <c r="B212" s="54" t="s">
        <v>359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360</v>
      </c>
      <c r="B213" s="54" t="s">
        <v>361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18.518518518518515</v>
      </c>
      <c r="Y216" s="771">
        <f>IFERROR(Y208/H208,"0")+IFERROR(Y209/H209,"0")+IFERROR(Y210/H210,"0")+IFERROR(Y211/H211,"0")+IFERROR(Y212/H212,"0")+IFERROR(Y213/H213,"0")+IFERROR(Y214/H214,"0")+IFERROR(Y215/H215,"0")</f>
        <v>20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0.1804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100</v>
      </c>
      <c r="Y217" s="771">
        <f>IFERROR(SUM(Y208:Y215),"0")</f>
        <v>108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366</v>
      </c>
      <c r="B219" s="54" t="s">
        <v>367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372</v>
      </c>
      <c r="B221" s="54" t="s">
        <v>373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380</v>
      </c>
      <c r="B224" s="54" t="s">
        <v>381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388</v>
      </c>
      <c r="B227" s="54" t="s">
        <v>389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390</v>
      </c>
      <c r="B228" s="54" t="s">
        <v>391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customHeight="1" x14ac:dyDescent="0.25">
      <c r="A232" s="795" t="s">
        <v>198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395</v>
      </c>
      <c r="B233" s="54" t="s">
        <v>396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395</v>
      </c>
      <c r="B234" s="54" t="s">
        <v>398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36" t="s">
        <v>399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395</v>
      </c>
      <c r="B235" s="54" t="s">
        <v>401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403</v>
      </c>
      <c r="B236" s="54" t="s">
        <v>404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406</v>
      </c>
      <c r="B237" s="54" t="s">
        <v>407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412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413</v>
      </c>
      <c r="B243" s="54" t="s">
        <v>414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413</v>
      </c>
      <c r="B244" s="54" t="s">
        <v>416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419</v>
      </c>
      <c r="B245" s="54" t="s">
        <v>420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422</v>
      </c>
      <c r="B246" s="54" t="s">
        <v>423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422</v>
      </c>
      <c r="B247" s="54" t="s">
        <v>425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426</v>
      </c>
      <c r="B248" s="54" t="s">
        <v>427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430</v>
      </c>
      <c r="B250" s="54" t="s">
        <v>431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432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433</v>
      </c>
      <c r="B255" s="54" t="s">
        <v>434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433</v>
      </c>
      <c r="B256" s="54" t="s">
        <v>436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438</v>
      </c>
      <c r="B257" s="54" t="s">
        <v>439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441</v>
      </c>
      <c r="B258" s="54" t="s">
        <v>442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441</v>
      </c>
      <c r="B259" s="54" t="s">
        <v>444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445</v>
      </c>
      <c r="B260" s="54" t="s">
        <v>446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447</v>
      </c>
      <c r="B261" s="54" t="s">
        <v>448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450</v>
      </c>
      <c r="B262" s="54" t="s">
        <v>451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452</v>
      </c>
      <c r="B263" s="54" t="s">
        <v>453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157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454</v>
      </c>
      <c r="B267" s="54" t="s">
        <v>455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457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458</v>
      </c>
      <c r="B272" s="54" t="s">
        <v>459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461</v>
      </c>
      <c r="B273" s="54" t="s">
        <v>462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461</v>
      </c>
      <c r="B274" s="54" t="s">
        <v>464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469</v>
      </c>
      <c r="B276" s="54" t="s">
        <v>470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472</v>
      </c>
      <c r="B277" s="54" t="s">
        <v>473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475</v>
      </c>
      <c r="B278" s="54" t="s">
        <v>476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481</v>
      </c>
      <c r="B280" s="54" t="s">
        <v>482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484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485</v>
      </c>
      <c r="B285" s="54" t="s">
        <v>486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487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488</v>
      </c>
      <c r="B290" s="54" t="s">
        <v>489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490</v>
      </c>
      <c r="B291" s="54" t="s">
        <v>491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493</v>
      </c>
      <c r="B292" s="54" t="s">
        <v>494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496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497</v>
      </c>
      <c r="B297" s="54" t="s">
        <v>498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500</v>
      </c>
      <c r="B298" s="54" t="s">
        <v>501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507</v>
      </c>
      <c r="B301" s="54" t="s">
        <v>508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509</v>
      </c>
      <c r="B302" s="54" t="s">
        <v>510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512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513</v>
      </c>
      <c r="B307" s="54" t="s">
        <v>514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516</v>
      </c>
      <c r="B311" s="54" t="s">
        <v>517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519</v>
      </c>
      <c r="B315" s="54" t="s">
        <v>520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522</v>
      </c>
      <c r="B316" s="54" t="s">
        <v>523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525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526</v>
      </c>
      <c r="B321" s="54" t="s">
        <v>527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529</v>
      </c>
      <c r="B325" s="54" t="s">
        <v>530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532</v>
      </c>
      <c r="B329" s="54" t="s">
        <v>533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535</v>
      </c>
      <c r="B330" s="54" t="s">
        <v>536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538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539</v>
      </c>
      <c r="B335" s="54" t="s">
        <v>540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546</v>
      </c>
      <c r="B341" s="54" t="s">
        <v>547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548</v>
      </c>
      <c r="B345" s="54" t="s">
        <v>549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551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552</v>
      </c>
      <c r="B350" s="54" t="s">
        <v>553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555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559</v>
      </c>
      <c r="B356" s="54" t="s">
        <v>560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575</v>
      </c>
      <c r="B362" s="54" t="s">
        <v>576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198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613</v>
      </c>
      <c r="B384" s="54" t="s">
        <v>614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03" t="s">
        <v>615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617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580</v>
      </c>
      <c r="Y415" s="770">
        <f t="shared" ref="Y415:Y424" si="87">IFERROR(IF(X415="",0,CEILING((X415/$H415),1)*$H415),"")</f>
        <v>585</v>
      </c>
      <c r="Z415" s="36">
        <f>IFERROR(IF(Y415=0,"",ROUNDUP(Y415/H415,0)*0.02175),"")</f>
        <v>0.84824999999999995</v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598.55999999999995</v>
      </c>
      <c r="BN415" s="64">
        <f t="shared" ref="BN415:BN424" si="89">IFERROR(Y415*I415/H415,"0")</f>
        <v>603.72</v>
      </c>
      <c r="BO415" s="64">
        <f t="shared" ref="BO415:BO424" si="90">IFERROR(1/J415*(X415/H415),"0")</f>
        <v>0.80555555555555547</v>
      </c>
      <c r="BP415" s="64">
        <f t="shared" ref="BP415:BP424" si="91">IFERROR(1/J415*(Y415/H415),"0")</f>
        <v>0.8125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360</v>
      </c>
      <c r="Y417" s="770">
        <f t="shared" si="87"/>
        <v>360</v>
      </c>
      <c r="Z417" s="36">
        <f>IFERROR(IF(Y417=0,"",ROUNDUP(Y417/H417,0)*0.02175),"")</f>
        <v>0.52200000000000002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371.52000000000004</v>
      </c>
      <c r="BN417" s="64">
        <f t="shared" si="89"/>
        <v>371.52000000000004</v>
      </c>
      <c r="BO417" s="64">
        <f t="shared" si="90"/>
        <v>0.5</v>
      </c>
      <c r="BP417" s="64">
        <f t="shared" si="91"/>
        <v>0.5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530</v>
      </c>
      <c r="Y420" s="770">
        <f t="shared" si="87"/>
        <v>540</v>
      </c>
      <c r="Z420" s="36">
        <f>IFERROR(IF(Y420=0,"",ROUNDUP(Y420/H420,0)*0.02175),"")</f>
        <v>0.78299999999999992</v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546.95999999999992</v>
      </c>
      <c r="BN420" s="64">
        <f t="shared" si="89"/>
        <v>557.28000000000009</v>
      </c>
      <c r="BO420" s="64">
        <f t="shared" si="90"/>
        <v>0.73611111111111116</v>
      </c>
      <c r="BP420" s="64">
        <f t="shared" si="91"/>
        <v>0.75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98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99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2.1532499999999999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1470</v>
      </c>
      <c r="Y426" s="771">
        <f>IFERROR(SUM(Y415:Y424),"0")</f>
        <v>1485</v>
      </c>
      <c r="Z426" s="37"/>
      <c r="AA426" s="772"/>
      <c r="AB426" s="772"/>
      <c r="AC426" s="772"/>
    </row>
    <row r="427" spans="1:68" ht="14.25" customHeight="1" x14ac:dyDescent="0.25">
      <c r="A427" s="795" t="s">
        <v>157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585</v>
      </c>
      <c r="Y428" s="770">
        <f>IFERROR(IF(X428="",0,CEILING((X428/$H428),1)*$H428),"")</f>
        <v>585</v>
      </c>
      <c r="Z428" s="36">
        <f>IFERROR(IF(Y428=0,"",ROUNDUP(Y428/H428,0)*0.02175),"")</f>
        <v>0.84824999999999995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603.72</v>
      </c>
      <c r="BN428" s="64">
        <f>IFERROR(Y428*I428/H428,"0")</f>
        <v>603.72</v>
      </c>
      <c r="BO428" s="64">
        <f>IFERROR(1/J428*(X428/H428),"0")</f>
        <v>0.8125</v>
      </c>
      <c r="BP428" s="64">
        <f>IFERROR(1/J428*(Y428/H428),"0")</f>
        <v>0.8125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39</v>
      </c>
      <c r="Y430" s="771">
        <f>IFERROR(Y428/H428,"0")+IFERROR(Y429/H429,"0")</f>
        <v>39</v>
      </c>
      <c r="Z430" s="771">
        <f>IFERROR(IF(Z428="",0,Z428),"0")+IFERROR(IF(Z429="",0,Z429),"0")</f>
        <v>0.84824999999999995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585</v>
      </c>
      <c r="Y431" s="771">
        <f>IFERROR(SUM(Y428:Y429),"0")</f>
        <v>585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198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727</v>
      </c>
      <c r="B461" s="54" t="s">
        <v>728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727</v>
      </c>
      <c r="B462" s="54" t="s">
        <v>730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198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4301031406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4301031382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4301031331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4301031361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157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4301031327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4301031359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198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10</v>
      </c>
      <c r="Y539" s="770">
        <f t="shared" ref="Y539:Y553" si="103">IFERROR(IF(X539="",0,CEILING((X539/$H539),1)*$H539),"")</f>
        <v>10.56</v>
      </c>
      <c r="Z539" s="36">
        <f t="shared" ref="Z539:Z544" si="104">IFERROR(IF(Y539=0,"",ROUNDUP(Y539/H539,0)*0.01196),"")</f>
        <v>2.392E-2</v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10.681818181818182</v>
      </c>
      <c r="BN539" s="64">
        <f t="shared" ref="BN539:BN553" si="106">IFERROR(Y539*I539/H539,"0")</f>
        <v>11.28</v>
      </c>
      <c r="BO539" s="64">
        <f t="shared" ref="BO539:BO553" si="107">IFERROR(1/J539*(X539/H539),"0")</f>
        <v>1.8210955710955712E-2</v>
      </c>
      <c r="BP539" s="64">
        <f t="shared" ref="BP539:BP553" si="108">IFERROR(1/J539*(Y539/H539),"0")</f>
        <v>1.9230769230769232E-2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80</v>
      </c>
      <c r="Y544" s="770">
        <f t="shared" si="103"/>
        <v>84.48</v>
      </c>
      <c r="Z544" s="36">
        <f t="shared" si="104"/>
        <v>0.19136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85.454545454545453</v>
      </c>
      <c r="BN544" s="64">
        <f t="shared" si="106"/>
        <v>90.24</v>
      </c>
      <c r="BO544" s="64">
        <f t="shared" si="107"/>
        <v>0.14568764568764569</v>
      </c>
      <c r="BP544" s="64">
        <f t="shared" si="108"/>
        <v>0.15384615384615385</v>
      </c>
    </row>
    <row r="545" spans="1:68" ht="27" customHeight="1" x14ac:dyDescent="0.25">
      <c r="A545" s="54" t="s">
        <v>854</v>
      </c>
      <c r="B545" s="54" t="s">
        <v>855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17.045454545454543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18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0.21528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90</v>
      </c>
      <c r="Y555" s="771">
        <f>IFERROR(SUM(Y539:Y553),"0")</f>
        <v>95.04</v>
      </c>
      <c r="Z555" s="37"/>
      <c r="AA555" s="772"/>
      <c r="AB555" s="772"/>
      <c r="AC555" s="772"/>
    </row>
    <row r="556" spans="1:68" ht="14.25" customHeight="1" x14ac:dyDescent="0.25">
      <c r="A556" s="795" t="s">
        <v>157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111" t="s">
        <v>877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4301031419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76" t="s">
        <v>902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4301031418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82" t="s">
        <v>910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911</v>
      </c>
      <c r="C573" s="31">
        <v>4301031385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87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4301031417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17" t="s">
        <v>915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916</v>
      </c>
      <c r="C576" s="31">
        <v>4301031384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198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157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198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157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2249.0500000000002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2277.54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2325.024252525252</v>
      </c>
      <c r="Y666" s="771">
        <f>IFERROR(SUM(BN22:BN662),"0")</f>
        <v>2354.6700000000005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4</v>
      </c>
      <c r="Y667" s="38">
        <f>ROUNDUP(SUM(BP22:BP662),0)</f>
        <v>4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2425.024252525252</v>
      </c>
      <c r="Y668" s="771">
        <f>GrossWeightTotalR+PalletQtyTotalR*25</f>
        <v>2454.6700000000005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173.46397306397304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177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3.4062000000000001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310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206</v>
      </c>
      <c r="F673" s="789" t="s">
        <v>228</v>
      </c>
      <c r="G673" s="789" t="s">
        <v>269</v>
      </c>
      <c r="H673" s="789" t="s">
        <v>105</v>
      </c>
      <c r="I673" s="789" t="s">
        <v>311</v>
      </c>
      <c r="J673" s="789" t="s">
        <v>335</v>
      </c>
      <c r="K673" s="789" t="s">
        <v>412</v>
      </c>
      <c r="L673" s="789" t="s">
        <v>432</v>
      </c>
      <c r="M673" s="789" t="s">
        <v>457</v>
      </c>
      <c r="N673" s="767"/>
      <c r="O673" s="789" t="s">
        <v>484</v>
      </c>
      <c r="P673" s="789" t="s">
        <v>487</v>
      </c>
      <c r="Q673" s="789" t="s">
        <v>496</v>
      </c>
      <c r="R673" s="789" t="s">
        <v>512</v>
      </c>
      <c r="S673" s="789" t="s">
        <v>525</v>
      </c>
      <c r="T673" s="789" t="s">
        <v>538</v>
      </c>
      <c r="U673" s="789" t="s">
        <v>551</v>
      </c>
      <c r="V673" s="789" t="s">
        <v>555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4.5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108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2070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95.04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2025-02-11T10:18:14Z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