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2,25 Павленко ЗПФ НВ доставка на 21,02\"/>
    </mc:Choice>
  </mc:AlternateContent>
  <xr:revisionPtr revIDLastSave="0" documentId="13_ncr:1_{78E59F55-145E-4E77-A3B2-F3A2E43826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Y311" i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Z286" i="1" s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Y264" i="1"/>
  <c r="X264" i="1"/>
  <c r="Z263" i="1"/>
  <c r="X263" i="1"/>
  <c r="BO262" i="1"/>
  <c r="BM262" i="1"/>
  <c r="Z262" i="1"/>
  <c r="Y262" i="1"/>
  <c r="P262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2" i="1"/>
  <c r="X242" i="1"/>
  <c r="Z241" i="1"/>
  <c r="X241" i="1"/>
  <c r="BO240" i="1"/>
  <c r="BM240" i="1"/>
  <c r="Z240" i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Z224" i="1"/>
  <c r="X224" i="1"/>
  <c r="BO223" i="1"/>
  <c r="BM223" i="1"/>
  <c r="Z223" i="1"/>
  <c r="Y223" i="1"/>
  <c r="Y225" i="1" s="1"/>
  <c r="P223" i="1"/>
  <c r="X220" i="1"/>
  <c r="X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19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11" i="1" s="1"/>
  <c r="Y205" i="1"/>
  <c r="Y212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Z201" i="1" s="1"/>
  <c r="Y199" i="1"/>
  <c r="P199" i="1"/>
  <c r="BO198" i="1"/>
  <c r="BM198" i="1"/>
  <c r="Z198" i="1"/>
  <c r="Y198" i="1"/>
  <c r="Y201" i="1" s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BO190" i="1"/>
  <c r="BM190" i="1"/>
  <c r="Z190" i="1"/>
  <c r="Y190" i="1"/>
  <c r="Y194" i="1" s="1"/>
  <c r="P190" i="1"/>
  <c r="X186" i="1"/>
  <c r="Z185" i="1"/>
  <c r="X185" i="1"/>
  <c r="BO184" i="1"/>
  <c r="BM184" i="1"/>
  <c r="Z184" i="1"/>
  <c r="Y184" i="1"/>
  <c r="Y185" i="1" s="1"/>
  <c r="P184" i="1"/>
  <c r="X181" i="1"/>
  <c r="Z180" i="1"/>
  <c r="X180" i="1"/>
  <c r="BO179" i="1"/>
  <c r="BM179" i="1"/>
  <c r="Z179" i="1"/>
  <c r="Y179" i="1"/>
  <c r="Y180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Z176" i="1" s="1"/>
  <c r="Y173" i="1"/>
  <c r="Y177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Z168" i="1" s="1"/>
  <c r="Y166" i="1"/>
  <c r="Y169" i="1" s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P161" i="1"/>
  <c r="BO160" i="1"/>
  <c r="BM160" i="1"/>
  <c r="Z160" i="1"/>
  <c r="Y160" i="1"/>
  <c r="BP160" i="1" s="1"/>
  <c r="BO159" i="1"/>
  <c r="BM159" i="1"/>
  <c r="Z159" i="1"/>
  <c r="Y159" i="1"/>
  <c r="Y163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P143" i="1"/>
  <c r="BP142" i="1"/>
  <c r="BO142" i="1"/>
  <c r="BN142" i="1"/>
  <c r="BM142" i="1"/>
  <c r="Z142" i="1"/>
  <c r="Y142" i="1"/>
  <c r="Y144" i="1" s="1"/>
  <c r="P142" i="1"/>
  <c r="X139" i="1"/>
  <c r="Y138" i="1"/>
  <c r="X138" i="1"/>
  <c r="BP137" i="1"/>
  <c r="BO137" i="1"/>
  <c r="BN137" i="1"/>
  <c r="BM137" i="1"/>
  <c r="Z137" i="1"/>
  <c r="Z138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Y117" i="1" s="1"/>
  <c r="P115" i="1"/>
  <c r="BP114" i="1"/>
  <c r="BO114" i="1"/>
  <c r="BN114" i="1"/>
  <c r="BM114" i="1"/>
  <c r="Z114" i="1"/>
  <c r="Z116" i="1" s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10" i="1" s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Y85" i="1"/>
  <c r="X85" i="1"/>
  <c r="Z84" i="1"/>
  <c r="X84" i="1"/>
  <c r="BO83" i="1"/>
  <c r="BM83" i="1"/>
  <c r="Z83" i="1"/>
  <c r="Y83" i="1"/>
  <c r="P83" i="1"/>
  <c r="BP82" i="1"/>
  <c r="BO82" i="1"/>
  <c r="BN82" i="1"/>
  <c r="BM82" i="1"/>
  <c r="Z82" i="1"/>
  <c r="Y82" i="1"/>
  <c r="Y84" i="1" s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X74" i="1"/>
  <c r="X73" i="1"/>
  <c r="BO72" i="1"/>
  <c r="BM72" i="1"/>
  <c r="Z72" i="1"/>
  <c r="Y72" i="1"/>
  <c r="Y74" i="1" s="1"/>
  <c r="P72" i="1"/>
  <c r="BP71" i="1"/>
  <c r="BO71" i="1"/>
  <c r="BN71" i="1"/>
  <c r="BM71" i="1"/>
  <c r="Z71" i="1"/>
  <c r="Z73" i="1" s="1"/>
  <c r="Y71" i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Y62" i="1"/>
  <c r="X62" i="1"/>
  <c r="Z61" i="1"/>
  <c r="X61" i="1"/>
  <c r="BO60" i="1"/>
  <c r="BM60" i="1"/>
  <c r="Z60" i="1"/>
  <c r="Y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Y40" i="1"/>
  <c r="X40" i="1"/>
  <c r="Z39" i="1"/>
  <c r="X39" i="1"/>
  <c r="BO38" i="1"/>
  <c r="BM38" i="1"/>
  <c r="Z38" i="1"/>
  <c r="Y38" i="1"/>
  <c r="BO37" i="1"/>
  <c r="BM37" i="1"/>
  <c r="Z37" i="1"/>
  <c r="Y37" i="1"/>
  <c r="BO36" i="1"/>
  <c r="BM36" i="1"/>
  <c r="Z36" i="1"/>
  <c r="Y36" i="1"/>
  <c r="X33" i="1"/>
  <c r="X32" i="1"/>
  <c r="BO31" i="1"/>
  <c r="BM31" i="1"/>
  <c r="Z31" i="1"/>
  <c r="Y31" i="1"/>
  <c r="BP31" i="1" s="1"/>
  <c r="BP30" i="1"/>
  <c r="BO30" i="1"/>
  <c r="BN30" i="1"/>
  <c r="BM30" i="1"/>
  <c r="Z30" i="1"/>
  <c r="Y30" i="1"/>
  <c r="P30" i="1"/>
  <c r="BO29" i="1"/>
  <c r="BM29" i="1"/>
  <c r="Z29" i="1"/>
  <c r="Y29" i="1"/>
  <c r="BO28" i="1"/>
  <c r="X319" i="1" s="1"/>
  <c r="BM28" i="1"/>
  <c r="Z28" i="1"/>
  <c r="Z32" i="1" s="1"/>
  <c r="Y28" i="1"/>
  <c r="X24" i="1"/>
  <c r="X317" i="1" s="1"/>
  <c r="Y23" i="1"/>
  <c r="X23" i="1"/>
  <c r="BP22" i="1"/>
  <c r="BO22" i="1"/>
  <c r="BN22" i="1"/>
  <c r="BM22" i="1"/>
  <c r="X318" i="1" s="1"/>
  <c r="X320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N31" i="1" l="1"/>
  <c r="Y33" i="1"/>
  <c r="BP28" i="1"/>
  <c r="BN28" i="1"/>
  <c r="BP29" i="1"/>
  <c r="BN29" i="1"/>
  <c r="Y32" i="1"/>
  <c r="Y321" i="1" s="1"/>
  <c r="Y39" i="1"/>
  <c r="BP36" i="1"/>
  <c r="BN36" i="1"/>
  <c r="BP37" i="1"/>
  <c r="BN37" i="1"/>
  <c r="BP38" i="1"/>
  <c r="Y319" i="1" s="1"/>
  <c r="BN38" i="1"/>
  <c r="X321" i="1"/>
  <c r="Y61" i="1"/>
  <c r="BP60" i="1"/>
  <c r="BN60" i="1"/>
  <c r="Y73" i="1"/>
  <c r="BP83" i="1"/>
  <c r="BN83" i="1"/>
  <c r="Y95" i="1"/>
  <c r="Y102" i="1"/>
  <c r="Y111" i="1"/>
  <c r="Y317" i="1" s="1"/>
  <c r="Y123" i="1"/>
  <c r="BP120" i="1"/>
  <c r="BN120" i="1"/>
  <c r="Y122" i="1"/>
  <c r="BP127" i="1"/>
  <c r="BN127" i="1"/>
  <c r="Y52" i="1"/>
  <c r="BP43" i="1"/>
  <c r="BN43" i="1"/>
  <c r="BP45" i="1"/>
  <c r="BN45" i="1"/>
  <c r="BP47" i="1"/>
  <c r="BN47" i="1"/>
  <c r="BP49" i="1"/>
  <c r="BN49" i="1"/>
  <c r="BP51" i="1"/>
  <c r="BN51" i="1"/>
  <c r="BP72" i="1"/>
  <c r="BN72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Z322" i="1" s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Y318" i="1" l="1"/>
  <c r="Y320" i="1"/>
  <c r="B330" i="1" s="1"/>
  <c r="A330" i="1"/>
  <c r="C330" i="1" l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<sst xmlns="http://schemas.openxmlformats.org/spreadsheetml/2006/main" count="1557" uniqueCount="519">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</sst>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7" zoomScaleNormal="100" zoomScaleSheetLayoutView="100" workbookViewId="0">
      <selection activeCell="AA323" sqref="AA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502" t="s">
        <v>0</v>
      </c>
      <c r="E1" s="362"/>
      <c r="F1" s="362"/>
      <c r="G1" s="12" t="s">
        <v>1</v>
      </c>
      <c r="H1" s="502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533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85" t="s">
        <v>8</v>
      </c>
      <c r="B5" s="452"/>
      <c r="C5" s="369"/>
      <c r="D5" s="410"/>
      <c r="E5" s="412"/>
      <c r="F5" s="368" t="s">
        <v>9</v>
      </c>
      <c r="G5" s="369"/>
      <c r="H5" s="410"/>
      <c r="I5" s="411"/>
      <c r="J5" s="411"/>
      <c r="K5" s="411"/>
      <c r="L5" s="411"/>
      <c r="M5" s="412"/>
      <c r="N5" s="61"/>
      <c r="P5" s="24" t="s">
        <v>10</v>
      </c>
      <c r="Q5" s="372">
        <v>45705</v>
      </c>
      <c r="R5" s="373"/>
      <c r="T5" s="460" t="s">
        <v>11</v>
      </c>
      <c r="U5" s="461"/>
      <c r="V5" s="462" t="s">
        <v>12</v>
      </c>
      <c r="W5" s="373"/>
      <c r="AB5" s="51"/>
      <c r="AC5" s="51"/>
      <c r="AD5" s="51"/>
      <c r="AE5" s="51"/>
    </row>
    <row r="6" spans="1:32" s="318" customFormat="1" ht="24" customHeight="1" x14ac:dyDescent="0.2">
      <c r="A6" s="485" t="s">
        <v>13</v>
      </c>
      <c r="B6" s="452"/>
      <c r="C6" s="369"/>
      <c r="D6" s="414" t="s">
        <v>14</v>
      </c>
      <c r="E6" s="415"/>
      <c r="F6" s="415"/>
      <c r="G6" s="415"/>
      <c r="H6" s="415"/>
      <c r="I6" s="415"/>
      <c r="J6" s="415"/>
      <c r="K6" s="415"/>
      <c r="L6" s="415"/>
      <c r="M6" s="373"/>
      <c r="N6" s="62"/>
      <c r="P6" s="24" t="s">
        <v>15</v>
      </c>
      <c r="Q6" s="356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65" t="s">
        <v>16</v>
      </c>
      <c r="U6" s="461"/>
      <c r="V6" s="421" t="s">
        <v>17</v>
      </c>
      <c r="W6" s="42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515" t="str">
        <f>IFERROR(VLOOKUP(DeliveryAddress,Table,3,0),1)</f>
        <v>1</v>
      </c>
      <c r="E7" s="516"/>
      <c r="F7" s="516"/>
      <c r="G7" s="516"/>
      <c r="H7" s="516"/>
      <c r="I7" s="516"/>
      <c r="J7" s="516"/>
      <c r="K7" s="516"/>
      <c r="L7" s="516"/>
      <c r="M7" s="464"/>
      <c r="N7" s="63"/>
      <c r="P7" s="24"/>
      <c r="Q7" s="42"/>
      <c r="R7" s="42"/>
      <c r="T7" s="332"/>
      <c r="U7" s="461"/>
      <c r="V7" s="423"/>
      <c r="W7" s="424"/>
      <c r="AB7" s="51"/>
      <c r="AC7" s="51"/>
      <c r="AD7" s="51"/>
      <c r="AE7" s="51"/>
    </row>
    <row r="8" spans="1:32" s="318" customFormat="1" ht="25.5" customHeight="1" x14ac:dyDescent="0.2">
      <c r="A8" s="344" t="s">
        <v>18</v>
      </c>
      <c r="B8" s="329"/>
      <c r="C8" s="330"/>
      <c r="D8" s="522" t="s">
        <v>19</v>
      </c>
      <c r="E8" s="523"/>
      <c r="F8" s="523"/>
      <c r="G8" s="523"/>
      <c r="H8" s="523"/>
      <c r="I8" s="523"/>
      <c r="J8" s="523"/>
      <c r="K8" s="523"/>
      <c r="L8" s="523"/>
      <c r="M8" s="524"/>
      <c r="N8" s="64"/>
      <c r="P8" s="24" t="s">
        <v>20</v>
      </c>
      <c r="Q8" s="463">
        <v>0.41666666666666669</v>
      </c>
      <c r="R8" s="464"/>
      <c r="T8" s="332"/>
      <c r="U8" s="461"/>
      <c r="V8" s="423"/>
      <c r="W8" s="424"/>
      <c r="AB8" s="51"/>
      <c r="AC8" s="51"/>
      <c r="AD8" s="51"/>
      <c r="AE8" s="51"/>
    </row>
    <row r="9" spans="1:32" s="318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394"/>
      <c r="E9" s="39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441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4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16"/>
      <c r="P9" s="26" t="s">
        <v>21</v>
      </c>
      <c r="Q9" s="498"/>
      <c r="R9" s="365"/>
      <c r="T9" s="332"/>
      <c r="U9" s="461"/>
      <c r="V9" s="425"/>
      <c r="W9" s="42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394"/>
      <c r="E10" s="39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35" t="str">
        <f>IFERROR(VLOOKUP($D$10,Proxy,2,FALSE),"")</f>
        <v/>
      </c>
      <c r="I10" s="332"/>
      <c r="J10" s="332"/>
      <c r="K10" s="332"/>
      <c r="L10" s="332"/>
      <c r="M10" s="332"/>
      <c r="N10" s="317"/>
      <c r="P10" s="26" t="s">
        <v>22</v>
      </c>
      <c r="Q10" s="467"/>
      <c r="R10" s="468"/>
      <c r="U10" s="24" t="s">
        <v>23</v>
      </c>
      <c r="V10" s="541" t="s">
        <v>24</v>
      </c>
      <c r="W10" s="42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99"/>
      <c r="R11" s="373"/>
      <c r="U11" s="24" t="s">
        <v>27</v>
      </c>
      <c r="V11" s="364" t="s">
        <v>28</v>
      </c>
      <c r="W11" s="365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59" t="s">
        <v>29</v>
      </c>
      <c r="B12" s="452"/>
      <c r="C12" s="452"/>
      <c r="D12" s="452"/>
      <c r="E12" s="452"/>
      <c r="F12" s="452"/>
      <c r="G12" s="452"/>
      <c r="H12" s="452"/>
      <c r="I12" s="452"/>
      <c r="J12" s="452"/>
      <c r="K12" s="452"/>
      <c r="L12" s="452"/>
      <c r="M12" s="369"/>
      <c r="N12" s="65"/>
      <c r="P12" s="24" t="s">
        <v>30</v>
      </c>
      <c r="Q12" s="463"/>
      <c r="R12" s="464"/>
      <c r="S12" s="23"/>
      <c r="U12" s="24"/>
      <c r="V12" s="362"/>
      <c r="W12" s="332"/>
      <c r="AB12" s="51"/>
      <c r="AC12" s="51"/>
      <c r="AD12" s="51"/>
      <c r="AE12" s="51"/>
    </row>
    <row r="13" spans="1:32" s="318" customFormat="1" ht="23.25" customHeight="1" x14ac:dyDescent="0.2">
      <c r="A13" s="459" t="s">
        <v>31</v>
      </c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2"/>
      <c r="M13" s="369"/>
      <c r="N13" s="65"/>
      <c r="O13" s="26"/>
      <c r="P13" s="26" t="s">
        <v>32</v>
      </c>
      <c r="Q13" s="364"/>
      <c r="R13" s="3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59" t="s">
        <v>33</v>
      </c>
      <c r="B14" s="452"/>
      <c r="C14" s="452"/>
      <c r="D14" s="452"/>
      <c r="E14" s="452"/>
      <c r="F14" s="452"/>
      <c r="G14" s="452"/>
      <c r="H14" s="452"/>
      <c r="I14" s="452"/>
      <c r="J14" s="452"/>
      <c r="K14" s="452"/>
      <c r="L14" s="452"/>
      <c r="M14" s="36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1" t="s">
        <v>34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369"/>
      <c r="N15" s="66"/>
      <c r="P15" s="470" t="s">
        <v>35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1"/>
      <c r="Q16" s="471"/>
      <c r="R16" s="471"/>
      <c r="S16" s="471"/>
      <c r="T16" s="4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0" t="s">
        <v>36</v>
      </c>
      <c r="B17" s="350" t="s">
        <v>37</v>
      </c>
      <c r="C17" s="487" t="s">
        <v>38</v>
      </c>
      <c r="D17" s="350" t="s">
        <v>39</v>
      </c>
      <c r="E17" s="351"/>
      <c r="F17" s="350" t="s">
        <v>40</v>
      </c>
      <c r="G17" s="350" t="s">
        <v>41</v>
      </c>
      <c r="H17" s="350" t="s">
        <v>42</v>
      </c>
      <c r="I17" s="350" t="s">
        <v>43</v>
      </c>
      <c r="J17" s="350" t="s">
        <v>44</v>
      </c>
      <c r="K17" s="350" t="s">
        <v>45</v>
      </c>
      <c r="L17" s="350" t="s">
        <v>46</v>
      </c>
      <c r="M17" s="350" t="s">
        <v>47</v>
      </c>
      <c r="N17" s="350" t="s">
        <v>48</v>
      </c>
      <c r="O17" s="350" t="s">
        <v>49</v>
      </c>
      <c r="P17" s="350" t="s">
        <v>50</v>
      </c>
      <c r="Q17" s="506"/>
      <c r="R17" s="506"/>
      <c r="S17" s="506"/>
      <c r="T17" s="351"/>
      <c r="U17" s="388" t="s">
        <v>51</v>
      </c>
      <c r="V17" s="369"/>
      <c r="W17" s="350" t="s">
        <v>52</v>
      </c>
      <c r="X17" s="350" t="s">
        <v>53</v>
      </c>
      <c r="Y17" s="386" t="s">
        <v>54</v>
      </c>
      <c r="Z17" s="432" t="s">
        <v>55</v>
      </c>
      <c r="AA17" s="378" t="s">
        <v>56</v>
      </c>
      <c r="AB17" s="378" t="s">
        <v>57</v>
      </c>
      <c r="AC17" s="378" t="s">
        <v>58</v>
      </c>
      <c r="AD17" s="378" t="s">
        <v>59</v>
      </c>
      <c r="AE17" s="379"/>
      <c r="AF17" s="380"/>
      <c r="AG17" s="69"/>
      <c r="BD17" s="68" t="s">
        <v>60</v>
      </c>
    </row>
    <row r="18" spans="1:68" ht="14.25" customHeight="1" x14ac:dyDescent="0.2">
      <c r="A18" s="354"/>
      <c r="B18" s="354"/>
      <c r="C18" s="354"/>
      <c r="D18" s="352"/>
      <c r="E18" s="353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2"/>
      <c r="Q18" s="507"/>
      <c r="R18" s="507"/>
      <c r="S18" s="507"/>
      <c r="T18" s="353"/>
      <c r="U18" s="70" t="s">
        <v>61</v>
      </c>
      <c r="V18" s="70" t="s">
        <v>62</v>
      </c>
      <c r="W18" s="354"/>
      <c r="X18" s="354"/>
      <c r="Y18" s="387"/>
      <c r="Z18" s="433"/>
      <c r="AA18" s="434"/>
      <c r="AB18" s="434"/>
      <c r="AC18" s="434"/>
      <c r="AD18" s="381"/>
      <c r="AE18" s="382"/>
      <c r="AF18" s="383"/>
      <c r="AG18" s="69"/>
      <c r="BD18" s="68"/>
    </row>
    <row r="19" spans="1:68" ht="27.75" customHeight="1" x14ac:dyDescent="0.2">
      <c r="A19" s="345" t="s">
        <v>63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60" t="s">
        <v>63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9"/>
      <c r="AB20" s="319"/>
      <c r="AC20" s="319"/>
    </row>
    <row r="21" spans="1:68" ht="14.25" customHeight="1" x14ac:dyDescent="0.25">
      <c r="A21" s="331" t="s">
        <v>64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2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43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43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45" t="s">
        <v>75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60" t="s">
        <v>76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9"/>
      <c r="AB26" s="319"/>
      <c r="AC26" s="319"/>
    </row>
    <row r="27" spans="1:68" ht="14.25" customHeight="1" x14ac:dyDescent="0.25">
      <c r="A27" s="331" t="s">
        <v>77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34" t="s">
        <v>81</v>
      </c>
      <c r="Q28" s="339"/>
      <c r="R28" s="339"/>
      <c r="S28" s="339"/>
      <c r="T28" s="340"/>
      <c r="U28" s="34"/>
      <c r="V28" s="34"/>
      <c r="W28" s="35" t="s">
        <v>70</v>
      </c>
      <c r="X28" s="324">
        <v>140</v>
      </c>
      <c r="Y28" s="325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520" t="s">
        <v>86</v>
      </c>
      <c r="Q29" s="339"/>
      <c r="R29" s="339"/>
      <c r="S29" s="339"/>
      <c r="T29" s="340"/>
      <c r="U29" s="34"/>
      <c r="V29" s="34"/>
      <c r="W29" s="35" t="s">
        <v>70</v>
      </c>
      <c r="X29" s="324">
        <v>140</v>
      </c>
      <c r="Y29" s="325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53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9"/>
      <c r="R30" s="339"/>
      <c r="S30" s="339"/>
      <c r="T30" s="340"/>
      <c r="U30" s="34"/>
      <c r="V30" s="34"/>
      <c r="W30" s="35" t="s">
        <v>70</v>
      </c>
      <c r="X30" s="324">
        <v>140</v>
      </c>
      <c r="Y30" s="325">
        <f>IFERROR(IF(X30="","",X30),"")</f>
        <v>140</v>
      </c>
      <c r="Z30" s="36">
        <f>IFERROR(IF(X30="","",X30*0.00941),"")</f>
        <v>1.3173999999999999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33">
        <v>4607111036605</v>
      </c>
      <c r="E31" s="334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526" t="s">
        <v>91</v>
      </c>
      <c r="Q31" s="339"/>
      <c r="R31" s="339"/>
      <c r="S31" s="339"/>
      <c r="T31" s="340"/>
      <c r="U31" s="34"/>
      <c r="V31" s="34"/>
      <c r="W31" s="35" t="s">
        <v>70</v>
      </c>
      <c r="X31" s="324">
        <v>140</v>
      </c>
      <c r="Y31" s="325">
        <f>IFERROR(IF(X31="","",X31),"")</f>
        <v>140</v>
      </c>
      <c r="Z31" s="36">
        <f>IFERROR(IF(X31="","",X31*0.00941),"")</f>
        <v>1.3173999999999999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269.05200000000002</v>
      </c>
      <c r="BN31" s="67">
        <f>IFERROR(Y31*I31,"0")</f>
        <v>269.05200000000002</v>
      </c>
      <c r="BO31" s="67">
        <f>IFERROR(X31/J31,"0")</f>
        <v>1</v>
      </c>
      <c r="BP31" s="67">
        <f>IFERROR(Y31/J31,"0")</f>
        <v>1</v>
      </c>
    </row>
    <row r="32" spans="1:68" x14ac:dyDescent="0.2">
      <c r="A32" s="342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43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560</v>
      </c>
      <c r="Y32" s="326">
        <f>IFERROR(SUM(Y28:Y31),"0")</f>
        <v>560</v>
      </c>
      <c r="Z32" s="326">
        <f>IFERROR(IF(Z28="",0,Z28),"0")+IFERROR(IF(Z29="",0,Z29),"0")+IFERROR(IF(Z30="",0,Z30),"0")+IFERROR(IF(Z31="",0,Z31),"0")</f>
        <v>5.2695999999999996</v>
      </c>
      <c r="AA32" s="327"/>
      <c r="AB32" s="327"/>
      <c r="AC32" s="327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43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840</v>
      </c>
      <c r="Y33" s="326">
        <f>IFERROR(SUMPRODUCT(Y28:Y31*H28:H31),"0")</f>
        <v>840</v>
      </c>
      <c r="Z33" s="37"/>
      <c r="AA33" s="327"/>
      <c r="AB33" s="327"/>
      <c r="AC33" s="327"/>
    </row>
    <row r="34" spans="1:68" ht="16.5" customHeight="1" x14ac:dyDescent="0.25">
      <c r="A34" s="360" t="s">
        <v>92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9"/>
      <c r="AB34" s="319"/>
      <c r="AC34" s="319"/>
    </row>
    <row r="35" spans="1:68" ht="14.25" customHeight="1" x14ac:dyDescent="0.25">
      <c r="A35" s="331" t="s">
        <v>64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33">
        <v>4620207490075</v>
      </c>
      <c r="E36" s="334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04" t="s">
        <v>95</v>
      </c>
      <c r="Q36" s="339"/>
      <c r="R36" s="339"/>
      <c r="S36" s="339"/>
      <c r="T36" s="34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33">
        <v>4620207490174</v>
      </c>
      <c r="E37" s="334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4" t="s">
        <v>99</v>
      </c>
      <c r="Q37" s="339"/>
      <c r="R37" s="339"/>
      <c r="S37" s="339"/>
      <c r="T37" s="34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33">
        <v>4620207490044</v>
      </c>
      <c r="E38" s="334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27" t="s">
        <v>103</v>
      </c>
      <c r="Q38" s="339"/>
      <c r="R38" s="339"/>
      <c r="S38" s="339"/>
      <c r="T38" s="340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4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43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x14ac:dyDescent="0.2">
      <c r="A40" s="332"/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43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customHeight="1" x14ac:dyDescent="0.25">
      <c r="A41" s="360" t="s">
        <v>105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9"/>
      <c r="AB41" s="319"/>
      <c r="AC41" s="319"/>
    </row>
    <row r="42" spans="1:68" ht="14.25" customHeight="1" x14ac:dyDescent="0.25">
      <c r="A42" s="331" t="s">
        <v>64</v>
      </c>
      <c r="B42" s="332"/>
      <c r="C42" s="332"/>
      <c r="D42" s="332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33">
        <v>4607111038999</v>
      </c>
      <c r="E43" s="334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7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9"/>
      <c r="R43" s="339"/>
      <c r="S43" s="339"/>
      <c r="T43" s="340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33">
        <v>4607111037183</v>
      </c>
      <c r="E44" s="334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52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4"/>
      <c r="V44" s="34"/>
      <c r="W44" s="35" t="s">
        <v>70</v>
      </c>
      <c r="X44" s="324">
        <v>84</v>
      </c>
      <c r="Y44" s="325">
        <f t="shared" si="0"/>
        <v>84</v>
      </c>
      <c r="Z44" s="36">
        <f t="shared" si="1"/>
        <v>1.302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628.82399999999996</v>
      </c>
      <c r="BN44" s="67">
        <f t="shared" si="3"/>
        <v>628.82399999999996</v>
      </c>
      <c r="BO44" s="67">
        <f t="shared" si="4"/>
        <v>1</v>
      </c>
      <c r="BP44" s="67">
        <f t="shared" si="5"/>
        <v>1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33">
        <v>4607111039385</v>
      </c>
      <c r="E45" s="334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9"/>
      <c r="R45" s="339"/>
      <c r="S45" s="339"/>
      <c r="T45" s="340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33">
        <v>4607111039392</v>
      </c>
      <c r="E46" s="334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9"/>
      <c r="R46" s="339"/>
      <c r="S46" s="339"/>
      <c r="T46" s="340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33">
        <v>4607111038982</v>
      </c>
      <c r="E47" s="334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9"/>
      <c r="R47" s="339"/>
      <c r="S47" s="339"/>
      <c r="T47" s="340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33">
        <v>4607111036902</v>
      </c>
      <c r="E48" s="334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9"/>
      <c r="R48" s="339"/>
      <c r="S48" s="339"/>
      <c r="T48" s="340"/>
      <c r="U48" s="34"/>
      <c r="V48" s="34"/>
      <c r="W48" s="35" t="s">
        <v>70</v>
      </c>
      <c r="X48" s="324">
        <v>168</v>
      </c>
      <c r="Y48" s="325">
        <f t="shared" si="0"/>
        <v>168</v>
      </c>
      <c r="Z48" s="36">
        <f t="shared" si="1"/>
        <v>2.6040000000000001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1248.24</v>
      </c>
      <c r="BN48" s="67">
        <f t="shared" si="3"/>
        <v>1248.24</v>
      </c>
      <c r="BO48" s="67">
        <f t="shared" si="4"/>
        <v>2</v>
      </c>
      <c r="BP48" s="67">
        <f t="shared" si="5"/>
        <v>2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33">
        <v>4607111039354</v>
      </c>
      <c r="E49" s="334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9"/>
      <c r="R49" s="339"/>
      <c r="S49" s="339"/>
      <c r="T49" s="34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33">
        <v>4607111036889</v>
      </c>
      <c r="E50" s="334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9"/>
      <c r="R50" s="339"/>
      <c r="S50" s="339"/>
      <c r="T50" s="340"/>
      <c r="U50" s="34"/>
      <c r="V50" s="34"/>
      <c r="W50" s="35" t="s">
        <v>70</v>
      </c>
      <c r="X50" s="324">
        <v>84</v>
      </c>
      <c r="Y50" s="325">
        <f t="shared" si="0"/>
        <v>84</v>
      </c>
      <c r="Z50" s="36">
        <f t="shared" si="1"/>
        <v>1.302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628.82399999999996</v>
      </c>
      <c r="BN50" s="67">
        <f t="shared" si="3"/>
        <v>628.82399999999996</v>
      </c>
      <c r="BO50" s="67">
        <f t="shared" si="4"/>
        <v>1</v>
      </c>
      <c r="BP50" s="67">
        <f t="shared" si="5"/>
        <v>1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33">
        <v>4607111039330</v>
      </c>
      <c r="E51" s="334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9"/>
      <c r="R51" s="339"/>
      <c r="S51" s="339"/>
      <c r="T51" s="34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4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43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336</v>
      </c>
      <c r="Y52" s="326">
        <f>IFERROR(SUM(Y43:Y51),"0")</f>
        <v>336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5.2080000000000002</v>
      </c>
      <c r="AA52" s="327"/>
      <c r="AB52" s="327"/>
      <c r="AC52" s="327"/>
    </row>
    <row r="53" spans="1:68" x14ac:dyDescent="0.2">
      <c r="A53" s="332"/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43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2419.2000000000003</v>
      </c>
      <c r="Y53" s="326">
        <f>IFERROR(SUMPRODUCT(Y43:Y51*H43:H51),"0")</f>
        <v>2419.2000000000003</v>
      </c>
      <c r="Z53" s="37"/>
      <c r="AA53" s="327"/>
      <c r="AB53" s="327"/>
      <c r="AC53" s="327"/>
    </row>
    <row r="54" spans="1:68" ht="16.5" customHeight="1" x14ac:dyDescent="0.25">
      <c r="A54" s="360" t="s">
        <v>126</v>
      </c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19"/>
      <c r="AB54" s="319"/>
      <c r="AC54" s="319"/>
    </row>
    <row r="55" spans="1:68" ht="14.25" customHeight="1" x14ac:dyDescent="0.25">
      <c r="A55" s="331" t="s">
        <v>127</v>
      </c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33">
        <v>4607111039743</v>
      </c>
      <c r="E56" s="334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540" t="s">
        <v>130</v>
      </c>
      <c r="Q56" s="339"/>
      <c r="R56" s="339"/>
      <c r="S56" s="339"/>
      <c r="T56" s="340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42"/>
      <c r="B57" s="332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43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2"/>
      <c r="B58" s="332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43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31" t="s">
        <v>77</v>
      </c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33">
        <v>4607111039712</v>
      </c>
      <c r="E60" s="334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384" t="s">
        <v>134</v>
      </c>
      <c r="Q60" s="339"/>
      <c r="R60" s="339"/>
      <c r="S60" s="339"/>
      <c r="T60" s="340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42"/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43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2"/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43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31" t="s">
        <v>136</v>
      </c>
      <c r="B63" s="332"/>
      <c r="C63" s="332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32"/>
      <c r="Z63" s="332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33">
        <v>4607111039705</v>
      </c>
      <c r="E64" s="334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93" t="s">
        <v>139</v>
      </c>
      <c r="Q64" s="339"/>
      <c r="R64" s="339"/>
      <c r="S64" s="339"/>
      <c r="T64" s="340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33">
        <v>4607111039729</v>
      </c>
      <c r="E65" s="334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376" t="s">
        <v>143</v>
      </c>
      <c r="Q65" s="339"/>
      <c r="R65" s="339"/>
      <c r="S65" s="339"/>
      <c r="T65" s="340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33">
        <v>4620207490228</v>
      </c>
      <c r="E66" s="334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88" t="s">
        <v>147</v>
      </c>
      <c r="Q66" s="339"/>
      <c r="R66" s="339"/>
      <c r="S66" s="339"/>
      <c r="T66" s="340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2"/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43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2"/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43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60" t="s">
        <v>148</v>
      </c>
      <c r="B69" s="332"/>
      <c r="C69" s="332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2"/>
      <c r="O69" s="332"/>
      <c r="P69" s="332"/>
      <c r="Q69" s="332"/>
      <c r="R69" s="332"/>
      <c r="S69" s="332"/>
      <c r="T69" s="332"/>
      <c r="U69" s="332"/>
      <c r="V69" s="332"/>
      <c r="W69" s="332"/>
      <c r="X69" s="332"/>
      <c r="Y69" s="332"/>
      <c r="Z69" s="332"/>
      <c r="AA69" s="319"/>
      <c r="AB69" s="319"/>
      <c r="AC69" s="319"/>
    </row>
    <row r="70" spans="1:68" ht="14.25" customHeight="1" x14ac:dyDescent="0.25">
      <c r="A70" s="331" t="s">
        <v>64</v>
      </c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2"/>
      <c r="P70" s="332"/>
      <c r="Q70" s="332"/>
      <c r="R70" s="332"/>
      <c r="S70" s="332"/>
      <c r="T70" s="332"/>
      <c r="U70" s="332"/>
      <c r="V70" s="332"/>
      <c r="W70" s="332"/>
      <c r="X70" s="332"/>
      <c r="Y70" s="332"/>
      <c r="Z70" s="332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33">
        <v>4607111037411</v>
      </c>
      <c r="E71" s="334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9"/>
      <c r="R71" s="339"/>
      <c r="S71" s="339"/>
      <c r="T71" s="340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33">
        <v>4607111036728</v>
      </c>
      <c r="E72" s="334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3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9"/>
      <c r="R72" s="339"/>
      <c r="S72" s="339"/>
      <c r="T72" s="340"/>
      <c r="U72" s="34"/>
      <c r="V72" s="34"/>
      <c r="W72" s="35" t="s">
        <v>70</v>
      </c>
      <c r="X72" s="324">
        <v>0</v>
      </c>
      <c r="Y72" s="325">
        <f>IFERROR(IF(X72="","",X72),"")</f>
        <v>0</v>
      </c>
      <c r="Z72" s="36">
        <f>IFERROR(IF(X72="","",X72*0.00866),"")</f>
        <v>0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42"/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43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0</v>
      </c>
      <c r="Y73" s="326">
        <f>IFERROR(SUM(Y71:Y72),"0")</f>
        <v>0</v>
      </c>
      <c r="Z73" s="326">
        <f>IFERROR(IF(Z71="",0,Z71),"0")+IFERROR(IF(Z72="",0,Z72),"0")</f>
        <v>0</v>
      </c>
      <c r="AA73" s="327"/>
      <c r="AB73" s="327"/>
      <c r="AC73" s="327"/>
    </row>
    <row r="74" spans="1:68" x14ac:dyDescent="0.2">
      <c r="A74" s="332"/>
      <c r="B74" s="332"/>
      <c r="C74" s="332"/>
      <c r="D74" s="332"/>
      <c r="E74" s="332"/>
      <c r="F74" s="332"/>
      <c r="G74" s="332"/>
      <c r="H74" s="332"/>
      <c r="I74" s="332"/>
      <c r="J74" s="332"/>
      <c r="K74" s="332"/>
      <c r="L74" s="332"/>
      <c r="M74" s="332"/>
      <c r="N74" s="332"/>
      <c r="O74" s="343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0</v>
      </c>
      <c r="Y74" s="326">
        <f>IFERROR(SUMPRODUCT(Y71:Y72*H71:H72),"0")</f>
        <v>0</v>
      </c>
      <c r="Z74" s="37"/>
      <c r="AA74" s="327"/>
      <c r="AB74" s="327"/>
      <c r="AC74" s="327"/>
    </row>
    <row r="75" spans="1:68" ht="16.5" customHeight="1" x14ac:dyDescent="0.25">
      <c r="A75" s="360" t="s">
        <v>155</v>
      </c>
      <c r="B75" s="332"/>
      <c r="C75" s="332"/>
      <c r="D75" s="332"/>
      <c r="E75" s="332"/>
      <c r="F75" s="332"/>
      <c r="G75" s="332"/>
      <c r="H75" s="332"/>
      <c r="I75" s="332"/>
      <c r="J75" s="332"/>
      <c r="K75" s="332"/>
      <c r="L75" s="332"/>
      <c r="M75" s="332"/>
      <c r="N75" s="332"/>
      <c r="O75" s="332"/>
      <c r="P75" s="332"/>
      <c r="Q75" s="332"/>
      <c r="R75" s="332"/>
      <c r="S75" s="332"/>
      <c r="T75" s="332"/>
      <c r="U75" s="332"/>
      <c r="V75" s="332"/>
      <c r="W75" s="332"/>
      <c r="X75" s="332"/>
      <c r="Y75" s="332"/>
      <c r="Z75" s="332"/>
      <c r="AA75" s="319"/>
      <c r="AB75" s="319"/>
      <c r="AC75" s="319"/>
    </row>
    <row r="76" spans="1:68" ht="14.25" customHeight="1" x14ac:dyDescent="0.25">
      <c r="A76" s="331" t="s">
        <v>136</v>
      </c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2"/>
      <c r="P76" s="332"/>
      <c r="Q76" s="332"/>
      <c r="R76" s="332"/>
      <c r="S76" s="332"/>
      <c r="T76" s="332"/>
      <c r="U76" s="332"/>
      <c r="V76" s="332"/>
      <c r="W76" s="332"/>
      <c r="X76" s="332"/>
      <c r="Y76" s="332"/>
      <c r="Z76" s="332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33">
        <v>4607111033659</v>
      </c>
      <c r="E77" s="334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53" t="s">
        <v>158</v>
      </c>
      <c r="Q77" s="339"/>
      <c r="R77" s="339"/>
      <c r="S77" s="339"/>
      <c r="T77" s="340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42"/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43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x14ac:dyDescent="0.2">
      <c r="A79" s="332"/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43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customHeight="1" x14ac:dyDescent="0.25">
      <c r="A80" s="360" t="s">
        <v>160</v>
      </c>
      <c r="B80" s="332"/>
      <c r="C80" s="332"/>
      <c r="D80" s="332"/>
      <c r="E80" s="332"/>
      <c r="F80" s="332"/>
      <c r="G80" s="332"/>
      <c r="H80" s="332"/>
      <c r="I80" s="332"/>
      <c r="J80" s="332"/>
      <c r="K80" s="332"/>
      <c r="L80" s="332"/>
      <c r="M80" s="332"/>
      <c r="N80" s="332"/>
      <c r="O80" s="332"/>
      <c r="P80" s="332"/>
      <c r="Q80" s="332"/>
      <c r="R80" s="332"/>
      <c r="S80" s="332"/>
      <c r="T80" s="332"/>
      <c r="U80" s="332"/>
      <c r="V80" s="332"/>
      <c r="W80" s="332"/>
      <c r="X80" s="332"/>
      <c r="Y80" s="332"/>
      <c r="Z80" s="332"/>
      <c r="AA80" s="319"/>
      <c r="AB80" s="319"/>
      <c r="AC80" s="319"/>
    </row>
    <row r="81" spans="1:68" ht="14.25" customHeight="1" x14ac:dyDescent="0.25">
      <c r="A81" s="331" t="s">
        <v>161</v>
      </c>
      <c r="B81" s="332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2"/>
      <c r="N81" s="332"/>
      <c r="O81" s="332"/>
      <c r="P81" s="332"/>
      <c r="Q81" s="332"/>
      <c r="R81" s="332"/>
      <c r="S81" s="332"/>
      <c r="T81" s="332"/>
      <c r="U81" s="332"/>
      <c r="V81" s="332"/>
      <c r="W81" s="332"/>
      <c r="X81" s="332"/>
      <c r="Y81" s="332"/>
      <c r="Z81" s="332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33">
        <v>4607111034120</v>
      </c>
      <c r="E82" s="334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9"/>
      <c r="R82" s="339"/>
      <c r="S82" s="339"/>
      <c r="T82" s="340"/>
      <c r="U82" s="34"/>
      <c r="V82" s="34"/>
      <c r="W82" s="35" t="s">
        <v>70</v>
      </c>
      <c r="X82" s="324">
        <v>140</v>
      </c>
      <c r="Y82" s="325">
        <f>IFERROR(IF(X82="","",X82),"")</f>
        <v>140</v>
      </c>
      <c r="Z82" s="36">
        <f>IFERROR(IF(X82="","",X82*0.01788),"")</f>
        <v>2.5032000000000001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602.50400000000002</v>
      </c>
      <c r="BN82" s="67">
        <f>IFERROR(Y82*I82,"0")</f>
        <v>602.50400000000002</v>
      </c>
      <c r="BO82" s="67">
        <f>IFERROR(X82/J82,"0")</f>
        <v>2</v>
      </c>
      <c r="BP82" s="67">
        <f>IFERROR(Y82/J82,"0")</f>
        <v>2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33">
        <v>4607111034137</v>
      </c>
      <c r="E83" s="334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36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9"/>
      <c r="R83" s="339"/>
      <c r="S83" s="339"/>
      <c r="T83" s="340"/>
      <c r="U83" s="34"/>
      <c r="V83" s="34"/>
      <c r="W83" s="35" t="s">
        <v>70</v>
      </c>
      <c r="X83" s="324">
        <v>140</v>
      </c>
      <c r="Y83" s="325">
        <f>IFERROR(IF(X83="","",X83),"")</f>
        <v>140</v>
      </c>
      <c r="Z83" s="36">
        <f>IFERROR(IF(X83="","",X83*0.01788),"")</f>
        <v>2.5032000000000001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602.50400000000002</v>
      </c>
      <c r="BN83" s="67">
        <f>IFERROR(Y83*I83,"0")</f>
        <v>602.50400000000002</v>
      </c>
      <c r="BO83" s="67">
        <f>IFERROR(X83/J83,"0")</f>
        <v>2</v>
      </c>
      <c r="BP83" s="67">
        <f>IFERROR(Y83/J83,"0")</f>
        <v>2</v>
      </c>
    </row>
    <row r="84" spans="1:68" x14ac:dyDescent="0.2">
      <c r="A84" s="342"/>
      <c r="B84" s="332"/>
      <c r="C84" s="332"/>
      <c r="D84" s="332"/>
      <c r="E84" s="332"/>
      <c r="F84" s="332"/>
      <c r="G84" s="332"/>
      <c r="H84" s="332"/>
      <c r="I84" s="332"/>
      <c r="J84" s="332"/>
      <c r="K84" s="332"/>
      <c r="L84" s="332"/>
      <c r="M84" s="332"/>
      <c r="N84" s="332"/>
      <c r="O84" s="343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280</v>
      </c>
      <c r="Y84" s="326">
        <f>IFERROR(SUM(Y82:Y83),"0")</f>
        <v>280</v>
      </c>
      <c r="Z84" s="326">
        <f>IFERROR(IF(Z82="",0,Z82),"0")+IFERROR(IF(Z83="",0,Z83),"0")</f>
        <v>5.0064000000000002</v>
      </c>
      <c r="AA84" s="327"/>
      <c r="AB84" s="327"/>
      <c r="AC84" s="327"/>
    </row>
    <row r="85" spans="1:68" x14ac:dyDescent="0.2">
      <c r="A85" s="332"/>
      <c r="B85" s="332"/>
      <c r="C85" s="332"/>
      <c r="D85" s="332"/>
      <c r="E85" s="332"/>
      <c r="F85" s="332"/>
      <c r="G85" s="332"/>
      <c r="H85" s="332"/>
      <c r="I85" s="332"/>
      <c r="J85" s="332"/>
      <c r="K85" s="332"/>
      <c r="L85" s="332"/>
      <c r="M85" s="332"/>
      <c r="N85" s="332"/>
      <c r="O85" s="343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1008</v>
      </c>
      <c r="Y85" s="326">
        <f>IFERROR(SUMPRODUCT(Y82:Y83*H82:H83),"0")</f>
        <v>1008</v>
      </c>
      <c r="Z85" s="37"/>
      <c r="AA85" s="327"/>
      <c r="AB85" s="327"/>
      <c r="AC85" s="327"/>
    </row>
    <row r="86" spans="1:68" ht="16.5" customHeight="1" x14ac:dyDescent="0.25">
      <c r="A86" s="360" t="s">
        <v>168</v>
      </c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2"/>
      <c r="P86" s="332"/>
      <c r="Q86" s="332"/>
      <c r="R86" s="332"/>
      <c r="S86" s="332"/>
      <c r="T86" s="332"/>
      <c r="U86" s="332"/>
      <c r="V86" s="332"/>
      <c r="W86" s="332"/>
      <c r="X86" s="332"/>
      <c r="Y86" s="332"/>
      <c r="Z86" s="332"/>
      <c r="AA86" s="319"/>
      <c r="AB86" s="319"/>
      <c r="AC86" s="319"/>
    </row>
    <row r="87" spans="1:68" ht="14.25" customHeight="1" x14ac:dyDescent="0.25">
      <c r="A87" s="331" t="s">
        <v>136</v>
      </c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2"/>
      <c r="P87" s="332"/>
      <c r="Q87" s="332"/>
      <c r="R87" s="332"/>
      <c r="S87" s="332"/>
      <c r="T87" s="332"/>
      <c r="U87" s="332"/>
      <c r="V87" s="332"/>
      <c r="W87" s="332"/>
      <c r="X87" s="332"/>
      <c r="Y87" s="332"/>
      <c r="Z87" s="332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33">
        <v>4607111033628</v>
      </c>
      <c r="E88" s="334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96" t="s">
        <v>171</v>
      </c>
      <c r="Q88" s="339"/>
      <c r="R88" s="339"/>
      <c r="S88" s="339"/>
      <c r="T88" s="340"/>
      <c r="U88" s="34"/>
      <c r="V88" s="34"/>
      <c r="W88" s="35" t="s">
        <v>70</v>
      </c>
      <c r="X88" s="324">
        <v>70</v>
      </c>
      <c r="Y88" s="325">
        <f t="shared" ref="Y88:Y93" si="6">IFERROR(IF(X88="","",X88),"")</f>
        <v>70</v>
      </c>
      <c r="Z88" s="36">
        <f t="shared" ref="Z88:Z93" si="7">IFERROR(IF(X88="","",X88*0.01788),"")</f>
        <v>1.2516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301.25200000000001</v>
      </c>
      <c r="BN88" s="67">
        <f t="shared" ref="BN88:BN93" si="9">IFERROR(Y88*I88,"0")</f>
        <v>301.25200000000001</v>
      </c>
      <c r="BO88" s="67">
        <f t="shared" ref="BO88:BO93" si="10">IFERROR(X88/J88,"0")</f>
        <v>1</v>
      </c>
      <c r="BP88" s="67">
        <f t="shared" ref="BP88:BP93" si="11">IFERROR(Y88/J88,"0")</f>
        <v>1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33">
        <v>4607111033451</v>
      </c>
      <c r="E89" s="334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9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9"/>
      <c r="R89" s="339"/>
      <c r="S89" s="339"/>
      <c r="T89" s="340"/>
      <c r="U89" s="34"/>
      <c r="V89" s="34"/>
      <c r="W89" s="35" t="s">
        <v>70</v>
      </c>
      <c r="X89" s="324">
        <v>140</v>
      </c>
      <c r="Y89" s="325">
        <f t="shared" si="6"/>
        <v>140</v>
      </c>
      <c r="Z89" s="36">
        <f t="shared" si="7"/>
        <v>2.5032000000000001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602.50400000000002</v>
      </c>
      <c r="BN89" s="67">
        <f t="shared" si="9"/>
        <v>602.50400000000002</v>
      </c>
      <c r="BO89" s="67">
        <f t="shared" si="10"/>
        <v>2</v>
      </c>
      <c r="BP89" s="67">
        <f t="shared" si="11"/>
        <v>2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33">
        <v>4607111035141</v>
      </c>
      <c r="E90" s="334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5" t="s">
        <v>176</v>
      </c>
      <c r="Q90" s="339"/>
      <c r="R90" s="339"/>
      <c r="S90" s="339"/>
      <c r="T90" s="340"/>
      <c r="U90" s="34"/>
      <c r="V90" s="34"/>
      <c r="W90" s="35" t="s">
        <v>70</v>
      </c>
      <c r="X90" s="324">
        <v>70</v>
      </c>
      <c r="Y90" s="325">
        <f t="shared" si="6"/>
        <v>70</v>
      </c>
      <c r="Z90" s="36">
        <f t="shared" si="7"/>
        <v>1.2516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301.25200000000001</v>
      </c>
      <c r="BN90" s="67">
        <f t="shared" si="9"/>
        <v>301.25200000000001</v>
      </c>
      <c r="BO90" s="67">
        <f t="shared" si="10"/>
        <v>1</v>
      </c>
      <c r="BP90" s="67">
        <f t="shared" si="11"/>
        <v>1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33">
        <v>4607111033444</v>
      </c>
      <c r="E91" s="334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50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9"/>
      <c r="R91" s="339"/>
      <c r="S91" s="339"/>
      <c r="T91" s="340"/>
      <c r="U91" s="34"/>
      <c r="V91" s="34"/>
      <c r="W91" s="35" t="s">
        <v>70</v>
      </c>
      <c r="X91" s="324">
        <v>140</v>
      </c>
      <c r="Y91" s="325">
        <f t="shared" si="6"/>
        <v>140</v>
      </c>
      <c r="Z91" s="36">
        <f t="shared" si="7"/>
        <v>2.5032000000000001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602.50400000000002</v>
      </c>
      <c r="BN91" s="67">
        <f t="shared" si="9"/>
        <v>602.50400000000002</v>
      </c>
      <c r="BO91" s="67">
        <f t="shared" si="10"/>
        <v>2</v>
      </c>
      <c r="BP91" s="67">
        <f t="shared" si="11"/>
        <v>2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33">
        <v>4607111035028</v>
      </c>
      <c r="E92" s="334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5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9"/>
      <c r="R92" s="339"/>
      <c r="S92" s="339"/>
      <c r="T92" s="340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33">
        <v>4607111036407</v>
      </c>
      <c r="E93" s="334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1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9"/>
      <c r="R93" s="339"/>
      <c r="S93" s="339"/>
      <c r="T93" s="340"/>
      <c r="U93" s="34"/>
      <c r="V93" s="34"/>
      <c r="W93" s="35" t="s">
        <v>70</v>
      </c>
      <c r="X93" s="324">
        <v>70</v>
      </c>
      <c r="Y93" s="325">
        <f t="shared" si="6"/>
        <v>70</v>
      </c>
      <c r="Z93" s="36">
        <f t="shared" si="7"/>
        <v>1.2516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317.04400000000004</v>
      </c>
      <c r="BN93" s="67">
        <f t="shared" si="9"/>
        <v>317.04400000000004</v>
      </c>
      <c r="BO93" s="67">
        <f t="shared" si="10"/>
        <v>1</v>
      </c>
      <c r="BP93" s="67">
        <f t="shared" si="11"/>
        <v>1</v>
      </c>
    </row>
    <row r="94" spans="1:68" x14ac:dyDescent="0.2">
      <c r="A94" s="34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43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490</v>
      </c>
      <c r="Y94" s="326">
        <f>IFERROR(SUM(Y88:Y93),"0")</f>
        <v>490</v>
      </c>
      <c r="Z94" s="326">
        <f>IFERROR(IF(Z88="",0,Z88),"0")+IFERROR(IF(Z89="",0,Z89),"0")+IFERROR(IF(Z90="",0,Z90),"0")+IFERROR(IF(Z91="",0,Z91),"0")+IFERROR(IF(Z92="",0,Z92),"0")+IFERROR(IF(Z93="",0,Z93),"0")</f>
        <v>8.7612000000000005</v>
      </c>
      <c r="AA94" s="327"/>
      <c r="AB94" s="327"/>
      <c r="AC94" s="327"/>
    </row>
    <row r="95" spans="1:68" x14ac:dyDescent="0.2">
      <c r="A95" s="332"/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43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1806</v>
      </c>
      <c r="Y95" s="326">
        <f>IFERROR(SUMPRODUCT(Y88:Y93*H88:H93),"0")</f>
        <v>1806</v>
      </c>
      <c r="Z95" s="37"/>
      <c r="AA95" s="327"/>
      <c r="AB95" s="327"/>
      <c r="AC95" s="327"/>
    </row>
    <row r="96" spans="1:68" ht="16.5" customHeight="1" x14ac:dyDescent="0.25">
      <c r="A96" s="360" t="s">
        <v>185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9"/>
      <c r="AB96" s="319"/>
      <c r="AC96" s="319"/>
    </row>
    <row r="97" spans="1:68" ht="14.25" customHeight="1" x14ac:dyDescent="0.25">
      <c r="A97" s="331" t="s">
        <v>186</v>
      </c>
      <c r="B97" s="332"/>
      <c r="C97" s="332"/>
      <c r="D97" s="332"/>
      <c r="E97" s="332"/>
      <c r="F97" s="332"/>
      <c r="G97" s="332"/>
      <c r="H97" s="332"/>
      <c r="I97" s="332"/>
      <c r="J97" s="332"/>
      <c r="K97" s="332"/>
      <c r="L97" s="332"/>
      <c r="M97" s="332"/>
      <c r="N97" s="332"/>
      <c r="O97" s="332"/>
      <c r="P97" s="332"/>
      <c r="Q97" s="332"/>
      <c r="R97" s="332"/>
      <c r="S97" s="332"/>
      <c r="T97" s="332"/>
      <c r="U97" s="332"/>
      <c r="V97" s="332"/>
      <c r="W97" s="332"/>
      <c r="X97" s="332"/>
      <c r="Y97" s="332"/>
      <c r="Z97" s="332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33">
        <v>4607025784319</v>
      </c>
      <c r="E98" s="334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1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9"/>
      <c r="R98" s="339"/>
      <c r="S98" s="339"/>
      <c r="T98" s="340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33">
        <v>4607025784012</v>
      </c>
      <c r="E99" s="334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52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9"/>
      <c r="R99" s="339"/>
      <c r="S99" s="339"/>
      <c r="T99" s="340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33">
        <v>4607111035370</v>
      </c>
      <c r="E100" s="334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9"/>
      <c r="R100" s="339"/>
      <c r="S100" s="339"/>
      <c r="T100" s="340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42"/>
      <c r="B101" s="332"/>
      <c r="C101" s="332"/>
      <c r="D101" s="332"/>
      <c r="E101" s="332"/>
      <c r="F101" s="332"/>
      <c r="G101" s="332"/>
      <c r="H101" s="332"/>
      <c r="I101" s="332"/>
      <c r="J101" s="332"/>
      <c r="K101" s="332"/>
      <c r="L101" s="332"/>
      <c r="M101" s="332"/>
      <c r="N101" s="332"/>
      <c r="O101" s="343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x14ac:dyDescent="0.2">
      <c r="A102" s="332"/>
      <c r="B102" s="332"/>
      <c r="C102" s="332"/>
      <c r="D102" s="332"/>
      <c r="E102" s="332"/>
      <c r="F102" s="332"/>
      <c r="G102" s="332"/>
      <c r="H102" s="332"/>
      <c r="I102" s="332"/>
      <c r="J102" s="332"/>
      <c r="K102" s="332"/>
      <c r="L102" s="332"/>
      <c r="M102" s="332"/>
      <c r="N102" s="332"/>
      <c r="O102" s="343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customHeight="1" x14ac:dyDescent="0.25">
      <c r="A103" s="360" t="s">
        <v>196</v>
      </c>
      <c r="B103" s="332"/>
      <c r="C103" s="332"/>
      <c r="D103" s="332"/>
      <c r="E103" s="332"/>
      <c r="F103" s="332"/>
      <c r="G103" s="332"/>
      <c r="H103" s="332"/>
      <c r="I103" s="332"/>
      <c r="J103" s="332"/>
      <c r="K103" s="332"/>
      <c r="L103" s="332"/>
      <c r="M103" s="332"/>
      <c r="N103" s="332"/>
      <c r="O103" s="332"/>
      <c r="P103" s="332"/>
      <c r="Q103" s="332"/>
      <c r="R103" s="332"/>
      <c r="S103" s="332"/>
      <c r="T103" s="332"/>
      <c r="U103" s="332"/>
      <c r="V103" s="332"/>
      <c r="W103" s="332"/>
      <c r="X103" s="332"/>
      <c r="Y103" s="332"/>
      <c r="Z103" s="332"/>
      <c r="AA103" s="319"/>
      <c r="AB103" s="319"/>
      <c r="AC103" s="319"/>
    </row>
    <row r="104" spans="1:68" ht="14.25" customHeight="1" x14ac:dyDescent="0.25">
      <c r="A104" s="331" t="s">
        <v>64</v>
      </c>
      <c r="B104" s="332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32"/>
      <c r="P104" s="332"/>
      <c r="Q104" s="332"/>
      <c r="R104" s="332"/>
      <c r="S104" s="332"/>
      <c r="T104" s="332"/>
      <c r="U104" s="332"/>
      <c r="V104" s="332"/>
      <c r="W104" s="332"/>
      <c r="X104" s="332"/>
      <c r="Y104" s="332"/>
      <c r="Z104" s="332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33">
        <v>4607111039262</v>
      </c>
      <c r="E105" s="334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9"/>
      <c r="R105" s="339"/>
      <c r="S105" s="339"/>
      <c r="T105" s="340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33">
        <v>4607111034144</v>
      </c>
      <c r="E106" s="334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1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9"/>
      <c r="R106" s="339"/>
      <c r="S106" s="339"/>
      <c r="T106" s="340"/>
      <c r="U106" s="34"/>
      <c r="V106" s="34"/>
      <c r="W106" s="35" t="s">
        <v>70</v>
      </c>
      <c r="X106" s="324">
        <v>168</v>
      </c>
      <c r="Y106" s="325">
        <f>IFERROR(IF(X106="","",X106),"")</f>
        <v>168</v>
      </c>
      <c r="Z106" s="36">
        <f>IFERROR(IF(X106="","",X106*0.0155),"")</f>
        <v>2.6040000000000001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1257.6479999999999</v>
      </c>
      <c r="BN106" s="67">
        <f>IFERROR(Y106*I106,"0")</f>
        <v>1257.6479999999999</v>
      </c>
      <c r="BO106" s="67">
        <f>IFERROR(X106/J106,"0")</f>
        <v>2</v>
      </c>
      <c r="BP106" s="67">
        <f>IFERROR(Y106/J106,"0")</f>
        <v>2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33">
        <v>4607111039248</v>
      </c>
      <c r="E107" s="334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9"/>
      <c r="R107" s="339"/>
      <c r="S107" s="339"/>
      <c r="T107" s="340"/>
      <c r="U107" s="34"/>
      <c r="V107" s="34"/>
      <c r="W107" s="35" t="s">
        <v>70</v>
      </c>
      <c r="X107" s="324">
        <v>0</v>
      </c>
      <c r="Y107" s="325">
        <f>IFERROR(IF(X107="","",X107),"")</f>
        <v>0</v>
      </c>
      <c r="Z107" s="36">
        <f>IFERROR(IF(X107="","",X107*0.0155),"")</f>
        <v>0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33">
        <v>4607111039293</v>
      </c>
      <c r="E108" s="334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3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9"/>
      <c r="R108" s="339"/>
      <c r="S108" s="339"/>
      <c r="T108" s="340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33">
        <v>4607111039279</v>
      </c>
      <c r="E109" s="334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9"/>
      <c r="R109" s="339"/>
      <c r="S109" s="339"/>
      <c r="T109" s="340"/>
      <c r="U109" s="34"/>
      <c r="V109" s="34"/>
      <c r="W109" s="35" t="s">
        <v>70</v>
      </c>
      <c r="X109" s="324">
        <v>0</v>
      </c>
      <c r="Y109" s="325">
        <f>IFERROR(IF(X109="","",X109),"")</f>
        <v>0</v>
      </c>
      <c r="Z109" s="36">
        <f>IFERROR(IF(X109="","",X109*0.0155),"")</f>
        <v>0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42"/>
      <c r="B110" s="332"/>
      <c r="C110" s="332"/>
      <c r="D110" s="332"/>
      <c r="E110" s="332"/>
      <c r="F110" s="332"/>
      <c r="G110" s="332"/>
      <c r="H110" s="332"/>
      <c r="I110" s="332"/>
      <c r="J110" s="332"/>
      <c r="K110" s="332"/>
      <c r="L110" s="332"/>
      <c r="M110" s="332"/>
      <c r="N110" s="332"/>
      <c r="O110" s="343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168</v>
      </c>
      <c r="Y110" s="326">
        <f>IFERROR(SUM(Y105:Y109),"0")</f>
        <v>168</v>
      </c>
      <c r="Z110" s="326">
        <f>IFERROR(IF(Z105="",0,Z105),"0")+IFERROR(IF(Z106="",0,Z106),"0")+IFERROR(IF(Z107="",0,Z107),"0")+IFERROR(IF(Z108="",0,Z108),"0")+IFERROR(IF(Z109="",0,Z109),"0")</f>
        <v>2.6040000000000001</v>
      </c>
      <c r="AA110" s="327"/>
      <c r="AB110" s="327"/>
      <c r="AC110" s="327"/>
    </row>
    <row r="111" spans="1:68" x14ac:dyDescent="0.2">
      <c r="A111" s="332"/>
      <c r="B111" s="332"/>
      <c r="C111" s="332"/>
      <c r="D111" s="332"/>
      <c r="E111" s="332"/>
      <c r="F111" s="332"/>
      <c r="G111" s="332"/>
      <c r="H111" s="332"/>
      <c r="I111" s="332"/>
      <c r="J111" s="332"/>
      <c r="K111" s="332"/>
      <c r="L111" s="332"/>
      <c r="M111" s="332"/>
      <c r="N111" s="332"/>
      <c r="O111" s="343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1209.6000000000001</v>
      </c>
      <c r="Y111" s="326">
        <f>IFERROR(SUMPRODUCT(Y105:Y109*H105:H109),"0")</f>
        <v>1209.6000000000001</v>
      </c>
      <c r="Z111" s="37"/>
      <c r="AA111" s="327"/>
      <c r="AB111" s="327"/>
      <c r="AC111" s="327"/>
    </row>
    <row r="112" spans="1:68" ht="16.5" customHeight="1" x14ac:dyDescent="0.25">
      <c r="A112" s="360" t="s">
        <v>207</v>
      </c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19"/>
      <c r="AB112" s="319"/>
      <c r="AC112" s="319"/>
    </row>
    <row r="113" spans="1:68" ht="14.25" customHeight="1" x14ac:dyDescent="0.25">
      <c r="A113" s="331" t="s">
        <v>136</v>
      </c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2"/>
      <c r="P113" s="332"/>
      <c r="Q113" s="332"/>
      <c r="R113" s="332"/>
      <c r="S113" s="332"/>
      <c r="T113" s="332"/>
      <c r="U113" s="332"/>
      <c r="V113" s="332"/>
      <c r="W113" s="332"/>
      <c r="X113" s="332"/>
      <c r="Y113" s="332"/>
      <c r="Z113" s="332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33">
        <v>4607111034014</v>
      </c>
      <c r="E114" s="334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9"/>
      <c r="R114" s="339"/>
      <c r="S114" s="339"/>
      <c r="T114" s="340"/>
      <c r="U114" s="34"/>
      <c r="V114" s="34"/>
      <c r="W114" s="35" t="s">
        <v>70</v>
      </c>
      <c r="X114" s="324">
        <v>140</v>
      </c>
      <c r="Y114" s="325">
        <f>IFERROR(IF(X114="","",X114),"")</f>
        <v>140</v>
      </c>
      <c r="Z114" s="36">
        <f>IFERROR(IF(X114="","",X114*0.01788),"")</f>
        <v>2.5032000000000001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518.50400000000002</v>
      </c>
      <c r="BN114" s="67">
        <f>IFERROR(Y114*I114,"0")</f>
        <v>518.50400000000002</v>
      </c>
      <c r="BO114" s="67">
        <f>IFERROR(X114/J114,"0")</f>
        <v>2</v>
      </c>
      <c r="BP114" s="67">
        <f>IFERROR(Y114/J114,"0")</f>
        <v>2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33">
        <v>4607111033994</v>
      </c>
      <c r="E115" s="334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9"/>
      <c r="R115" s="339"/>
      <c r="S115" s="339"/>
      <c r="T115" s="340"/>
      <c r="U115" s="34"/>
      <c r="V115" s="34"/>
      <c r="W115" s="35" t="s">
        <v>70</v>
      </c>
      <c r="X115" s="324">
        <v>140</v>
      </c>
      <c r="Y115" s="325">
        <f>IFERROR(IF(X115="","",X115),"")</f>
        <v>140</v>
      </c>
      <c r="Z115" s="36">
        <f>IFERROR(IF(X115="","",X115*0.01788),"")</f>
        <v>2.5032000000000001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518.50400000000002</v>
      </c>
      <c r="BN115" s="67">
        <f>IFERROR(Y115*I115,"0")</f>
        <v>518.50400000000002</v>
      </c>
      <c r="BO115" s="67">
        <f>IFERROR(X115/J115,"0")</f>
        <v>2</v>
      </c>
      <c r="BP115" s="67">
        <f>IFERROR(Y115/J115,"0")</f>
        <v>2</v>
      </c>
    </row>
    <row r="116" spans="1:68" x14ac:dyDescent="0.2">
      <c r="A116" s="342"/>
      <c r="B116" s="332"/>
      <c r="C116" s="332"/>
      <c r="D116" s="332"/>
      <c r="E116" s="332"/>
      <c r="F116" s="332"/>
      <c r="G116" s="332"/>
      <c r="H116" s="332"/>
      <c r="I116" s="332"/>
      <c r="J116" s="332"/>
      <c r="K116" s="332"/>
      <c r="L116" s="332"/>
      <c r="M116" s="332"/>
      <c r="N116" s="332"/>
      <c r="O116" s="343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280</v>
      </c>
      <c r="Y116" s="326">
        <f>IFERROR(SUM(Y114:Y115),"0")</f>
        <v>280</v>
      </c>
      <c r="Z116" s="326">
        <f>IFERROR(IF(Z114="",0,Z114),"0")+IFERROR(IF(Z115="",0,Z115),"0")</f>
        <v>5.0064000000000002</v>
      </c>
      <c r="AA116" s="327"/>
      <c r="AB116" s="327"/>
      <c r="AC116" s="327"/>
    </row>
    <row r="117" spans="1:68" x14ac:dyDescent="0.2">
      <c r="A117" s="332"/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43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840</v>
      </c>
      <c r="Y117" s="326">
        <f>IFERROR(SUMPRODUCT(Y114:Y115*H114:H115),"0")</f>
        <v>840</v>
      </c>
      <c r="Z117" s="37"/>
      <c r="AA117" s="327"/>
      <c r="AB117" s="327"/>
      <c r="AC117" s="327"/>
    </row>
    <row r="118" spans="1:68" ht="16.5" customHeight="1" x14ac:dyDescent="0.25">
      <c r="A118" s="360" t="s">
        <v>213</v>
      </c>
      <c r="B118" s="332"/>
      <c r="C118" s="332"/>
      <c r="D118" s="332"/>
      <c r="E118" s="332"/>
      <c r="F118" s="332"/>
      <c r="G118" s="332"/>
      <c r="H118" s="332"/>
      <c r="I118" s="332"/>
      <c r="J118" s="332"/>
      <c r="K118" s="332"/>
      <c r="L118" s="332"/>
      <c r="M118" s="332"/>
      <c r="N118" s="332"/>
      <c r="O118" s="332"/>
      <c r="P118" s="332"/>
      <c r="Q118" s="332"/>
      <c r="R118" s="332"/>
      <c r="S118" s="332"/>
      <c r="T118" s="332"/>
      <c r="U118" s="332"/>
      <c r="V118" s="332"/>
      <c r="W118" s="332"/>
      <c r="X118" s="332"/>
      <c r="Y118" s="332"/>
      <c r="Z118" s="332"/>
      <c r="AA118" s="319"/>
      <c r="AB118" s="319"/>
      <c r="AC118" s="319"/>
    </row>
    <row r="119" spans="1:68" ht="14.25" customHeight="1" x14ac:dyDescent="0.25">
      <c r="A119" s="331" t="s">
        <v>136</v>
      </c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2"/>
      <c r="P119" s="332"/>
      <c r="Q119" s="332"/>
      <c r="R119" s="332"/>
      <c r="S119" s="332"/>
      <c r="T119" s="332"/>
      <c r="U119" s="332"/>
      <c r="V119" s="332"/>
      <c r="W119" s="332"/>
      <c r="X119" s="332"/>
      <c r="Y119" s="332"/>
      <c r="Z119" s="332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33">
        <v>4607111039095</v>
      </c>
      <c r="E120" s="334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5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9"/>
      <c r="R120" s="339"/>
      <c r="S120" s="339"/>
      <c r="T120" s="340"/>
      <c r="U120" s="34"/>
      <c r="V120" s="34"/>
      <c r="W120" s="35" t="s">
        <v>70</v>
      </c>
      <c r="X120" s="324">
        <v>140</v>
      </c>
      <c r="Y120" s="325">
        <f>IFERROR(IF(X120="","",X120),"")</f>
        <v>140</v>
      </c>
      <c r="Z120" s="36">
        <f>IFERROR(IF(X120="","",X120*0.01788),"")</f>
        <v>2.5032000000000001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524.72</v>
      </c>
      <c r="BN120" s="67">
        <f>IFERROR(Y120*I120,"0")</f>
        <v>524.72</v>
      </c>
      <c r="BO120" s="67">
        <f>IFERROR(X120/J120,"0")</f>
        <v>2</v>
      </c>
      <c r="BP120" s="67">
        <f>IFERROR(Y120/J120,"0")</f>
        <v>2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33">
        <v>4607111034199</v>
      </c>
      <c r="E121" s="334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36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9"/>
      <c r="R121" s="339"/>
      <c r="S121" s="339"/>
      <c r="T121" s="340"/>
      <c r="U121" s="34"/>
      <c r="V121" s="34"/>
      <c r="W121" s="35" t="s">
        <v>70</v>
      </c>
      <c r="X121" s="324">
        <v>140</v>
      </c>
      <c r="Y121" s="325">
        <f>IFERROR(IF(X121="","",X121),"")</f>
        <v>140</v>
      </c>
      <c r="Z121" s="36">
        <f>IFERROR(IF(X121="","",X121*0.01788),"")</f>
        <v>2.5032000000000001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518.50400000000002</v>
      </c>
      <c r="BN121" s="67">
        <f>IFERROR(Y121*I121,"0")</f>
        <v>518.50400000000002</v>
      </c>
      <c r="BO121" s="67">
        <f>IFERROR(X121/J121,"0")</f>
        <v>2</v>
      </c>
      <c r="BP121" s="67">
        <f>IFERROR(Y121/J121,"0")</f>
        <v>2</v>
      </c>
    </row>
    <row r="122" spans="1:68" x14ac:dyDescent="0.2">
      <c r="A122" s="342"/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43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280</v>
      </c>
      <c r="Y122" s="326">
        <f>IFERROR(SUM(Y120:Y121),"0")</f>
        <v>280</v>
      </c>
      <c r="Z122" s="326">
        <f>IFERROR(IF(Z120="",0,Z120),"0")+IFERROR(IF(Z121="",0,Z121),"0")</f>
        <v>5.0064000000000002</v>
      </c>
      <c r="AA122" s="327"/>
      <c r="AB122" s="327"/>
      <c r="AC122" s="327"/>
    </row>
    <row r="123" spans="1:68" x14ac:dyDescent="0.2">
      <c r="A123" s="332"/>
      <c r="B123" s="332"/>
      <c r="C123" s="332"/>
      <c r="D123" s="332"/>
      <c r="E123" s="332"/>
      <c r="F123" s="332"/>
      <c r="G123" s="332"/>
      <c r="H123" s="332"/>
      <c r="I123" s="332"/>
      <c r="J123" s="332"/>
      <c r="K123" s="332"/>
      <c r="L123" s="332"/>
      <c r="M123" s="332"/>
      <c r="N123" s="332"/>
      <c r="O123" s="343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840</v>
      </c>
      <c r="Y123" s="326">
        <f>IFERROR(SUMPRODUCT(Y120:Y121*H120:H121),"0")</f>
        <v>840</v>
      </c>
      <c r="Z123" s="37"/>
      <c r="AA123" s="327"/>
      <c r="AB123" s="327"/>
      <c r="AC123" s="327"/>
    </row>
    <row r="124" spans="1:68" ht="16.5" customHeight="1" x14ac:dyDescent="0.25">
      <c r="A124" s="360" t="s">
        <v>220</v>
      </c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32"/>
      <c r="Q124" s="332"/>
      <c r="R124" s="332"/>
      <c r="S124" s="332"/>
      <c r="T124" s="332"/>
      <c r="U124" s="332"/>
      <c r="V124" s="332"/>
      <c r="W124" s="332"/>
      <c r="X124" s="332"/>
      <c r="Y124" s="332"/>
      <c r="Z124" s="332"/>
      <c r="AA124" s="319"/>
      <c r="AB124" s="319"/>
      <c r="AC124" s="319"/>
    </row>
    <row r="125" spans="1:68" ht="14.25" customHeight="1" x14ac:dyDescent="0.25">
      <c r="A125" s="331" t="s">
        <v>136</v>
      </c>
      <c r="B125" s="332"/>
      <c r="C125" s="332"/>
      <c r="D125" s="332"/>
      <c r="E125" s="332"/>
      <c r="F125" s="332"/>
      <c r="G125" s="332"/>
      <c r="H125" s="332"/>
      <c r="I125" s="332"/>
      <c r="J125" s="332"/>
      <c r="K125" s="332"/>
      <c r="L125" s="332"/>
      <c r="M125" s="332"/>
      <c r="N125" s="332"/>
      <c r="O125" s="332"/>
      <c r="P125" s="332"/>
      <c r="Q125" s="332"/>
      <c r="R125" s="332"/>
      <c r="S125" s="332"/>
      <c r="T125" s="332"/>
      <c r="U125" s="332"/>
      <c r="V125" s="332"/>
      <c r="W125" s="332"/>
      <c r="X125" s="332"/>
      <c r="Y125" s="332"/>
      <c r="Z125" s="332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33">
        <v>4607111034380</v>
      </c>
      <c r="E126" s="334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3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9"/>
      <c r="R126" s="339"/>
      <c r="S126" s="339"/>
      <c r="T126" s="340"/>
      <c r="U126" s="34"/>
      <c r="V126" s="34"/>
      <c r="W126" s="35" t="s">
        <v>70</v>
      </c>
      <c r="X126" s="324">
        <v>70</v>
      </c>
      <c r="Y126" s="325">
        <f>IFERROR(IF(X126="","",X126),"")</f>
        <v>70</v>
      </c>
      <c r="Z126" s="36">
        <f>IFERROR(IF(X126="","",X126*0.01788),"")</f>
        <v>1.2516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229.6</v>
      </c>
      <c r="BN126" s="67">
        <f>IFERROR(Y126*I126,"0")</f>
        <v>229.6</v>
      </c>
      <c r="BO126" s="67">
        <f>IFERROR(X126/J126,"0")</f>
        <v>1</v>
      </c>
      <c r="BP126" s="67">
        <f>IFERROR(Y126/J126,"0")</f>
        <v>1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33">
        <v>4607111034397</v>
      </c>
      <c r="E127" s="334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9"/>
      <c r="R127" s="339"/>
      <c r="S127" s="339"/>
      <c r="T127" s="340"/>
      <c r="U127" s="34"/>
      <c r="V127" s="34"/>
      <c r="W127" s="35" t="s">
        <v>70</v>
      </c>
      <c r="X127" s="324">
        <v>70</v>
      </c>
      <c r="Y127" s="325">
        <f>IFERROR(IF(X127="","",X127),"")</f>
        <v>70</v>
      </c>
      <c r="Z127" s="36">
        <f>IFERROR(IF(X127="","",X127*0.01788),"")</f>
        <v>1.2516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229.6</v>
      </c>
      <c r="BN127" s="67">
        <f>IFERROR(Y127*I127,"0")</f>
        <v>229.6</v>
      </c>
      <c r="BO127" s="67">
        <f>IFERROR(X127/J127,"0")</f>
        <v>1</v>
      </c>
      <c r="BP127" s="67">
        <f>IFERROR(Y127/J127,"0")</f>
        <v>1</v>
      </c>
    </row>
    <row r="128" spans="1:68" x14ac:dyDescent="0.2">
      <c r="A128" s="342"/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43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140</v>
      </c>
      <c r="Y128" s="326">
        <f>IFERROR(SUM(Y126:Y127),"0")</f>
        <v>140</v>
      </c>
      <c r="Z128" s="326">
        <f>IFERROR(IF(Z126="",0,Z126),"0")+IFERROR(IF(Z127="",0,Z127),"0")</f>
        <v>2.5032000000000001</v>
      </c>
      <c r="AA128" s="327"/>
      <c r="AB128" s="327"/>
      <c r="AC128" s="327"/>
    </row>
    <row r="129" spans="1:68" x14ac:dyDescent="0.2">
      <c r="A129" s="332"/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43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420</v>
      </c>
      <c r="Y129" s="326">
        <f>IFERROR(SUMPRODUCT(Y126:Y127*H126:H127),"0")</f>
        <v>420</v>
      </c>
      <c r="Z129" s="37"/>
      <c r="AA129" s="327"/>
      <c r="AB129" s="327"/>
      <c r="AC129" s="327"/>
    </row>
    <row r="130" spans="1:68" ht="16.5" customHeight="1" x14ac:dyDescent="0.25">
      <c r="A130" s="360" t="s">
        <v>226</v>
      </c>
      <c r="B130" s="332"/>
      <c r="C130" s="332"/>
      <c r="D130" s="332"/>
      <c r="E130" s="332"/>
      <c r="F130" s="332"/>
      <c r="G130" s="332"/>
      <c r="H130" s="332"/>
      <c r="I130" s="332"/>
      <c r="J130" s="332"/>
      <c r="K130" s="332"/>
      <c r="L130" s="332"/>
      <c r="M130" s="332"/>
      <c r="N130" s="332"/>
      <c r="O130" s="332"/>
      <c r="P130" s="332"/>
      <c r="Q130" s="332"/>
      <c r="R130" s="332"/>
      <c r="S130" s="332"/>
      <c r="T130" s="332"/>
      <c r="U130" s="332"/>
      <c r="V130" s="332"/>
      <c r="W130" s="332"/>
      <c r="X130" s="332"/>
      <c r="Y130" s="332"/>
      <c r="Z130" s="332"/>
      <c r="AA130" s="319"/>
      <c r="AB130" s="319"/>
      <c r="AC130" s="319"/>
    </row>
    <row r="131" spans="1:68" ht="14.25" customHeight="1" x14ac:dyDescent="0.25">
      <c r="A131" s="331" t="s">
        <v>136</v>
      </c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2"/>
      <c r="P131" s="332"/>
      <c r="Q131" s="332"/>
      <c r="R131" s="332"/>
      <c r="S131" s="332"/>
      <c r="T131" s="332"/>
      <c r="U131" s="332"/>
      <c r="V131" s="332"/>
      <c r="W131" s="332"/>
      <c r="X131" s="332"/>
      <c r="Y131" s="332"/>
      <c r="Z131" s="332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33">
        <v>4607111035806</v>
      </c>
      <c r="E132" s="334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81" t="s">
        <v>229</v>
      </c>
      <c r="Q132" s="339"/>
      <c r="R132" s="339"/>
      <c r="S132" s="339"/>
      <c r="T132" s="340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2"/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43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2"/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43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60" t="s">
        <v>231</v>
      </c>
      <c r="B135" s="332"/>
      <c r="C135" s="332"/>
      <c r="D135" s="332"/>
      <c r="E135" s="332"/>
      <c r="F135" s="332"/>
      <c r="G135" s="332"/>
      <c r="H135" s="332"/>
      <c r="I135" s="332"/>
      <c r="J135" s="332"/>
      <c r="K135" s="332"/>
      <c r="L135" s="332"/>
      <c r="M135" s="332"/>
      <c r="N135" s="332"/>
      <c r="O135" s="332"/>
      <c r="P135" s="332"/>
      <c r="Q135" s="332"/>
      <c r="R135" s="332"/>
      <c r="S135" s="332"/>
      <c r="T135" s="332"/>
      <c r="U135" s="332"/>
      <c r="V135" s="332"/>
      <c r="W135" s="332"/>
      <c r="X135" s="332"/>
      <c r="Y135" s="332"/>
      <c r="Z135" s="332"/>
      <c r="AA135" s="319"/>
      <c r="AB135" s="319"/>
      <c r="AC135" s="319"/>
    </row>
    <row r="136" spans="1:68" ht="14.25" customHeight="1" x14ac:dyDescent="0.25">
      <c r="A136" s="331" t="s">
        <v>136</v>
      </c>
      <c r="B136" s="332"/>
      <c r="C136" s="332"/>
      <c r="D136" s="332"/>
      <c r="E136" s="332"/>
      <c r="F136" s="332"/>
      <c r="G136" s="332"/>
      <c r="H136" s="332"/>
      <c r="I136" s="332"/>
      <c r="J136" s="332"/>
      <c r="K136" s="332"/>
      <c r="L136" s="332"/>
      <c r="M136" s="332"/>
      <c r="N136" s="332"/>
      <c r="O136" s="332"/>
      <c r="P136" s="332"/>
      <c r="Q136" s="332"/>
      <c r="R136" s="332"/>
      <c r="S136" s="332"/>
      <c r="T136" s="332"/>
      <c r="U136" s="332"/>
      <c r="V136" s="332"/>
      <c r="W136" s="332"/>
      <c r="X136" s="332"/>
      <c r="Y136" s="332"/>
      <c r="Z136" s="332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33">
        <v>4607111039613</v>
      </c>
      <c r="E137" s="334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8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9"/>
      <c r="R137" s="339"/>
      <c r="S137" s="339"/>
      <c r="T137" s="34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43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2"/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43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60" t="s">
        <v>234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9"/>
      <c r="AB140" s="319"/>
      <c r="AC140" s="319"/>
    </row>
    <row r="141" spans="1:68" ht="14.25" customHeight="1" x14ac:dyDescent="0.25">
      <c r="A141" s="331" t="s">
        <v>235</v>
      </c>
      <c r="B141" s="332"/>
      <c r="C141" s="332"/>
      <c r="D141" s="332"/>
      <c r="E141" s="332"/>
      <c r="F141" s="332"/>
      <c r="G141" s="332"/>
      <c r="H141" s="332"/>
      <c r="I141" s="332"/>
      <c r="J141" s="332"/>
      <c r="K141" s="332"/>
      <c r="L141" s="332"/>
      <c r="M141" s="332"/>
      <c r="N141" s="332"/>
      <c r="O141" s="332"/>
      <c r="P141" s="332"/>
      <c r="Q141" s="332"/>
      <c r="R141" s="332"/>
      <c r="S141" s="332"/>
      <c r="T141" s="332"/>
      <c r="U141" s="332"/>
      <c r="V141" s="332"/>
      <c r="W141" s="332"/>
      <c r="X141" s="332"/>
      <c r="Y141" s="332"/>
      <c r="Z141" s="332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33">
        <v>4607111035639</v>
      </c>
      <c r="E142" s="334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9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9"/>
      <c r="R142" s="339"/>
      <c r="S142" s="339"/>
      <c r="T142" s="34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33">
        <v>4607111035646</v>
      </c>
      <c r="E143" s="334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9"/>
      <c r="R143" s="339"/>
      <c r="S143" s="339"/>
      <c r="T143" s="34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2"/>
      <c r="B144" s="332"/>
      <c r="C144" s="332"/>
      <c r="D144" s="332"/>
      <c r="E144" s="332"/>
      <c r="F144" s="332"/>
      <c r="G144" s="332"/>
      <c r="H144" s="332"/>
      <c r="I144" s="332"/>
      <c r="J144" s="332"/>
      <c r="K144" s="332"/>
      <c r="L144" s="332"/>
      <c r="M144" s="332"/>
      <c r="N144" s="332"/>
      <c r="O144" s="343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2"/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43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60" t="s">
        <v>242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9"/>
      <c r="AB146" s="319"/>
      <c r="AC146" s="319"/>
    </row>
    <row r="147" spans="1:68" ht="14.25" customHeight="1" x14ac:dyDescent="0.25">
      <c r="A147" s="331" t="s">
        <v>136</v>
      </c>
      <c r="B147" s="332"/>
      <c r="C147" s="332"/>
      <c r="D147" s="332"/>
      <c r="E147" s="332"/>
      <c r="F147" s="332"/>
      <c r="G147" s="332"/>
      <c r="H147" s="332"/>
      <c r="I147" s="332"/>
      <c r="J147" s="332"/>
      <c r="K147" s="332"/>
      <c r="L147" s="332"/>
      <c r="M147" s="332"/>
      <c r="N147" s="332"/>
      <c r="O147" s="332"/>
      <c r="P147" s="332"/>
      <c r="Q147" s="332"/>
      <c r="R147" s="332"/>
      <c r="S147" s="332"/>
      <c r="T147" s="332"/>
      <c r="U147" s="332"/>
      <c r="V147" s="332"/>
      <c r="W147" s="332"/>
      <c r="X147" s="332"/>
      <c r="Y147" s="332"/>
      <c r="Z147" s="332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33">
        <v>4607111036568</v>
      </c>
      <c r="E148" s="334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5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9"/>
      <c r="R148" s="339"/>
      <c r="S148" s="339"/>
      <c r="T148" s="340"/>
      <c r="U148" s="34"/>
      <c r="V148" s="34"/>
      <c r="W148" s="35" t="s">
        <v>70</v>
      </c>
      <c r="X148" s="324">
        <v>280</v>
      </c>
      <c r="Y148" s="325">
        <f>IFERROR(IF(X148="","",X148),"")</f>
        <v>280</v>
      </c>
      <c r="Z148" s="36">
        <f>IFERROR(IF(X148="","",X148*0.00941),"")</f>
        <v>2.6347999999999998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588.50400000000002</v>
      </c>
      <c r="BN148" s="67">
        <f>IFERROR(Y148*I148,"0")</f>
        <v>588.50400000000002</v>
      </c>
      <c r="BO148" s="67">
        <f>IFERROR(X148/J148,"0")</f>
        <v>2</v>
      </c>
      <c r="BP148" s="67">
        <f>IFERROR(Y148/J148,"0")</f>
        <v>2</v>
      </c>
    </row>
    <row r="149" spans="1:68" x14ac:dyDescent="0.2">
      <c r="A149" s="34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43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280</v>
      </c>
      <c r="Y149" s="326">
        <f>IFERROR(SUM(Y148:Y148),"0")</f>
        <v>280</v>
      </c>
      <c r="Z149" s="326">
        <f>IFERROR(IF(Z148="",0,Z148),"0")</f>
        <v>2.6347999999999998</v>
      </c>
      <c r="AA149" s="327"/>
      <c r="AB149" s="327"/>
      <c r="AC149" s="327"/>
    </row>
    <row r="150" spans="1:68" x14ac:dyDescent="0.2">
      <c r="A150" s="332"/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43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470.4</v>
      </c>
      <c r="Y150" s="326">
        <f>IFERROR(SUMPRODUCT(Y148:Y148*H148:H148),"0")</f>
        <v>470.4</v>
      </c>
      <c r="Z150" s="37"/>
      <c r="AA150" s="327"/>
      <c r="AB150" s="327"/>
      <c r="AC150" s="327"/>
    </row>
    <row r="151" spans="1:68" ht="27.75" customHeight="1" x14ac:dyDescent="0.2">
      <c r="A151" s="345" t="s">
        <v>246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48"/>
      <c r="AB151" s="48"/>
      <c r="AC151" s="48"/>
    </row>
    <row r="152" spans="1:68" ht="16.5" customHeight="1" x14ac:dyDescent="0.25">
      <c r="A152" s="360" t="s">
        <v>247</v>
      </c>
      <c r="B152" s="332"/>
      <c r="C152" s="332"/>
      <c r="D152" s="332"/>
      <c r="E152" s="332"/>
      <c r="F152" s="332"/>
      <c r="G152" s="332"/>
      <c r="H152" s="332"/>
      <c r="I152" s="332"/>
      <c r="J152" s="332"/>
      <c r="K152" s="332"/>
      <c r="L152" s="332"/>
      <c r="M152" s="332"/>
      <c r="N152" s="332"/>
      <c r="O152" s="332"/>
      <c r="P152" s="332"/>
      <c r="Q152" s="332"/>
      <c r="R152" s="332"/>
      <c r="S152" s="332"/>
      <c r="T152" s="332"/>
      <c r="U152" s="332"/>
      <c r="V152" s="332"/>
      <c r="W152" s="332"/>
      <c r="X152" s="332"/>
      <c r="Y152" s="332"/>
      <c r="Z152" s="332"/>
      <c r="AA152" s="319"/>
      <c r="AB152" s="319"/>
      <c r="AC152" s="319"/>
    </row>
    <row r="153" spans="1:68" ht="14.25" customHeight="1" x14ac:dyDescent="0.25">
      <c r="A153" s="331" t="s">
        <v>136</v>
      </c>
      <c r="B153" s="332"/>
      <c r="C153" s="332"/>
      <c r="D153" s="332"/>
      <c r="E153" s="332"/>
      <c r="F153" s="332"/>
      <c r="G153" s="332"/>
      <c r="H153" s="332"/>
      <c r="I153" s="332"/>
      <c r="J153" s="332"/>
      <c r="K153" s="332"/>
      <c r="L153" s="332"/>
      <c r="M153" s="332"/>
      <c r="N153" s="332"/>
      <c r="O153" s="332"/>
      <c r="P153" s="332"/>
      <c r="Q153" s="332"/>
      <c r="R153" s="332"/>
      <c r="S153" s="332"/>
      <c r="T153" s="332"/>
      <c r="U153" s="332"/>
      <c r="V153" s="332"/>
      <c r="W153" s="332"/>
      <c r="X153" s="332"/>
      <c r="Y153" s="332"/>
      <c r="Z153" s="332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33">
        <v>4607111039057</v>
      </c>
      <c r="E154" s="334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58" t="s">
        <v>250</v>
      </c>
      <c r="Q154" s="339"/>
      <c r="R154" s="339"/>
      <c r="S154" s="339"/>
      <c r="T154" s="34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2"/>
      <c r="B155" s="332"/>
      <c r="C155" s="332"/>
      <c r="D155" s="332"/>
      <c r="E155" s="332"/>
      <c r="F155" s="332"/>
      <c r="G155" s="332"/>
      <c r="H155" s="332"/>
      <c r="I155" s="332"/>
      <c r="J155" s="332"/>
      <c r="K155" s="332"/>
      <c r="L155" s="332"/>
      <c r="M155" s="332"/>
      <c r="N155" s="332"/>
      <c r="O155" s="343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2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43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60" t="s">
        <v>251</v>
      </c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2"/>
      <c r="P157" s="332"/>
      <c r="Q157" s="332"/>
      <c r="R157" s="332"/>
      <c r="S157" s="332"/>
      <c r="T157" s="332"/>
      <c r="U157" s="332"/>
      <c r="V157" s="332"/>
      <c r="W157" s="332"/>
      <c r="X157" s="332"/>
      <c r="Y157" s="332"/>
      <c r="Z157" s="332"/>
      <c r="AA157" s="319"/>
      <c r="AB157" s="319"/>
      <c r="AC157" s="319"/>
    </row>
    <row r="158" spans="1:68" ht="14.25" customHeight="1" x14ac:dyDescent="0.25">
      <c r="A158" s="331" t="s">
        <v>64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33">
        <v>4607111036384</v>
      </c>
      <c r="E159" s="334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4" t="s">
        <v>254</v>
      </c>
      <c r="Q159" s="339"/>
      <c r="R159" s="339"/>
      <c r="S159" s="339"/>
      <c r="T159" s="34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33">
        <v>4640242180250</v>
      </c>
      <c r="E160" s="334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528" t="s">
        <v>258</v>
      </c>
      <c r="Q160" s="339"/>
      <c r="R160" s="339"/>
      <c r="S160" s="339"/>
      <c r="T160" s="34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33">
        <v>4607111036216</v>
      </c>
      <c r="E161" s="334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9"/>
      <c r="R161" s="339"/>
      <c r="S161" s="339"/>
      <c r="T161" s="340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33">
        <v>4607111036278</v>
      </c>
      <c r="E162" s="334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9"/>
      <c r="R162" s="339"/>
      <c r="S162" s="339"/>
      <c r="T162" s="34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2"/>
      <c r="B163" s="332"/>
      <c r="C163" s="332"/>
      <c r="D163" s="332"/>
      <c r="E163" s="332"/>
      <c r="F163" s="332"/>
      <c r="G163" s="332"/>
      <c r="H163" s="332"/>
      <c r="I163" s="332"/>
      <c r="J163" s="332"/>
      <c r="K163" s="332"/>
      <c r="L163" s="332"/>
      <c r="M163" s="332"/>
      <c r="N163" s="332"/>
      <c r="O163" s="343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x14ac:dyDescent="0.2">
      <c r="A164" s="332"/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43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customHeight="1" x14ac:dyDescent="0.25">
      <c r="A165" s="331" t="s">
        <v>266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33">
        <v>4607111036827</v>
      </c>
      <c r="E166" s="334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5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9"/>
      <c r="R166" s="339"/>
      <c r="S166" s="339"/>
      <c r="T166" s="34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33">
        <v>4607111036834</v>
      </c>
      <c r="E167" s="334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9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9"/>
      <c r="R167" s="339"/>
      <c r="S167" s="339"/>
      <c r="T167" s="340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2"/>
      <c r="B168" s="332"/>
      <c r="C168" s="332"/>
      <c r="D168" s="332"/>
      <c r="E168" s="332"/>
      <c r="F168" s="332"/>
      <c r="G168" s="332"/>
      <c r="H168" s="332"/>
      <c r="I168" s="332"/>
      <c r="J168" s="332"/>
      <c r="K168" s="332"/>
      <c r="L168" s="332"/>
      <c r="M168" s="332"/>
      <c r="N168" s="332"/>
      <c r="O168" s="343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2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43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45" t="s">
        <v>272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48"/>
      <c r="AB170" s="48"/>
      <c r="AC170" s="48"/>
    </row>
    <row r="171" spans="1:68" ht="16.5" customHeight="1" x14ac:dyDescent="0.25">
      <c r="A171" s="360" t="s">
        <v>273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9"/>
      <c r="AB171" s="319"/>
      <c r="AC171" s="319"/>
    </row>
    <row r="172" spans="1:68" ht="14.25" customHeight="1" x14ac:dyDescent="0.25">
      <c r="A172" s="331" t="s">
        <v>77</v>
      </c>
      <c r="B172" s="332"/>
      <c r="C172" s="332"/>
      <c r="D172" s="332"/>
      <c r="E172" s="332"/>
      <c r="F172" s="332"/>
      <c r="G172" s="332"/>
      <c r="H172" s="332"/>
      <c r="I172" s="332"/>
      <c r="J172" s="332"/>
      <c r="K172" s="332"/>
      <c r="L172" s="332"/>
      <c r="M172" s="332"/>
      <c r="N172" s="332"/>
      <c r="O172" s="332"/>
      <c r="P172" s="332"/>
      <c r="Q172" s="332"/>
      <c r="R172" s="332"/>
      <c r="S172" s="332"/>
      <c r="T172" s="332"/>
      <c r="U172" s="332"/>
      <c r="V172" s="332"/>
      <c r="W172" s="332"/>
      <c r="X172" s="332"/>
      <c r="Y172" s="332"/>
      <c r="Z172" s="332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33">
        <v>4607111035721</v>
      </c>
      <c r="E173" s="334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51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9"/>
      <c r="R173" s="339"/>
      <c r="S173" s="339"/>
      <c r="T173" s="340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33">
        <v>4607111035691</v>
      </c>
      <c r="E174" s="334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9"/>
      <c r="R174" s="339"/>
      <c r="S174" s="339"/>
      <c r="T174" s="340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33">
        <v>4607111038487</v>
      </c>
      <c r="E175" s="334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9"/>
      <c r="R175" s="339"/>
      <c r="S175" s="339"/>
      <c r="T175" s="340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2"/>
      <c r="B176" s="332"/>
      <c r="C176" s="332"/>
      <c r="D176" s="332"/>
      <c r="E176" s="332"/>
      <c r="F176" s="332"/>
      <c r="G176" s="332"/>
      <c r="H176" s="332"/>
      <c r="I176" s="332"/>
      <c r="J176" s="332"/>
      <c r="K176" s="332"/>
      <c r="L176" s="332"/>
      <c r="M176" s="332"/>
      <c r="N176" s="332"/>
      <c r="O176" s="343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0</v>
      </c>
      <c r="Y176" s="326">
        <f>IFERROR(SUM(Y173:Y175),"0")</f>
        <v>0</v>
      </c>
      <c r="Z176" s="326">
        <f>IFERROR(IF(Z173="",0,Z173),"0")+IFERROR(IF(Z174="",0,Z174),"0")+IFERROR(IF(Z175="",0,Z175),"0")</f>
        <v>0</v>
      </c>
      <c r="AA176" s="327"/>
      <c r="AB176" s="327"/>
      <c r="AC176" s="327"/>
    </row>
    <row r="177" spans="1:68" x14ac:dyDescent="0.2">
      <c r="A177" s="332"/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43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0</v>
      </c>
      <c r="Y177" s="326">
        <f>IFERROR(SUMPRODUCT(Y173:Y175*H173:H175),"0")</f>
        <v>0</v>
      </c>
      <c r="Z177" s="37"/>
      <c r="AA177" s="327"/>
      <c r="AB177" s="327"/>
      <c r="AC177" s="327"/>
    </row>
    <row r="178" spans="1:68" ht="14.25" customHeight="1" x14ac:dyDescent="0.25">
      <c r="A178" s="331" t="s">
        <v>283</v>
      </c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33">
        <v>4680115885875</v>
      </c>
      <c r="E179" s="334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0" t="s">
        <v>288</v>
      </c>
      <c r="Q179" s="339"/>
      <c r="R179" s="339"/>
      <c r="S179" s="339"/>
      <c r="T179" s="34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2"/>
      <c r="B180" s="332"/>
      <c r="C180" s="332"/>
      <c r="D180" s="332"/>
      <c r="E180" s="332"/>
      <c r="F180" s="332"/>
      <c r="G180" s="332"/>
      <c r="H180" s="332"/>
      <c r="I180" s="332"/>
      <c r="J180" s="332"/>
      <c r="K180" s="332"/>
      <c r="L180" s="332"/>
      <c r="M180" s="332"/>
      <c r="N180" s="332"/>
      <c r="O180" s="343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2"/>
      <c r="B181" s="332"/>
      <c r="C181" s="332"/>
      <c r="D181" s="332"/>
      <c r="E181" s="332"/>
      <c r="F181" s="332"/>
      <c r="G181" s="332"/>
      <c r="H181" s="332"/>
      <c r="I181" s="332"/>
      <c r="J181" s="332"/>
      <c r="K181" s="332"/>
      <c r="L181" s="332"/>
      <c r="M181" s="332"/>
      <c r="N181" s="332"/>
      <c r="O181" s="343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60" t="s">
        <v>291</v>
      </c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2"/>
      <c r="P182" s="332"/>
      <c r="Q182" s="332"/>
      <c r="R182" s="332"/>
      <c r="S182" s="332"/>
      <c r="T182" s="332"/>
      <c r="U182" s="332"/>
      <c r="V182" s="332"/>
      <c r="W182" s="332"/>
      <c r="X182" s="332"/>
      <c r="Y182" s="332"/>
      <c r="Z182" s="332"/>
      <c r="AA182" s="319"/>
      <c r="AB182" s="319"/>
      <c r="AC182" s="319"/>
    </row>
    <row r="183" spans="1:68" ht="14.25" customHeight="1" x14ac:dyDescent="0.25">
      <c r="A183" s="331" t="s">
        <v>291</v>
      </c>
      <c r="B183" s="332"/>
      <c r="C183" s="332"/>
      <c r="D183" s="332"/>
      <c r="E183" s="332"/>
      <c r="F183" s="332"/>
      <c r="G183" s="332"/>
      <c r="H183" s="332"/>
      <c r="I183" s="332"/>
      <c r="J183" s="332"/>
      <c r="K183" s="332"/>
      <c r="L183" s="332"/>
      <c r="M183" s="332"/>
      <c r="N183" s="332"/>
      <c r="O183" s="332"/>
      <c r="P183" s="332"/>
      <c r="Q183" s="332"/>
      <c r="R183" s="332"/>
      <c r="S183" s="332"/>
      <c r="T183" s="332"/>
      <c r="U183" s="332"/>
      <c r="V183" s="332"/>
      <c r="W183" s="332"/>
      <c r="X183" s="332"/>
      <c r="Y183" s="332"/>
      <c r="Z183" s="332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33">
        <v>4607111035783</v>
      </c>
      <c r="E184" s="334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5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9"/>
      <c r="R184" s="339"/>
      <c r="S184" s="339"/>
      <c r="T184" s="340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42"/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43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2"/>
      <c r="B186" s="332"/>
      <c r="C186" s="332"/>
      <c r="D186" s="332"/>
      <c r="E186" s="332"/>
      <c r="F186" s="332"/>
      <c r="G186" s="332"/>
      <c r="H186" s="332"/>
      <c r="I186" s="332"/>
      <c r="J186" s="332"/>
      <c r="K186" s="332"/>
      <c r="L186" s="332"/>
      <c r="M186" s="332"/>
      <c r="N186" s="332"/>
      <c r="O186" s="343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45" t="s">
        <v>295</v>
      </c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  <c r="AA187" s="48"/>
      <c r="AB187" s="48"/>
      <c r="AC187" s="48"/>
    </row>
    <row r="188" spans="1:68" ht="16.5" customHeight="1" x14ac:dyDescent="0.25">
      <c r="A188" s="360" t="s">
        <v>296</v>
      </c>
      <c r="B188" s="332"/>
      <c r="C188" s="332"/>
      <c r="D188" s="332"/>
      <c r="E188" s="332"/>
      <c r="F188" s="332"/>
      <c r="G188" s="332"/>
      <c r="H188" s="332"/>
      <c r="I188" s="332"/>
      <c r="J188" s="332"/>
      <c r="K188" s="332"/>
      <c r="L188" s="332"/>
      <c r="M188" s="332"/>
      <c r="N188" s="332"/>
      <c r="O188" s="332"/>
      <c r="P188" s="332"/>
      <c r="Q188" s="332"/>
      <c r="R188" s="332"/>
      <c r="S188" s="332"/>
      <c r="T188" s="332"/>
      <c r="U188" s="332"/>
      <c r="V188" s="332"/>
      <c r="W188" s="332"/>
      <c r="X188" s="332"/>
      <c r="Y188" s="332"/>
      <c r="Z188" s="332"/>
      <c r="AA188" s="319"/>
      <c r="AB188" s="319"/>
      <c r="AC188" s="319"/>
    </row>
    <row r="189" spans="1:68" ht="14.25" customHeight="1" x14ac:dyDescent="0.25">
      <c r="A189" s="331" t="s">
        <v>136</v>
      </c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2"/>
      <c r="P189" s="332"/>
      <c r="Q189" s="332"/>
      <c r="R189" s="332"/>
      <c r="S189" s="332"/>
      <c r="T189" s="332"/>
      <c r="U189" s="332"/>
      <c r="V189" s="332"/>
      <c r="W189" s="332"/>
      <c r="X189" s="332"/>
      <c r="Y189" s="332"/>
      <c r="Z189" s="332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33">
        <v>4620207490198</v>
      </c>
      <c r="E190" s="334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0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9"/>
      <c r="R190" s="339"/>
      <c r="S190" s="339"/>
      <c r="T190" s="340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33">
        <v>4620207490235</v>
      </c>
      <c r="E191" s="334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3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9"/>
      <c r="R191" s="339"/>
      <c r="S191" s="339"/>
      <c r="T191" s="340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33">
        <v>4620207490259</v>
      </c>
      <c r="E192" s="334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50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9"/>
      <c r="R192" s="339"/>
      <c r="S192" s="339"/>
      <c r="T192" s="340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33">
        <v>4620207490143</v>
      </c>
      <c r="E193" s="334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30" t="s">
        <v>307</v>
      </c>
      <c r="Q193" s="339"/>
      <c r="R193" s="339"/>
      <c r="S193" s="339"/>
      <c r="T193" s="340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2"/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2"/>
      <c r="N194" s="332"/>
      <c r="O194" s="343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2"/>
      <c r="B195" s="332"/>
      <c r="C195" s="332"/>
      <c r="D195" s="332"/>
      <c r="E195" s="332"/>
      <c r="F195" s="332"/>
      <c r="G195" s="332"/>
      <c r="H195" s="332"/>
      <c r="I195" s="332"/>
      <c r="J195" s="332"/>
      <c r="K195" s="332"/>
      <c r="L195" s="332"/>
      <c r="M195" s="332"/>
      <c r="N195" s="332"/>
      <c r="O195" s="343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60" t="s">
        <v>309</v>
      </c>
      <c r="B196" s="332"/>
      <c r="C196" s="332"/>
      <c r="D196" s="332"/>
      <c r="E196" s="332"/>
      <c r="F196" s="332"/>
      <c r="G196" s="332"/>
      <c r="H196" s="332"/>
      <c r="I196" s="332"/>
      <c r="J196" s="332"/>
      <c r="K196" s="332"/>
      <c r="L196" s="332"/>
      <c r="M196" s="332"/>
      <c r="N196" s="332"/>
      <c r="O196" s="332"/>
      <c r="P196" s="332"/>
      <c r="Q196" s="332"/>
      <c r="R196" s="332"/>
      <c r="S196" s="332"/>
      <c r="T196" s="332"/>
      <c r="U196" s="332"/>
      <c r="V196" s="332"/>
      <c r="W196" s="332"/>
      <c r="X196" s="332"/>
      <c r="Y196" s="332"/>
      <c r="Z196" s="332"/>
      <c r="AA196" s="319"/>
      <c r="AB196" s="319"/>
      <c r="AC196" s="319"/>
    </row>
    <row r="197" spans="1:68" ht="14.25" customHeight="1" x14ac:dyDescent="0.25">
      <c r="A197" s="331" t="s">
        <v>64</v>
      </c>
      <c r="B197" s="332"/>
      <c r="C197" s="332"/>
      <c r="D197" s="332"/>
      <c r="E197" s="332"/>
      <c r="F197" s="332"/>
      <c r="G197" s="332"/>
      <c r="H197" s="332"/>
      <c r="I197" s="332"/>
      <c r="J197" s="332"/>
      <c r="K197" s="332"/>
      <c r="L197" s="332"/>
      <c r="M197" s="332"/>
      <c r="N197" s="332"/>
      <c r="O197" s="332"/>
      <c r="P197" s="332"/>
      <c r="Q197" s="332"/>
      <c r="R197" s="332"/>
      <c r="S197" s="332"/>
      <c r="T197" s="332"/>
      <c r="U197" s="332"/>
      <c r="V197" s="332"/>
      <c r="W197" s="332"/>
      <c r="X197" s="332"/>
      <c r="Y197" s="332"/>
      <c r="Z197" s="332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33">
        <v>4607111037022</v>
      </c>
      <c r="E198" s="334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9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9"/>
      <c r="R198" s="339"/>
      <c r="S198" s="339"/>
      <c r="T198" s="340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33">
        <v>4607111038494</v>
      </c>
      <c r="E199" s="334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9"/>
      <c r="R199" s="339"/>
      <c r="S199" s="339"/>
      <c r="T199" s="340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33">
        <v>4607111038135</v>
      </c>
      <c r="E200" s="334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9"/>
      <c r="R200" s="339"/>
      <c r="S200" s="339"/>
      <c r="T200" s="340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42"/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43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x14ac:dyDescent="0.2">
      <c r="A202" s="332"/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43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customHeight="1" x14ac:dyDescent="0.25">
      <c r="A203" s="360" t="s">
        <v>319</v>
      </c>
      <c r="B203" s="332"/>
      <c r="C203" s="332"/>
      <c r="D203" s="332"/>
      <c r="E203" s="332"/>
      <c r="F203" s="332"/>
      <c r="G203" s="332"/>
      <c r="H203" s="332"/>
      <c r="I203" s="332"/>
      <c r="J203" s="332"/>
      <c r="K203" s="332"/>
      <c r="L203" s="332"/>
      <c r="M203" s="332"/>
      <c r="N203" s="332"/>
      <c r="O203" s="332"/>
      <c r="P203" s="332"/>
      <c r="Q203" s="332"/>
      <c r="R203" s="332"/>
      <c r="S203" s="332"/>
      <c r="T203" s="332"/>
      <c r="U203" s="332"/>
      <c r="V203" s="332"/>
      <c r="W203" s="332"/>
      <c r="X203" s="332"/>
      <c r="Y203" s="332"/>
      <c r="Z203" s="332"/>
      <c r="AA203" s="319"/>
      <c r="AB203" s="319"/>
      <c r="AC203" s="319"/>
    </row>
    <row r="204" spans="1:68" ht="14.25" customHeight="1" x14ac:dyDescent="0.25">
      <c r="A204" s="331" t="s">
        <v>64</v>
      </c>
      <c r="B204" s="332"/>
      <c r="C204" s="332"/>
      <c r="D204" s="332"/>
      <c r="E204" s="332"/>
      <c r="F204" s="332"/>
      <c r="G204" s="332"/>
      <c r="H204" s="332"/>
      <c r="I204" s="332"/>
      <c r="J204" s="332"/>
      <c r="K204" s="332"/>
      <c r="L204" s="332"/>
      <c r="M204" s="332"/>
      <c r="N204" s="332"/>
      <c r="O204" s="332"/>
      <c r="P204" s="332"/>
      <c r="Q204" s="332"/>
      <c r="R204" s="332"/>
      <c r="S204" s="332"/>
      <c r="T204" s="332"/>
      <c r="U204" s="332"/>
      <c r="V204" s="332"/>
      <c r="W204" s="332"/>
      <c r="X204" s="332"/>
      <c r="Y204" s="332"/>
      <c r="Z204" s="332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33">
        <v>4607111038654</v>
      </c>
      <c r="E205" s="334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5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9"/>
      <c r="R205" s="339"/>
      <c r="S205" s="339"/>
      <c r="T205" s="340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33">
        <v>4607111038586</v>
      </c>
      <c r="E206" s="334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9"/>
      <c r="R206" s="339"/>
      <c r="S206" s="339"/>
      <c r="T206" s="340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33">
        <v>4607111038609</v>
      </c>
      <c r="E207" s="334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9"/>
      <c r="R207" s="339"/>
      <c r="S207" s="339"/>
      <c r="T207" s="340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33">
        <v>4607111038630</v>
      </c>
      <c r="E208" s="334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8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9"/>
      <c r="R208" s="339"/>
      <c r="S208" s="339"/>
      <c r="T208" s="340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33">
        <v>4607111038616</v>
      </c>
      <c r="E209" s="334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52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9"/>
      <c r="R209" s="339"/>
      <c r="S209" s="339"/>
      <c r="T209" s="340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33">
        <v>4607111038623</v>
      </c>
      <c r="E210" s="334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7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9"/>
      <c r="R210" s="339"/>
      <c r="S210" s="339"/>
      <c r="T210" s="340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42"/>
      <c r="B211" s="332"/>
      <c r="C211" s="332"/>
      <c r="D211" s="332"/>
      <c r="E211" s="332"/>
      <c r="F211" s="332"/>
      <c r="G211" s="332"/>
      <c r="H211" s="332"/>
      <c r="I211" s="332"/>
      <c r="J211" s="332"/>
      <c r="K211" s="332"/>
      <c r="L211" s="332"/>
      <c r="M211" s="332"/>
      <c r="N211" s="332"/>
      <c r="O211" s="343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x14ac:dyDescent="0.2">
      <c r="A212" s="332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43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customHeight="1" x14ac:dyDescent="0.25">
      <c r="A213" s="360" t="s">
        <v>334</v>
      </c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32"/>
      <c r="P213" s="332"/>
      <c r="Q213" s="332"/>
      <c r="R213" s="332"/>
      <c r="S213" s="332"/>
      <c r="T213" s="332"/>
      <c r="U213" s="332"/>
      <c r="V213" s="332"/>
      <c r="W213" s="332"/>
      <c r="X213" s="332"/>
      <c r="Y213" s="332"/>
      <c r="Z213" s="332"/>
      <c r="AA213" s="319"/>
      <c r="AB213" s="319"/>
      <c r="AC213" s="319"/>
    </row>
    <row r="214" spans="1:68" ht="14.25" customHeight="1" x14ac:dyDescent="0.25">
      <c r="A214" s="331" t="s">
        <v>64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33">
        <v>4607111035882</v>
      </c>
      <c r="E215" s="334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9"/>
      <c r="R215" s="339"/>
      <c r="S215" s="339"/>
      <c r="T215" s="340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33">
        <v>4607111035905</v>
      </c>
      <c r="E216" s="334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9"/>
      <c r="R216" s="339"/>
      <c r="S216" s="339"/>
      <c r="T216" s="340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33">
        <v>4607111035912</v>
      </c>
      <c r="E217" s="334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9"/>
      <c r="R217" s="339"/>
      <c r="S217" s="339"/>
      <c r="T217" s="340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33">
        <v>4607111035929</v>
      </c>
      <c r="E218" s="334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9"/>
      <c r="R218" s="339"/>
      <c r="S218" s="339"/>
      <c r="T218" s="34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2"/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43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x14ac:dyDescent="0.2">
      <c r="A220" s="332"/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43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customHeight="1" x14ac:dyDescent="0.25">
      <c r="A221" s="360" t="s">
        <v>345</v>
      </c>
      <c r="B221" s="332"/>
      <c r="C221" s="332"/>
      <c r="D221" s="332"/>
      <c r="E221" s="332"/>
      <c r="F221" s="332"/>
      <c r="G221" s="332"/>
      <c r="H221" s="332"/>
      <c r="I221" s="332"/>
      <c r="J221" s="332"/>
      <c r="K221" s="332"/>
      <c r="L221" s="332"/>
      <c r="M221" s="332"/>
      <c r="N221" s="332"/>
      <c r="O221" s="332"/>
      <c r="P221" s="332"/>
      <c r="Q221" s="332"/>
      <c r="R221" s="332"/>
      <c r="S221" s="332"/>
      <c r="T221" s="332"/>
      <c r="U221" s="332"/>
      <c r="V221" s="332"/>
      <c r="W221" s="332"/>
      <c r="X221" s="332"/>
      <c r="Y221" s="332"/>
      <c r="Z221" s="332"/>
      <c r="AA221" s="319"/>
      <c r="AB221" s="319"/>
      <c r="AC221" s="319"/>
    </row>
    <row r="222" spans="1:68" ht="14.25" customHeight="1" x14ac:dyDescent="0.25">
      <c r="A222" s="331" t="s">
        <v>64</v>
      </c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33">
        <v>4607111037213</v>
      </c>
      <c r="E223" s="334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51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9"/>
      <c r="R223" s="339"/>
      <c r="S223" s="339"/>
      <c r="T223" s="34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2"/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43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2"/>
      <c r="B225" s="332"/>
      <c r="C225" s="332"/>
      <c r="D225" s="332"/>
      <c r="E225" s="332"/>
      <c r="F225" s="332"/>
      <c r="G225" s="332"/>
      <c r="H225" s="332"/>
      <c r="I225" s="332"/>
      <c r="J225" s="332"/>
      <c r="K225" s="332"/>
      <c r="L225" s="332"/>
      <c r="M225" s="332"/>
      <c r="N225" s="332"/>
      <c r="O225" s="343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60" t="s">
        <v>349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332"/>
      <c r="Y226" s="332"/>
      <c r="Z226" s="332"/>
      <c r="AA226" s="319"/>
      <c r="AB226" s="319"/>
      <c r="AC226" s="319"/>
    </row>
    <row r="227" spans="1:68" ht="14.25" customHeight="1" x14ac:dyDescent="0.25">
      <c r="A227" s="331" t="s">
        <v>283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32"/>
      <c r="Z227" s="332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33">
        <v>4680115881334</v>
      </c>
      <c r="E228" s="334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37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9"/>
      <c r="R228" s="339"/>
      <c r="S228" s="339"/>
      <c r="T228" s="34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42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43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2"/>
      <c r="N230" s="332"/>
      <c r="O230" s="343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60" t="s">
        <v>353</v>
      </c>
      <c r="B231" s="332"/>
      <c r="C231" s="332"/>
      <c r="D231" s="332"/>
      <c r="E231" s="332"/>
      <c r="F231" s="332"/>
      <c r="G231" s="332"/>
      <c r="H231" s="332"/>
      <c r="I231" s="332"/>
      <c r="J231" s="332"/>
      <c r="K231" s="332"/>
      <c r="L231" s="332"/>
      <c r="M231" s="332"/>
      <c r="N231" s="332"/>
      <c r="O231" s="332"/>
      <c r="P231" s="332"/>
      <c r="Q231" s="332"/>
      <c r="R231" s="332"/>
      <c r="S231" s="332"/>
      <c r="T231" s="332"/>
      <c r="U231" s="332"/>
      <c r="V231" s="332"/>
      <c r="W231" s="332"/>
      <c r="X231" s="332"/>
      <c r="Y231" s="332"/>
      <c r="Z231" s="332"/>
      <c r="AA231" s="319"/>
      <c r="AB231" s="319"/>
      <c r="AC231" s="319"/>
    </row>
    <row r="232" spans="1:68" ht="14.25" customHeight="1" x14ac:dyDescent="0.25">
      <c r="A232" s="331" t="s">
        <v>64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33">
        <v>4607111039019</v>
      </c>
      <c r="E233" s="334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9"/>
      <c r="R233" s="339"/>
      <c r="S233" s="339"/>
      <c r="T233" s="340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33">
        <v>4607111038708</v>
      </c>
      <c r="E234" s="334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5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9"/>
      <c r="R234" s="339"/>
      <c r="S234" s="339"/>
      <c r="T234" s="340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42"/>
      <c r="B235" s="332"/>
      <c r="C235" s="332"/>
      <c r="D235" s="332"/>
      <c r="E235" s="332"/>
      <c r="F235" s="332"/>
      <c r="G235" s="332"/>
      <c r="H235" s="332"/>
      <c r="I235" s="332"/>
      <c r="J235" s="332"/>
      <c r="K235" s="332"/>
      <c r="L235" s="332"/>
      <c r="M235" s="332"/>
      <c r="N235" s="332"/>
      <c r="O235" s="343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2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2"/>
      <c r="N236" s="332"/>
      <c r="O236" s="343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45" t="s">
        <v>359</v>
      </c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48"/>
      <c r="AB237" s="48"/>
      <c r="AC237" s="48"/>
    </row>
    <row r="238" spans="1:68" ht="16.5" customHeight="1" x14ac:dyDescent="0.25">
      <c r="A238" s="360" t="s">
        <v>360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9"/>
      <c r="AB238" s="319"/>
      <c r="AC238" s="319"/>
    </row>
    <row r="239" spans="1:68" ht="14.25" customHeight="1" x14ac:dyDescent="0.25">
      <c r="A239" s="331" t="s">
        <v>64</v>
      </c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33">
        <v>4607111036162</v>
      </c>
      <c r="E240" s="334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51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9"/>
      <c r="R240" s="339"/>
      <c r="S240" s="339"/>
      <c r="T240" s="340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2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43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43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45" t="s">
        <v>364</v>
      </c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48"/>
      <c r="AB243" s="48"/>
      <c r="AC243" s="48"/>
    </row>
    <row r="244" spans="1:68" ht="16.5" customHeight="1" x14ac:dyDescent="0.25">
      <c r="A244" s="360" t="s">
        <v>365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9"/>
      <c r="AB244" s="319"/>
      <c r="AC244" s="319"/>
    </row>
    <row r="245" spans="1:68" ht="14.25" customHeight="1" x14ac:dyDescent="0.25">
      <c r="A245" s="331" t="s">
        <v>64</v>
      </c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2"/>
      <c r="N245" s="332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33">
        <v>4607111035899</v>
      </c>
      <c r="E246" s="334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9"/>
      <c r="R246" s="339"/>
      <c r="S246" s="339"/>
      <c r="T246" s="340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33">
        <v>4607111038180</v>
      </c>
      <c r="E247" s="334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9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9"/>
      <c r="R247" s="339"/>
      <c r="S247" s="339"/>
      <c r="T247" s="34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2"/>
      <c r="N248" s="332"/>
      <c r="O248" s="343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2"/>
      <c r="B249" s="332"/>
      <c r="C249" s="332"/>
      <c r="D249" s="332"/>
      <c r="E249" s="332"/>
      <c r="F249" s="332"/>
      <c r="G249" s="332"/>
      <c r="H249" s="332"/>
      <c r="I249" s="332"/>
      <c r="J249" s="332"/>
      <c r="K249" s="332"/>
      <c r="L249" s="332"/>
      <c r="M249" s="332"/>
      <c r="N249" s="332"/>
      <c r="O249" s="343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60" t="s">
        <v>371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9"/>
      <c r="AB250" s="319"/>
      <c r="AC250" s="319"/>
    </row>
    <row r="251" spans="1:68" ht="14.25" customHeight="1" x14ac:dyDescent="0.25">
      <c r="A251" s="331" t="s">
        <v>64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33">
        <v>4607111036711</v>
      </c>
      <c r="E252" s="334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53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9"/>
      <c r="R252" s="339"/>
      <c r="S252" s="339"/>
      <c r="T252" s="340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2"/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332"/>
      <c r="N253" s="332"/>
      <c r="O253" s="343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2"/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43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45" t="s">
        <v>374</v>
      </c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46"/>
      <c r="P255" s="346"/>
      <c r="Q255" s="346"/>
      <c r="R255" s="346"/>
      <c r="S255" s="346"/>
      <c r="T255" s="346"/>
      <c r="U255" s="346"/>
      <c r="V255" s="346"/>
      <c r="W255" s="346"/>
      <c r="X255" s="346"/>
      <c r="Y255" s="346"/>
      <c r="Z255" s="346"/>
      <c r="AA255" s="48"/>
      <c r="AB255" s="48"/>
      <c r="AC255" s="48"/>
    </row>
    <row r="256" spans="1:68" ht="16.5" customHeight="1" x14ac:dyDescent="0.25">
      <c r="A256" s="360" t="s">
        <v>375</v>
      </c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2"/>
      <c r="P256" s="332"/>
      <c r="Q256" s="332"/>
      <c r="R256" s="332"/>
      <c r="S256" s="332"/>
      <c r="T256" s="332"/>
      <c r="U256" s="332"/>
      <c r="V256" s="332"/>
      <c r="W256" s="332"/>
      <c r="X256" s="332"/>
      <c r="Y256" s="332"/>
      <c r="Z256" s="332"/>
      <c r="AA256" s="319"/>
      <c r="AB256" s="319"/>
      <c r="AC256" s="319"/>
    </row>
    <row r="257" spans="1:68" ht="14.25" customHeight="1" x14ac:dyDescent="0.25">
      <c r="A257" s="331" t="s">
        <v>291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33">
        <v>4607111039774</v>
      </c>
      <c r="E258" s="334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509" t="s">
        <v>378</v>
      </c>
      <c r="Q258" s="339"/>
      <c r="R258" s="339"/>
      <c r="S258" s="339"/>
      <c r="T258" s="340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2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43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43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31" t="s">
        <v>136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32"/>
      <c r="Z261" s="332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33">
        <v>4607111039361</v>
      </c>
      <c r="E262" s="334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36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9"/>
      <c r="R262" s="339"/>
      <c r="S262" s="339"/>
      <c r="T262" s="340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42"/>
      <c r="B263" s="332"/>
      <c r="C263" s="332"/>
      <c r="D263" s="332"/>
      <c r="E263" s="332"/>
      <c r="F263" s="332"/>
      <c r="G263" s="332"/>
      <c r="H263" s="332"/>
      <c r="I263" s="332"/>
      <c r="J263" s="332"/>
      <c r="K263" s="332"/>
      <c r="L263" s="332"/>
      <c r="M263" s="332"/>
      <c r="N263" s="332"/>
      <c r="O263" s="343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2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43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45" t="s">
        <v>247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48"/>
      <c r="AB265" s="48"/>
      <c r="AC265" s="48"/>
    </row>
    <row r="266" spans="1:68" ht="16.5" customHeight="1" x14ac:dyDescent="0.25">
      <c r="A266" s="360" t="s">
        <v>247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9"/>
      <c r="AB266" s="319"/>
      <c r="AC266" s="319"/>
    </row>
    <row r="267" spans="1:68" ht="14.25" customHeight="1" x14ac:dyDescent="0.25">
      <c r="A267" s="331" t="s">
        <v>64</v>
      </c>
      <c r="B267" s="332"/>
      <c r="C267" s="332"/>
      <c r="D267" s="332"/>
      <c r="E267" s="332"/>
      <c r="F267" s="332"/>
      <c r="G267" s="332"/>
      <c r="H267" s="332"/>
      <c r="I267" s="332"/>
      <c r="J267" s="332"/>
      <c r="K267" s="332"/>
      <c r="L267" s="332"/>
      <c r="M267" s="332"/>
      <c r="N267" s="332"/>
      <c r="O267" s="332"/>
      <c r="P267" s="332"/>
      <c r="Q267" s="332"/>
      <c r="R267" s="332"/>
      <c r="S267" s="332"/>
      <c r="T267" s="332"/>
      <c r="U267" s="332"/>
      <c r="V267" s="332"/>
      <c r="W267" s="332"/>
      <c r="X267" s="332"/>
      <c r="Y267" s="332"/>
      <c r="Z267" s="332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33">
        <v>4640242181264</v>
      </c>
      <c r="E268" s="334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532" t="s">
        <v>384</v>
      </c>
      <c r="Q268" s="339"/>
      <c r="R268" s="339"/>
      <c r="S268" s="339"/>
      <c r="T268" s="340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33">
        <v>4640242181325</v>
      </c>
      <c r="E269" s="334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20" t="s">
        <v>388</v>
      </c>
      <c r="Q269" s="339"/>
      <c r="R269" s="339"/>
      <c r="S269" s="339"/>
      <c r="T269" s="340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33">
        <v>4640242180670</v>
      </c>
      <c r="E270" s="334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02" t="s">
        <v>391</v>
      </c>
      <c r="Q270" s="339"/>
      <c r="R270" s="339"/>
      <c r="S270" s="339"/>
      <c r="T270" s="340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4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43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2"/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43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31" t="s">
        <v>161</v>
      </c>
      <c r="B273" s="332"/>
      <c r="C273" s="332"/>
      <c r="D273" s="332"/>
      <c r="E273" s="332"/>
      <c r="F273" s="332"/>
      <c r="G273" s="332"/>
      <c r="H273" s="332"/>
      <c r="I273" s="332"/>
      <c r="J273" s="332"/>
      <c r="K273" s="332"/>
      <c r="L273" s="332"/>
      <c r="M273" s="332"/>
      <c r="N273" s="332"/>
      <c r="O273" s="332"/>
      <c r="P273" s="332"/>
      <c r="Q273" s="332"/>
      <c r="R273" s="332"/>
      <c r="S273" s="332"/>
      <c r="T273" s="332"/>
      <c r="U273" s="332"/>
      <c r="V273" s="332"/>
      <c r="W273" s="332"/>
      <c r="X273" s="332"/>
      <c r="Y273" s="332"/>
      <c r="Z273" s="332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33">
        <v>4640242180427</v>
      </c>
      <c r="E274" s="334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29" t="s">
        <v>395</v>
      </c>
      <c r="Q274" s="339"/>
      <c r="R274" s="339"/>
      <c r="S274" s="339"/>
      <c r="T274" s="34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2"/>
      <c r="B275" s="332"/>
      <c r="C275" s="332"/>
      <c r="D275" s="332"/>
      <c r="E275" s="332"/>
      <c r="F275" s="332"/>
      <c r="G275" s="332"/>
      <c r="H275" s="332"/>
      <c r="I275" s="332"/>
      <c r="J275" s="332"/>
      <c r="K275" s="332"/>
      <c r="L275" s="332"/>
      <c r="M275" s="332"/>
      <c r="N275" s="332"/>
      <c r="O275" s="343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x14ac:dyDescent="0.2">
      <c r="A276" s="332"/>
      <c r="B276" s="332"/>
      <c r="C276" s="332"/>
      <c r="D276" s="332"/>
      <c r="E276" s="332"/>
      <c r="F276" s="332"/>
      <c r="G276" s="332"/>
      <c r="H276" s="332"/>
      <c r="I276" s="332"/>
      <c r="J276" s="332"/>
      <c r="K276" s="332"/>
      <c r="L276" s="332"/>
      <c r="M276" s="332"/>
      <c r="N276" s="332"/>
      <c r="O276" s="343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customHeight="1" x14ac:dyDescent="0.25">
      <c r="A277" s="331" t="s">
        <v>77</v>
      </c>
      <c r="B277" s="332"/>
      <c r="C277" s="332"/>
      <c r="D277" s="332"/>
      <c r="E277" s="332"/>
      <c r="F277" s="332"/>
      <c r="G277" s="332"/>
      <c r="H277" s="332"/>
      <c r="I277" s="332"/>
      <c r="J277" s="332"/>
      <c r="K277" s="332"/>
      <c r="L277" s="332"/>
      <c r="M277" s="332"/>
      <c r="N277" s="332"/>
      <c r="O277" s="332"/>
      <c r="P277" s="332"/>
      <c r="Q277" s="332"/>
      <c r="R277" s="332"/>
      <c r="S277" s="332"/>
      <c r="T277" s="332"/>
      <c r="U277" s="332"/>
      <c r="V277" s="332"/>
      <c r="W277" s="332"/>
      <c r="X277" s="332"/>
      <c r="Y277" s="332"/>
      <c r="Z277" s="332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33">
        <v>4640242180397</v>
      </c>
      <c r="E278" s="334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05" t="s">
        <v>399</v>
      </c>
      <c r="Q278" s="339"/>
      <c r="R278" s="339"/>
      <c r="S278" s="339"/>
      <c r="T278" s="34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33">
        <v>4640242181219</v>
      </c>
      <c r="E279" s="334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36" t="s">
        <v>403</v>
      </c>
      <c r="Q279" s="339"/>
      <c r="R279" s="339"/>
      <c r="S279" s="339"/>
      <c r="T279" s="340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42"/>
      <c r="B280" s="332"/>
      <c r="C280" s="332"/>
      <c r="D280" s="332"/>
      <c r="E280" s="332"/>
      <c r="F280" s="332"/>
      <c r="G280" s="332"/>
      <c r="H280" s="332"/>
      <c r="I280" s="332"/>
      <c r="J280" s="332"/>
      <c r="K280" s="332"/>
      <c r="L280" s="332"/>
      <c r="M280" s="332"/>
      <c r="N280" s="332"/>
      <c r="O280" s="343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0</v>
      </c>
      <c r="Y280" s="326">
        <f>IFERROR(SUM(Y278:Y279),"0")</f>
        <v>0</v>
      </c>
      <c r="Z280" s="326">
        <f>IFERROR(IF(Z278="",0,Z278),"0")+IFERROR(IF(Z279="",0,Z279),"0")</f>
        <v>0</v>
      </c>
      <c r="AA280" s="327"/>
      <c r="AB280" s="327"/>
      <c r="AC280" s="327"/>
    </row>
    <row r="281" spans="1:68" x14ac:dyDescent="0.2">
      <c r="A281" s="332"/>
      <c r="B281" s="332"/>
      <c r="C281" s="332"/>
      <c r="D281" s="332"/>
      <c r="E281" s="332"/>
      <c r="F281" s="332"/>
      <c r="G281" s="332"/>
      <c r="H281" s="332"/>
      <c r="I281" s="332"/>
      <c r="J281" s="332"/>
      <c r="K281" s="332"/>
      <c r="L281" s="332"/>
      <c r="M281" s="332"/>
      <c r="N281" s="332"/>
      <c r="O281" s="343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0</v>
      </c>
      <c r="Y281" s="326">
        <f>IFERROR(SUMPRODUCT(Y278:Y279*H278:H279),"0")</f>
        <v>0</v>
      </c>
      <c r="Z281" s="37"/>
      <c r="AA281" s="327"/>
      <c r="AB281" s="327"/>
      <c r="AC281" s="327"/>
    </row>
    <row r="282" spans="1:68" ht="14.25" customHeight="1" x14ac:dyDescent="0.25">
      <c r="A282" s="331" t="s">
        <v>186</v>
      </c>
      <c r="B282" s="332"/>
      <c r="C282" s="332"/>
      <c r="D282" s="332"/>
      <c r="E282" s="332"/>
      <c r="F282" s="332"/>
      <c r="G282" s="332"/>
      <c r="H282" s="332"/>
      <c r="I282" s="332"/>
      <c r="J282" s="332"/>
      <c r="K282" s="332"/>
      <c r="L282" s="332"/>
      <c r="M282" s="332"/>
      <c r="N282" s="332"/>
      <c r="O282" s="332"/>
      <c r="P282" s="332"/>
      <c r="Q282" s="332"/>
      <c r="R282" s="332"/>
      <c r="S282" s="332"/>
      <c r="T282" s="332"/>
      <c r="U282" s="332"/>
      <c r="V282" s="332"/>
      <c r="W282" s="332"/>
      <c r="X282" s="332"/>
      <c r="Y282" s="332"/>
      <c r="Z282" s="332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33">
        <v>4640242180304</v>
      </c>
      <c r="E283" s="334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74" t="s">
        <v>406</v>
      </c>
      <c r="Q283" s="339"/>
      <c r="R283" s="339"/>
      <c r="S283" s="339"/>
      <c r="T283" s="340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33">
        <v>4640242180236</v>
      </c>
      <c r="E284" s="334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505" t="s">
        <v>410</v>
      </c>
      <c r="Q284" s="339"/>
      <c r="R284" s="339"/>
      <c r="S284" s="339"/>
      <c r="T284" s="340"/>
      <c r="U284" s="34"/>
      <c r="V284" s="34"/>
      <c r="W284" s="35" t="s">
        <v>70</v>
      </c>
      <c r="X284" s="324">
        <v>0</v>
      </c>
      <c r="Y284" s="325">
        <f>IFERROR(IF(X284="","",X284),"")</f>
        <v>0</v>
      </c>
      <c r="Z284" s="36">
        <f>IFERROR(IF(X284="","",X284*0.0155),"")</f>
        <v>0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33">
        <v>4640242180410</v>
      </c>
      <c r="E285" s="334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7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9"/>
      <c r="R285" s="339"/>
      <c r="S285" s="339"/>
      <c r="T285" s="340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42"/>
      <c r="B286" s="332"/>
      <c r="C286" s="332"/>
      <c r="D286" s="332"/>
      <c r="E286" s="332"/>
      <c r="F286" s="332"/>
      <c r="G286" s="332"/>
      <c r="H286" s="332"/>
      <c r="I286" s="332"/>
      <c r="J286" s="332"/>
      <c r="K286" s="332"/>
      <c r="L286" s="332"/>
      <c r="M286" s="332"/>
      <c r="N286" s="332"/>
      <c r="O286" s="343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0</v>
      </c>
      <c r="Y286" s="326">
        <f>IFERROR(SUM(Y283:Y285),"0")</f>
        <v>0</v>
      </c>
      <c r="Z286" s="326">
        <f>IFERROR(IF(Z283="",0,Z283),"0")+IFERROR(IF(Z284="",0,Z284),"0")+IFERROR(IF(Z285="",0,Z285),"0")</f>
        <v>0</v>
      </c>
      <c r="AA286" s="327"/>
      <c r="AB286" s="327"/>
      <c r="AC286" s="327"/>
    </row>
    <row r="287" spans="1:68" x14ac:dyDescent="0.2">
      <c r="A287" s="332"/>
      <c r="B287" s="332"/>
      <c r="C287" s="332"/>
      <c r="D287" s="332"/>
      <c r="E287" s="332"/>
      <c r="F287" s="332"/>
      <c r="G287" s="332"/>
      <c r="H287" s="332"/>
      <c r="I287" s="332"/>
      <c r="J287" s="332"/>
      <c r="K287" s="332"/>
      <c r="L287" s="332"/>
      <c r="M287" s="332"/>
      <c r="N287" s="332"/>
      <c r="O287" s="343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0</v>
      </c>
      <c r="Y287" s="326">
        <f>IFERROR(SUMPRODUCT(Y283:Y285*H283:H285),"0")</f>
        <v>0</v>
      </c>
      <c r="Z287" s="37"/>
      <c r="AA287" s="327"/>
      <c r="AB287" s="327"/>
      <c r="AC287" s="327"/>
    </row>
    <row r="288" spans="1:68" ht="14.25" customHeight="1" x14ac:dyDescent="0.25">
      <c r="A288" s="331" t="s">
        <v>136</v>
      </c>
      <c r="B288" s="332"/>
      <c r="C288" s="332"/>
      <c r="D288" s="332"/>
      <c r="E288" s="332"/>
      <c r="F288" s="332"/>
      <c r="G288" s="332"/>
      <c r="H288" s="332"/>
      <c r="I288" s="332"/>
      <c r="J288" s="332"/>
      <c r="K288" s="332"/>
      <c r="L288" s="332"/>
      <c r="M288" s="332"/>
      <c r="N288" s="332"/>
      <c r="O288" s="332"/>
      <c r="P288" s="332"/>
      <c r="Q288" s="332"/>
      <c r="R288" s="332"/>
      <c r="S288" s="332"/>
      <c r="T288" s="332"/>
      <c r="U288" s="332"/>
      <c r="V288" s="332"/>
      <c r="W288" s="332"/>
      <c r="X288" s="332"/>
      <c r="Y288" s="332"/>
      <c r="Z288" s="332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33">
        <v>4640242181554</v>
      </c>
      <c r="E289" s="334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79" t="s">
        <v>415</v>
      </c>
      <c r="Q289" s="339"/>
      <c r="R289" s="339"/>
      <c r="S289" s="339"/>
      <c r="T289" s="340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33">
        <v>4640242181561</v>
      </c>
      <c r="E290" s="334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537" t="s">
        <v>419</v>
      </c>
      <c r="Q290" s="339"/>
      <c r="R290" s="339"/>
      <c r="S290" s="339"/>
      <c r="T290" s="340"/>
      <c r="U290" s="34"/>
      <c r="V290" s="34"/>
      <c r="W290" s="35" t="s">
        <v>70</v>
      </c>
      <c r="X290" s="324">
        <v>0</v>
      </c>
      <c r="Y290" s="325">
        <f t="shared" si="18"/>
        <v>0</v>
      </c>
      <c r="Z290" s="36">
        <f>IFERROR(IF(X290="","",X290*0.00936),"")</f>
        <v>0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33">
        <v>4640242181424</v>
      </c>
      <c r="E291" s="334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375" t="s">
        <v>423</v>
      </c>
      <c r="Q291" s="339"/>
      <c r="R291" s="339"/>
      <c r="S291" s="339"/>
      <c r="T291" s="340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33">
        <v>4640242181592</v>
      </c>
      <c r="E292" s="334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358" t="s">
        <v>426</v>
      </c>
      <c r="Q292" s="339"/>
      <c r="R292" s="339"/>
      <c r="S292" s="339"/>
      <c r="T292" s="340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33">
        <v>4640242181431</v>
      </c>
      <c r="E293" s="334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355" t="s">
        <v>430</v>
      </c>
      <c r="Q293" s="339"/>
      <c r="R293" s="339"/>
      <c r="S293" s="339"/>
      <c r="T293" s="340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33">
        <v>4640242181523</v>
      </c>
      <c r="E294" s="334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359" t="s">
        <v>434</v>
      </c>
      <c r="Q294" s="339"/>
      <c r="R294" s="339"/>
      <c r="S294" s="339"/>
      <c r="T294" s="340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33">
        <v>4640242181516</v>
      </c>
      <c r="E295" s="334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00" t="s">
        <v>437</v>
      </c>
      <c r="Q295" s="339"/>
      <c r="R295" s="339"/>
      <c r="S295" s="339"/>
      <c r="T295" s="340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33">
        <v>4640242181486</v>
      </c>
      <c r="E296" s="334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69" t="s">
        <v>440</v>
      </c>
      <c r="Q296" s="339"/>
      <c r="R296" s="339"/>
      <c r="S296" s="339"/>
      <c r="T296" s="340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33">
        <v>4640242181493</v>
      </c>
      <c r="E297" s="334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374" t="s">
        <v>443</v>
      </c>
      <c r="Q297" s="339"/>
      <c r="R297" s="339"/>
      <c r="S297" s="339"/>
      <c r="T297" s="340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33">
        <v>4640242181509</v>
      </c>
      <c r="E298" s="334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390" t="s">
        <v>446</v>
      </c>
      <c r="Q298" s="339"/>
      <c r="R298" s="339"/>
      <c r="S298" s="339"/>
      <c r="T298" s="340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33">
        <v>4640242181240</v>
      </c>
      <c r="E299" s="334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49" t="s">
        <v>449</v>
      </c>
      <c r="Q299" s="339"/>
      <c r="R299" s="339"/>
      <c r="S299" s="339"/>
      <c r="T299" s="340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33">
        <v>4640242181318</v>
      </c>
      <c r="E300" s="334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86" t="s">
        <v>452</v>
      </c>
      <c r="Q300" s="339"/>
      <c r="R300" s="339"/>
      <c r="S300" s="339"/>
      <c r="T300" s="340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33">
        <v>4640242181578</v>
      </c>
      <c r="E301" s="334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399" t="s">
        <v>455</v>
      </c>
      <c r="Q301" s="339"/>
      <c r="R301" s="339"/>
      <c r="S301" s="339"/>
      <c r="T301" s="340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33">
        <v>4640242181394</v>
      </c>
      <c r="E302" s="334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539" t="s">
        <v>458</v>
      </c>
      <c r="Q302" s="339"/>
      <c r="R302" s="339"/>
      <c r="S302" s="339"/>
      <c r="T302" s="340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33">
        <v>4640242181332</v>
      </c>
      <c r="E303" s="334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80" t="s">
        <v>461</v>
      </c>
      <c r="Q303" s="339"/>
      <c r="R303" s="339"/>
      <c r="S303" s="339"/>
      <c r="T303" s="340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33">
        <v>4640242181349</v>
      </c>
      <c r="E304" s="334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5" t="s">
        <v>464</v>
      </c>
      <c r="Q304" s="339"/>
      <c r="R304" s="339"/>
      <c r="S304" s="339"/>
      <c r="T304" s="340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33">
        <v>4640242181370</v>
      </c>
      <c r="E305" s="334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82" t="s">
        <v>467</v>
      </c>
      <c r="Q305" s="339"/>
      <c r="R305" s="339"/>
      <c r="S305" s="339"/>
      <c r="T305" s="340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33">
        <v>4607111037480</v>
      </c>
      <c r="E306" s="334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47" t="s">
        <v>471</v>
      </c>
      <c r="Q306" s="339"/>
      <c r="R306" s="339"/>
      <c r="S306" s="339"/>
      <c r="T306" s="340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33">
        <v>4607111037473</v>
      </c>
      <c r="E307" s="334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341" t="s">
        <v>475</v>
      </c>
      <c r="Q307" s="339"/>
      <c r="R307" s="339"/>
      <c r="S307" s="339"/>
      <c r="T307" s="340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33">
        <v>4640242180663</v>
      </c>
      <c r="E308" s="334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73" t="s">
        <v>479</v>
      </c>
      <c r="Q308" s="339"/>
      <c r="R308" s="339"/>
      <c r="S308" s="339"/>
      <c r="T308" s="340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33">
        <v>4640242181783</v>
      </c>
      <c r="E309" s="334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95" t="s">
        <v>483</v>
      </c>
      <c r="Q309" s="339"/>
      <c r="R309" s="339"/>
      <c r="S309" s="339"/>
      <c r="T309" s="340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42"/>
      <c r="B310" s="332"/>
      <c r="C310" s="332"/>
      <c r="D310" s="332"/>
      <c r="E310" s="332"/>
      <c r="F310" s="332"/>
      <c r="G310" s="332"/>
      <c r="H310" s="332"/>
      <c r="I310" s="332"/>
      <c r="J310" s="332"/>
      <c r="K310" s="332"/>
      <c r="L310" s="332"/>
      <c r="M310" s="332"/>
      <c r="N310" s="332"/>
      <c r="O310" s="343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0</v>
      </c>
      <c r="Y310" s="326">
        <f>IFERROR(SUM(Y289:Y309),"0")</f>
        <v>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</v>
      </c>
      <c r="AA310" s="327"/>
      <c r="AB310" s="327"/>
      <c r="AC310" s="327"/>
    </row>
    <row r="311" spans="1:68" x14ac:dyDescent="0.2">
      <c r="A311" s="332"/>
      <c r="B311" s="332"/>
      <c r="C311" s="332"/>
      <c r="D311" s="332"/>
      <c r="E311" s="332"/>
      <c r="F311" s="332"/>
      <c r="G311" s="332"/>
      <c r="H311" s="332"/>
      <c r="I311" s="332"/>
      <c r="J311" s="332"/>
      <c r="K311" s="332"/>
      <c r="L311" s="332"/>
      <c r="M311" s="332"/>
      <c r="N311" s="332"/>
      <c r="O311" s="343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0</v>
      </c>
      <c r="Y311" s="326">
        <f>IFERROR(SUMPRODUCT(Y289:Y309*H289:H309),"0")</f>
        <v>0</v>
      </c>
      <c r="Z311" s="37"/>
      <c r="AA311" s="327"/>
      <c r="AB311" s="327"/>
      <c r="AC311" s="327"/>
    </row>
    <row r="312" spans="1:68" ht="16.5" customHeight="1" x14ac:dyDescent="0.25">
      <c r="A312" s="360" t="s">
        <v>485</v>
      </c>
      <c r="B312" s="332"/>
      <c r="C312" s="332"/>
      <c r="D312" s="332"/>
      <c r="E312" s="332"/>
      <c r="F312" s="332"/>
      <c r="G312" s="332"/>
      <c r="H312" s="332"/>
      <c r="I312" s="332"/>
      <c r="J312" s="332"/>
      <c r="K312" s="332"/>
      <c r="L312" s="332"/>
      <c r="M312" s="332"/>
      <c r="N312" s="332"/>
      <c r="O312" s="332"/>
      <c r="P312" s="332"/>
      <c r="Q312" s="332"/>
      <c r="R312" s="332"/>
      <c r="S312" s="332"/>
      <c r="T312" s="332"/>
      <c r="U312" s="332"/>
      <c r="V312" s="332"/>
      <c r="W312" s="332"/>
      <c r="X312" s="332"/>
      <c r="Y312" s="332"/>
      <c r="Z312" s="332"/>
      <c r="AA312" s="319"/>
      <c r="AB312" s="319"/>
      <c r="AC312" s="319"/>
    </row>
    <row r="313" spans="1:68" ht="14.25" customHeight="1" x14ac:dyDescent="0.25">
      <c r="A313" s="331" t="s">
        <v>136</v>
      </c>
      <c r="B313" s="332"/>
      <c r="C313" s="332"/>
      <c r="D313" s="332"/>
      <c r="E313" s="332"/>
      <c r="F313" s="332"/>
      <c r="G313" s="332"/>
      <c r="H313" s="332"/>
      <c r="I313" s="332"/>
      <c r="J313" s="332"/>
      <c r="K313" s="332"/>
      <c r="L313" s="332"/>
      <c r="M313" s="332"/>
      <c r="N313" s="332"/>
      <c r="O313" s="332"/>
      <c r="P313" s="332"/>
      <c r="Q313" s="332"/>
      <c r="R313" s="332"/>
      <c r="S313" s="332"/>
      <c r="T313" s="332"/>
      <c r="U313" s="332"/>
      <c r="V313" s="332"/>
      <c r="W313" s="332"/>
      <c r="X313" s="332"/>
      <c r="Y313" s="332"/>
      <c r="Z313" s="332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33">
        <v>4640242181134</v>
      </c>
      <c r="E314" s="334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39" t="s">
        <v>488</v>
      </c>
      <c r="Q314" s="339"/>
      <c r="R314" s="339"/>
      <c r="S314" s="339"/>
      <c r="T314" s="340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42"/>
      <c r="B315" s="332"/>
      <c r="C315" s="332"/>
      <c r="D315" s="332"/>
      <c r="E315" s="332"/>
      <c r="F315" s="332"/>
      <c r="G315" s="332"/>
      <c r="H315" s="332"/>
      <c r="I315" s="332"/>
      <c r="J315" s="332"/>
      <c r="K315" s="332"/>
      <c r="L315" s="332"/>
      <c r="M315" s="332"/>
      <c r="N315" s="332"/>
      <c r="O315" s="343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2"/>
      <c r="B316" s="332"/>
      <c r="C316" s="332"/>
      <c r="D316" s="332"/>
      <c r="E316" s="332"/>
      <c r="F316" s="332"/>
      <c r="G316" s="332"/>
      <c r="H316" s="332"/>
      <c r="I316" s="332"/>
      <c r="J316" s="332"/>
      <c r="K316" s="332"/>
      <c r="L316" s="332"/>
      <c r="M316" s="332"/>
      <c r="N316" s="332"/>
      <c r="O316" s="343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517"/>
      <c r="B317" s="332"/>
      <c r="C317" s="332"/>
      <c r="D317" s="332"/>
      <c r="E317" s="332"/>
      <c r="F317" s="332"/>
      <c r="G317" s="332"/>
      <c r="H317" s="332"/>
      <c r="I317" s="332"/>
      <c r="J317" s="332"/>
      <c r="K317" s="332"/>
      <c r="L317" s="332"/>
      <c r="M317" s="332"/>
      <c r="N317" s="332"/>
      <c r="O317" s="461"/>
      <c r="P317" s="466" t="s">
        <v>490</v>
      </c>
      <c r="Q317" s="452"/>
      <c r="R317" s="452"/>
      <c r="S317" s="452"/>
      <c r="T317" s="452"/>
      <c r="U317" s="452"/>
      <c r="V317" s="369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9853.2000000000007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9853.2000000000007</v>
      </c>
      <c r="Z317" s="37"/>
      <c r="AA317" s="327"/>
      <c r="AB317" s="327"/>
      <c r="AC317" s="327"/>
    </row>
    <row r="318" spans="1:68" x14ac:dyDescent="0.2">
      <c r="A318" s="332"/>
      <c r="B318" s="332"/>
      <c r="C318" s="332"/>
      <c r="D318" s="332"/>
      <c r="E318" s="332"/>
      <c r="F318" s="332"/>
      <c r="G318" s="332"/>
      <c r="H318" s="332"/>
      <c r="I318" s="332"/>
      <c r="J318" s="332"/>
      <c r="K318" s="332"/>
      <c r="L318" s="332"/>
      <c r="M318" s="332"/>
      <c r="N318" s="332"/>
      <c r="O318" s="461"/>
      <c r="P318" s="466" t="s">
        <v>491</v>
      </c>
      <c r="Q318" s="452"/>
      <c r="R318" s="452"/>
      <c r="S318" s="452"/>
      <c r="T318" s="452"/>
      <c r="U318" s="452"/>
      <c r="V318" s="369"/>
      <c r="W318" s="37" t="s">
        <v>74</v>
      </c>
      <c r="X318" s="326">
        <f>IFERROR(SUM(BM22:BM314),"0")</f>
        <v>11297.244000000004</v>
      </c>
      <c r="Y318" s="326">
        <f>IFERROR(SUM(BN22:BN314),"0")</f>
        <v>11297.244000000004</v>
      </c>
      <c r="Z318" s="37"/>
      <c r="AA318" s="327"/>
      <c r="AB318" s="327"/>
      <c r="AC318" s="327"/>
    </row>
    <row r="319" spans="1:68" x14ac:dyDescent="0.2">
      <c r="A319" s="332"/>
      <c r="B319" s="332"/>
      <c r="C319" s="332"/>
      <c r="D319" s="332"/>
      <c r="E319" s="332"/>
      <c r="F319" s="332"/>
      <c r="G319" s="332"/>
      <c r="H319" s="332"/>
      <c r="I319" s="332"/>
      <c r="J319" s="332"/>
      <c r="K319" s="332"/>
      <c r="L319" s="332"/>
      <c r="M319" s="332"/>
      <c r="N319" s="332"/>
      <c r="O319" s="461"/>
      <c r="P319" s="466" t="s">
        <v>492</v>
      </c>
      <c r="Q319" s="452"/>
      <c r="R319" s="452"/>
      <c r="S319" s="452"/>
      <c r="T319" s="452"/>
      <c r="U319" s="452"/>
      <c r="V319" s="369"/>
      <c r="W319" s="37" t="s">
        <v>493</v>
      </c>
      <c r="X319" s="38">
        <f>ROUNDUP(SUM(BO22:BO314),0)</f>
        <v>33</v>
      </c>
      <c r="Y319" s="38">
        <f>ROUNDUP(SUM(BP22:BP314),0)</f>
        <v>33</v>
      </c>
      <c r="Z319" s="37"/>
      <c r="AA319" s="327"/>
      <c r="AB319" s="327"/>
      <c r="AC319" s="327"/>
    </row>
    <row r="320" spans="1:68" x14ac:dyDescent="0.2">
      <c r="A320" s="332"/>
      <c r="B320" s="332"/>
      <c r="C320" s="332"/>
      <c r="D320" s="332"/>
      <c r="E320" s="332"/>
      <c r="F320" s="332"/>
      <c r="G320" s="332"/>
      <c r="H320" s="332"/>
      <c r="I320" s="332"/>
      <c r="J320" s="332"/>
      <c r="K320" s="332"/>
      <c r="L320" s="332"/>
      <c r="M320" s="332"/>
      <c r="N320" s="332"/>
      <c r="O320" s="461"/>
      <c r="P320" s="466" t="s">
        <v>494</v>
      </c>
      <c r="Q320" s="452"/>
      <c r="R320" s="452"/>
      <c r="S320" s="452"/>
      <c r="T320" s="452"/>
      <c r="U320" s="452"/>
      <c r="V320" s="369"/>
      <c r="W320" s="37" t="s">
        <v>74</v>
      </c>
      <c r="X320" s="326">
        <f>GrossWeightTotal+PalletQtyTotal*25</f>
        <v>12122.244000000004</v>
      </c>
      <c r="Y320" s="326">
        <f>GrossWeightTotalR+PalletQtyTotalR*25</f>
        <v>12122.244000000004</v>
      </c>
      <c r="Z320" s="37"/>
      <c r="AA320" s="327"/>
      <c r="AB320" s="327"/>
      <c r="AC320" s="327"/>
    </row>
    <row r="321" spans="1:37" x14ac:dyDescent="0.2">
      <c r="A321" s="332"/>
      <c r="B321" s="332"/>
      <c r="C321" s="332"/>
      <c r="D321" s="332"/>
      <c r="E321" s="332"/>
      <c r="F321" s="332"/>
      <c r="G321" s="332"/>
      <c r="H321" s="332"/>
      <c r="I321" s="332"/>
      <c r="J321" s="332"/>
      <c r="K321" s="332"/>
      <c r="L321" s="332"/>
      <c r="M321" s="332"/>
      <c r="N321" s="332"/>
      <c r="O321" s="461"/>
      <c r="P321" s="466" t="s">
        <v>495</v>
      </c>
      <c r="Q321" s="452"/>
      <c r="R321" s="452"/>
      <c r="S321" s="452"/>
      <c r="T321" s="452"/>
      <c r="U321" s="452"/>
      <c r="V321" s="369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2814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2814</v>
      </c>
      <c r="Z321" s="37"/>
      <c r="AA321" s="327"/>
      <c r="AB321" s="327"/>
      <c r="AC321" s="327"/>
    </row>
    <row r="322" spans="1:37" ht="14.25" customHeight="1" x14ac:dyDescent="0.2">
      <c r="A322" s="332"/>
      <c r="B322" s="332"/>
      <c r="C322" s="332"/>
      <c r="D322" s="332"/>
      <c r="E322" s="332"/>
      <c r="F322" s="332"/>
      <c r="G322" s="332"/>
      <c r="H322" s="332"/>
      <c r="I322" s="332"/>
      <c r="J322" s="332"/>
      <c r="K322" s="332"/>
      <c r="L322" s="332"/>
      <c r="M322" s="332"/>
      <c r="N322" s="332"/>
      <c r="O322" s="461"/>
      <c r="P322" s="466" t="s">
        <v>496</v>
      </c>
      <c r="Q322" s="452"/>
      <c r="R322" s="452"/>
      <c r="S322" s="452"/>
      <c r="T322" s="452"/>
      <c r="U322" s="452"/>
      <c r="V322" s="369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41.999999999999993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5" t="s">
        <v>75</v>
      </c>
      <c r="D324" s="490"/>
      <c r="E324" s="490"/>
      <c r="F324" s="490"/>
      <c r="G324" s="490"/>
      <c r="H324" s="490"/>
      <c r="I324" s="490"/>
      <c r="J324" s="490"/>
      <c r="K324" s="490"/>
      <c r="L324" s="490"/>
      <c r="M324" s="490"/>
      <c r="N324" s="490"/>
      <c r="O324" s="490"/>
      <c r="P324" s="490"/>
      <c r="Q324" s="490"/>
      <c r="R324" s="490"/>
      <c r="S324" s="490"/>
      <c r="T324" s="337"/>
      <c r="U324" s="335" t="s">
        <v>246</v>
      </c>
      <c r="V324" s="337"/>
      <c r="W324" s="335" t="s">
        <v>272</v>
      </c>
      <c r="X324" s="337"/>
      <c r="Y324" s="335" t="s">
        <v>295</v>
      </c>
      <c r="Z324" s="490"/>
      <c r="AA324" s="490"/>
      <c r="AB324" s="490"/>
      <c r="AC324" s="490"/>
      <c r="AD324" s="490"/>
      <c r="AE324" s="337"/>
      <c r="AF324" s="321" t="s">
        <v>359</v>
      </c>
      <c r="AG324" s="335" t="s">
        <v>364</v>
      </c>
      <c r="AH324" s="337"/>
      <c r="AI324" s="321" t="s">
        <v>374</v>
      </c>
      <c r="AJ324" s="335" t="s">
        <v>247</v>
      </c>
      <c r="AK324" s="337"/>
    </row>
    <row r="325" spans="1:37" ht="14.25" customHeight="1" thickTop="1" x14ac:dyDescent="0.2">
      <c r="A325" s="477" t="s">
        <v>499</v>
      </c>
      <c r="B325" s="335" t="s">
        <v>63</v>
      </c>
      <c r="C325" s="335" t="s">
        <v>76</v>
      </c>
      <c r="D325" s="335" t="s">
        <v>92</v>
      </c>
      <c r="E325" s="335" t="s">
        <v>105</v>
      </c>
      <c r="F325" s="335" t="s">
        <v>126</v>
      </c>
      <c r="G325" s="335" t="s">
        <v>148</v>
      </c>
      <c r="H325" s="335" t="s">
        <v>155</v>
      </c>
      <c r="I325" s="335" t="s">
        <v>160</v>
      </c>
      <c r="J325" s="335" t="s">
        <v>168</v>
      </c>
      <c r="K325" s="335" t="s">
        <v>185</v>
      </c>
      <c r="L325" s="335" t="s">
        <v>196</v>
      </c>
      <c r="M325" s="335" t="s">
        <v>207</v>
      </c>
      <c r="N325" s="322"/>
      <c r="O325" s="335" t="s">
        <v>213</v>
      </c>
      <c r="P325" s="335" t="s">
        <v>220</v>
      </c>
      <c r="Q325" s="335" t="s">
        <v>226</v>
      </c>
      <c r="R325" s="335" t="s">
        <v>231</v>
      </c>
      <c r="S325" s="335" t="s">
        <v>234</v>
      </c>
      <c r="T325" s="335" t="s">
        <v>242</v>
      </c>
      <c r="U325" s="335" t="s">
        <v>247</v>
      </c>
      <c r="V325" s="335" t="s">
        <v>251</v>
      </c>
      <c r="W325" s="335" t="s">
        <v>273</v>
      </c>
      <c r="X325" s="335" t="s">
        <v>291</v>
      </c>
      <c r="Y325" s="335" t="s">
        <v>296</v>
      </c>
      <c r="Z325" s="335" t="s">
        <v>309</v>
      </c>
      <c r="AA325" s="335" t="s">
        <v>319</v>
      </c>
      <c r="AB325" s="335" t="s">
        <v>334</v>
      </c>
      <c r="AC325" s="335" t="s">
        <v>345</v>
      </c>
      <c r="AD325" s="335" t="s">
        <v>349</v>
      </c>
      <c r="AE325" s="335" t="s">
        <v>353</v>
      </c>
      <c r="AF325" s="335" t="s">
        <v>360</v>
      </c>
      <c r="AG325" s="335" t="s">
        <v>365</v>
      </c>
      <c r="AH325" s="335" t="s">
        <v>371</v>
      </c>
      <c r="AI325" s="335" t="s">
        <v>375</v>
      </c>
      <c r="AJ325" s="335" t="s">
        <v>247</v>
      </c>
      <c r="AK325" s="335" t="s">
        <v>485</v>
      </c>
    </row>
    <row r="326" spans="1:37" ht="13.5" customHeight="1" thickBot="1" x14ac:dyDescent="0.25">
      <c r="A326" s="478"/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22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36"/>
      <c r="Z326" s="336"/>
      <c r="AA326" s="336"/>
      <c r="AB326" s="336"/>
      <c r="AC326" s="336"/>
      <c r="AD326" s="336"/>
      <c r="AE326" s="336"/>
      <c r="AF326" s="336"/>
      <c r="AG326" s="336"/>
      <c r="AH326" s="336"/>
      <c r="AI326" s="336"/>
      <c r="AJ326" s="336"/>
      <c r="AK326" s="33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840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2419.2000000000003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0</v>
      </c>
      <c r="H327" s="46">
        <f>IFERROR(X77*H77,"0")</f>
        <v>0</v>
      </c>
      <c r="I327" s="46">
        <f>IFERROR(X82*H82,"0")+IFERROR(X83*H83,"0")</f>
        <v>1008</v>
      </c>
      <c r="J327" s="46">
        <f>IFERROR(X88*H88,"0")+IFERROR(X89*H89,"0")+IFERROR(X90*H90,"0")+IFERROR(X91*H91,"0")+IFERROR(X92*H92,"0")+IFERROR(X93*H93,"0")</f>
        <v>1806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1209.6000000000001</v>
      </c>
      <c r="M327" s="46">
        <f>IFERROR(X114*H114,"0")+IFERROR(X115*H115,"0")</f>
        <v>840</v>
      </c>
      <c r="N327" s="322"/>
      <c r="O327" s="46">
        <f>IFERROR(X120*H120,"0")+IFERROR(X121*H121,"0")</f>
        <v>840</v>
      </c>
      <c r="P327" s="46">
        <f>IFERROR(X126*H126,"0")+IFERROR(X127*H127,"0")</f>
        <v>420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470.4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0</v>
      </c>
      <c r="W327" s="46">
        <f>IFERROR(X173*H173,"0")+IFERROR(X174*H174,"0")+IFERROR(X175*H175,"0")+IFERROR(X179*H179,"0")</f>
        <v>0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0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3628.8</v>
      </c>
      <c r="B330" s="60">
        <f>SUMPRODUCT(--(BB:BB="ПГП"),--(W:W="кор"),H:H,Y:Y)+SUMPRODUCT(--(BB:BB="ПГП"),--(W:W="кг"),Y:Y)</f>
        <v>6224.4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A271:O272"/>
    <mergeCell ref="D298:E298"/>
    <mergeCell ref="D289:E289"/>
    <mergeCell ref="P209:T209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A6:C6"/>
    <mergeCell ref="A96:Z9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