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vlenko\Desktop\"/>
    </mc:Choice>
  </mc:AlternateContent>
  <xr:revisionPtr revIDLastSave="0" documentId="8_{BABEEDF9-FBBE-4516-B5A7-76D2177544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Лист1!$X$305:$X$305</definedName>
    <definedName name="GrossWeightTotalR">Лист1!$Y$305:$Y$305</definedName>
    <definedName name="NumProxySet">[1]Setting!$B$9:$B$10</definedName>
    <definedName name="PalletQtyTotal">Лист1!$X$306:$X$306</definedName>
    <definedName name="PalletQtyTotalR">Лист1!$Y$306:$Y$306</definedName>
    <definedName name="Table">[1]Setting!$B$6:$D$6</definedName>
    <definedName name="TypeProxy">'[1]Бланк заказа'!$D$9</definedName>
    <definedName name="UnloadAdressList0001">[1]Setting!$B$8:$B$8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1" i="1" l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77" i="1"/>
  <c r="AE276" i="1"/>
  <c r="AE275" i="1"/>
  <c r="AE271" i="1"/>
  <c r="AE270" i="1"/>
  <c r="AE266" i="1"/>
  <c r="AE262" i="1"/>
  <c r="AE261" i="1"/>
  <c r="AE260" i="1"/>
  <c r="AE254" i="1"/>
  <c r="AE250" i="1"/>
  <c r="AE244" i="1"/>
  <c r="AE239" i="1"/>
  <c r="AE238" i="1"/>
  <c r="AE232" i="1"/>
  <c r="AE226" i="1"/>
  <c r="AE225" i="1"/>
  <c r="AE220" i="1"/>
  <c r="AE215" i="1"/>
  <c r="AE210" i="1"/>
  <c r="AE209" i="1"/>
  <c r="AE208" i="1"/>
  <c r="AE207" i="1"/>
  <c r="AE202" i="1"/>
  <c r="AE201" i="1"/>
  <c r="AE200" i="1"/>
  <c r="AE199" i="1"/>
  <c r="AE198" i="1"/>
  <c r="AE197" i="1"/>
  <c r="AE192" i="1"/>
  <c r="AE191" i="1"/>
  <c r="AE190" i="1"/>
  <c r="AE185" i="1"/>
  <c r="AE184" i="1"/>
  <c r="AE183" i="1"/>
  <c r="AE182" i="1"/>
  <c r="AE176" i="1"/>
  <c r="AE172" i="1"/>
  <c r="AE171" i="1"/>
  <c r="AE170" i="1"/>
  <c r="AE164" i="1"/>
  <c r="X166" i="1"/>
  <c r="AD29" i="1"/>
  <c r="AE29" i="1" s="1"/>
  <c r="AD30" i="1"/>
  <c r="AE30" i="1" s="1"/>
  <c r="AD31" i="1"/>
  <c r="AE31" i="1" s="1"/>
  <c r="AD34" i="1"/>
  <c r="AD35" i="1"/>
  <c r="AD36" i="1"/>
  <c r="AD39" i="1"/>
  <c r="AD40" i="1"/>
  <c r="AD41" i="1"/>
  <c r="AD44" i="1"/>
  <c r="AD45" i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60" i="1"/>
  <c r="AD61" i="1"/>
  <c r="AD62" i="1"/>
  <c r="AE62" i="1" s="1"/>
  <c r="AD63" i="1"/>
  <c r="AE63" i="1" s="1"/>
  <c r="AD66" i="1"/>
  <c r="AD67" i="1"/>
  <c r="AD68" i="1"/>
  <c r="AD71" i="1"/>
  <c r="AD72" i="1"/>
  <c r="AD73" i="1"/>
  <c r="AE73" i="1" s="1"/>
  <c r="AD74" i="1"/>
  <c r="AE74" i="1" s="1"/>
  <c r="AD77" i="1"/>
  <c r="AD78" i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7" i="1"/>
  <c r="AD88" i="1"/>
  <c r="AD89" i="1"/>
  <c r="AD92" i="1"/>
  <c r="AD93" i="1"/>
  <c r="AD94" i="1"/>
  <c r="AD95" i="1"/>
  <c r="AD96" i="1"/>
  <c r="AD99" i="1"/>
  <c r="AD100" i="1"/>
  <c r="AD101" i="1"/>
  <c r="AE101" i="1" s="1"/>
  <c r="AD102" i="1"/>
  <c r="AE102" i="1" s="1"/>
  <c r="AD103" i="1"/>
  <c r="AE103" i="1" s="1"/>
  <c r="AD104" i="1"/>
  <c r="AE104" i="1" s="1"/>
  <c r="AD105" i="1"/>
  <c r="AE105" i="1" s="1"/>
  <c r="AD108" i="1"/>
  <c r="AD109" i="1"/>
  <c r="AD110" i="1"/>
  <c r="AE110" i="1" s="1"/>
  <c r="AD111" i="1"/>
  <c r="AE111" i="1" s="1"/>
  <c r="AD114" i="1"/>
  <c r="AD115" i="1"/>
  <c r="AD116" i="1"/>
  <c r="AE116" i="1" s="1"/>
  <c r="AD117" i="1"/>
  <c r="AE117" i="1" s="1"/>
  <c r="AD118" i="1"/>
  <c r="AE118" i="1" s="1"/>
  <c r="AD121" i="1"/>
  <c r="AD122" i="1"/>
  <c r="AD123" i="1"/>
  <c r="AE123" i="1" s="1"/>
  <c r="AD124" i="1"/>
  <c r="AE124" i="1" s="1"/>
  <c r="AD127" i="1"/>
  <c r="AD128" i="1"/>
  <c r="AD129" i="1"/>
  <c r="AD132" i="1"/>
  <c r="AD133" i="1"/>
  <c r="AD134" i="1"/>
  <c r="AD137" i="1"/>
  <c r="AD138" i="1"/>
  <c r="AD139" i="1"/>
  <c r="AE139" i="1" s="1"/>
  <c r="AD140" i="1"/>
  <c r="AE140" i="1" s="1"/>
  <c r="AD143" i="1"/>
  <c r="AD144" i="1"/>
  <c r="AD145" i="1"/>
  <c r="AE145" i="1" s="1"/>
  <c r="AD148" i="1"/>
  <c r="AD149" i="1"/>
  <c r="AD150" i="1"/>
  <c r="AD151" i="1"/>
  <c r="AD154" i="1"/>
  <c r="AD155" i="1"/>
  <c r="AD156" i="1"/>
  <c r="AE156" i="1" s="1"/>
  <c r="AD157" i="1"/>
  <c r="AE157" i="1" s="1"/>
  <c r="AD158" i="1"/>
  <c r="AE158" i="1" s="1"/>
  <c r="AD159" i="1"/>
  <c r="AE159" i="1" s="1"/>
  <c r="AD162" i="1"/>
  <c r="AD163" i="1"/>
  <c r="AE163" i="1" s="1"/>
  <c r="AD164" i="1"/>
  <c r="AD167" i="1"/>
  <c r="AD168" i="1"/>
  <c r="AD169" i="1"/>
  <c r="AD170" i="1"/>
  <c r="AD171" i="1"/>
  <c r="AD172" i="1"/>
  <c r="AD175" i="1"/>
  <c r="AD176" i="1"/>
  <c r="AD179" i="1"/>
  <c r="AD180" i="1"/>
  <c r="AD181" i="1"/>
  <c r="AD182" i="1"/>
  <c r="AD183" i="1"/>
  <c r="AD184" i="1"/>
  <c r="AD185" i="1"/>
  <c r="AD188" i="1"/>
  <c r="AD189" i="1"/>
  <c r="AD190" i="1"/>
  <c r="AD191" i="1"/>
  <c r="AD192" i="1"/>
  <c r="AD195" i="1"/>
  <c r="AD196" i="1"/>
  <c r="AD197" i="1"/>
  <c r="AD198" i="1"/>
  <c r="AD199" i="1"/>
  <c r="AD200" i="1"/>
  <c r="AD201" i="1"/>
  <c r="AD202" i="1"/>
  <c r="AD205" i="1"/>
  <c r="AD206" i="1"/>
  <c r="AD207" i="1"/>
  <c r="AD208" i="1"/>
  <c r="AD209" i="1"/>
  <c r="AD210" i="1"/>
  <c r="AD213" i="1"/>
  <c r="AD214" i="1"/>
  <c r="AD215" i="1"/>
  <c r="AD218" i="1"/>
  <c r="AD219" i="1"/>
  <c r="AD220" i="1"/>
  <c r="AD223" i="1"/>
  <c r="AD224" i="1"/>
  <c r="AD225" i="1"/>
  <c r="AD226" i="1"/>
  <c r="AD229" i="1"/>
  <c r="AD230" i="1"/>
  <c r="AD231" i="1"/>
  <c r="AD232" i="1"/>
  <c r="AD235" i="1"/>
  <c r="AD236" i="1"/>
  <c r="AD237" i="1"/>
  <c r="AD238" i="1"/>
  <c r="AD239" i="1"/>
  <c r="AD242" i="1"/>
  <c r="AD243" i="1"/>
  <c r="AD244" i="1"/>
  <c r="AD247" i="1"/>
  <c r="AD248" i="1"/>
  <c r="AD249" i="1"/>
  <c r="AD250" i="1"/>
  <c r="AD253" i="1"/>
  <c r="AD254" i="1"/>
  <c r="AD257" i="1"/>
  <c r="AD258" i="1"/>
  <c r="AD259" i="1"/>
  <c r="AD260" i="1"/>
  <c r="AD261" i="1"/>
  <c r="AD262" i="1"/>
  <c r="AD265" i="1"/>
  <c r="AD266" i="1"/>
  <c r="AD269" i="1"/>
  <c r="AD270" i="1"/>
  <c r="AD271" i="1"/>
  <c r="AD274" i="1"/>
  <c r="AD275" i="1"/>
  <c r="AD276" i="1"/>
  <c r="AD277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3" i="1"/>
  <c r="AD309" i="1"/>
  <c r="AD28" i="1"/>
  <c r="AE28" i="1" s="1"/>
  <c r="Y306" i="1"/>
  <c r="X306" i="1"/>
  <c r="AD306" i="1" s="1"/>
  <c r="Y305" i="1"/>
  <c r="Y307" i="1" s="1"/>
  <c r="X305" i="1"/>
  <c r="X303" i="1"/>
  <c r="X302" i="1"/>
  <c r="AD302" i="1" s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Z302" i="1" s="1"/>
  <c r="Y281" i="1"/>
  <c r="Y302" i="1" s="1"/>
  <c r="X279" i="1"/>
  <c r="X278" i="1"/>
  <c r="AD278" i="1" s="1"/>
  <c r="Z277" i="1"/>
  <c r="Y277" i="1"/>
  <c r="P277" i="1"/>
  <c r="Z276" i="1"/>
  <c r="Y276" i="1"/>
  <c r="Z275" i="1"/>
  <c r="Z278" i="1" s="1"/>
  <c r="Y275" i="1"/>
  <c r="Y278" i="1" s="1"/>
  <c r="X273" i="1"/>
  <c r="AD273" i="1" s="1"/>
  <c r="X272" i="1"/>
  <c r="AD272" i="1" s="1"/>
  <c r="Z271" i="1"/>
  <c r="Y271" i="1"/>
  <c r="Z270" i="1"/>
  <c r="Z272" i="1" s="1"/>
  <c r="Y270" i="1"/>
  <c r="Y272" i="1" s="1"/>
  <c r="X268" i="1"/>
  <c r="AD268" i="1" s="1"/>
  <c r="X267" i="1"/>
  <c r="AD267" i="1" s="1"/>
  <c r="Z266" i="1"/>
  <c r="Z267" i="1" s="1"/>
  <c r="Y266" i="1"/>
  <c r="X264" i="1"/>
  <c r="AD264" i="1" s="1"/>
  <c r="X263" i="1"/>
  <c r="AD263" i="1" s="1"/>
  <c r="Z262" i="1"/>
  <c r="Y262" i="1"/>
  <c r="Z261" i="1"/>
  <c r="Y261" i="1"/>
  <c r="Z260" i="1"/>
  <c r="Z263" i="1" s="1"/>
  <c r="Y260" i="1"/>
  <c r="Y263" i="1" s="1"/>
  <c r="X256" i="1"/>
  <c r="AD256" i="1" s="1"/>
  <c r="X255" i="1"/>
  <c r="AD255" i="1" s="1"/>
  <c r="Z254" i="1"/>
  <c r="Z255" i="1" s="1"/>
  <c r="Y254" i="1"/>
  <c r="P254" i="1"/>
  <c r="X252" i="1"/>
  <c r="AD252" i="1" s="1"/>
  <c r="X251" i="1"/>
  <c r="AD251" i="1" s="1"/>
  <c r="Z250" i="1"/>
  <c r="Z251" i="1" s="1"/>
  <c r="Y250" i="1"/>
  <c r="X246" i="1"/>
  <c r="AD246" i="1" s="1"/>
  <c r="X245" i="1"/>
  <c r="AD245" i="1" s="1"/>
  <c r="Z244" i="1"/>
  <c r="Z245" i="1" s="1"/>
  <c r="Y244" i="1"/>
  <c r="P244" i="1"/>
  <c r="X241" i="1"/>
  <c r="AD241" i="1" s="1"/>
  <c r="X240" i="1"/>
  <c r="AD240" i="1" s="1"/>
  <c r="Z239" i="1"/>
  <c r="Y239" i="1"/>
  <c r="P239" i="1"/>
  <c r="Z238" i="1"/>
  <c r="Z240" i="1" s="1"/>
  <c r="Y238" i="1"/>
  <c r="P238" i="1"/>
  <c r="X234" i="1"/>
  <c r="AD234" i="1" s="1"/>
  <c r="X233" i="1"/>
  <c r="AD233" i="1" s="1"/>
  <c r="Z232" i="1"/>
  <c r="Z233" i="1" s="1"/>
  <c r="Y232" i="1"/>
  <c r="P232" i="1"/>
  <c r="X228" i="1"/>
  <c r="AD228" i="1" s="1"/>
  <c r="X227" i="1"/>
  <c r="AD227" i="1" s="1"/>
  <c r="Z226" i="1"/>
  <c r="Y226" i="1"/>
  <c r="P226" i="1"/>
  <c r="Z225" i="1"/>
  <c r="Y225" i="1"/>
  <c r="Y227" i="1" s="1"/>
  <c r="P225" i="1"/>
  <c r="X222" i="1"/>
  <c r="AD222" i="1" s="1"/>
  <c r="X221" i="1"/>
  <c r="AD221" i="1" s="1"/>
  <c r="Z220" i="1"/>
  <c r="Z221" i="1" s="1"/>
  <c r="Y220" i="1"/>
  <c r="P220" i="1"/>
  <c r="X217" i="1"/>
  <c r="AD217" i="1" s="1"/>
  <c r="X216" i="1"/>
  <c r="AD216" i="1" s="1"/>
  <c r="Z215" i="1"/>
  <c r="Z216" i="1" s="1"/>
  <c r="Y215" i="1"/>
  <c r="P215" i="1"/>
  <c r="X212" i="1"/>
  <c r="AD212" i="1" s="1"/>
  <c r="X211" i="1"/>
  <c r="AD211" i="1" s="1"/>
  <c r="Z210" i="1"/>
  <c r="Y210" i="1"/>
  <c r="P210" i="1"/>
  <c r="Z209" i="1"/>
  <c r="Y209" i="1"/>
  <c r="P209" i="1"/>
  <c r="Z208" i="1"/>
  <c r="Y208" i="1"/>
  <c r="P208" i="1"/>
  <c r="Z207" i="1"/>
  <c r="Y207" i="1"/>
  <c r="Y211" i="1" s="1"/>
  <c r="P207" i="1"/>
  <c r="X204" i="1"/>
  <c r="AD204" i="1" s="1"/>
  <c r="X203" i="1"/>
  <c r="AD203" i="1" s="1"/>
  <c r="Z202" i="1"/>
  <c r="Y202" i="1"/>
  <c r="P202" i="1"/>
  <c r="Z201" i="1"/>
  <c r="Y201" i="1"/>
  <c r="P201" i="1"/>
  <c r="Z200" i="1"/>
  <c r="Y200" i="1"/>
  <c r="P200" i="1"/>
  <c r="Z199" i="1"/>
  <c r="Y199" i="1"/>
  <c r="P199" i="1"/>
  <c r="Z198" i="1"/>
  <c r="Y198" i="1"/>
  <c r="P198" i="1"/>
  <c r="Z197" i="1"/>
  <c r="Y197" i="1"/>
  <c r="Y203" i="1" s="1"/>
  <c r="P197" i="1"/>
  <c r="X194" i="1"/>
  <c r="AD194" i="1" s="1"/>
  <c r="X193" i="1"/>
  <c r="AD193" i="1" s="1"/>
  <c r="Z192" i="1"/>
  <c r="Y192" i="1"/>
  <c r="P192" i="1"/>
  <c r="Z191" i="1"/>
  <c r="Y191" i="1"/>
  <c r="P191" i="1"/>
  <c r="Z190" i="1"/>
  <c r="Z193" i="1" s="1"/>
  <c r="Y190" i="1"/>
  <c r="P190" i="1"/>
  <c r="X187" i="1"/>
  <c r="AD187" i="1" s="1"/>
  <c r="X186" i="1"/>
  <c r="AD186" i="1" s="1"/>
  <c r="Z185" i="1"/>
  <c r="Y185" i="1"/>
  <c r="Z184" i="1"/>
  <c r="Y184" i="1"/>
  <c r="P184" i="1"/>
  <c r="Z183" i="1"/>
  <c r="Y183" i="1"/>
  <c r="P183" i="1"/>
  <c r="Z182" i="1"/>
  <c r="Y182" i="1"/>
  <c r="Y186" i="1" s="1"/>
  <c r="P182" i="1"/>
  <c r="X178" i="1"/>
  <c r="AD178" i="1" s="1"/>
  <c r="X177" i="1"/>
  <c r="AD177" i="1" s="1"/>
  <c r="Z176" i="1"/>
  <c r="Z177" i="1" s="1"/>
  <c r="Y176" i="1"/>
  <c r="X174" i="1"/>
  <c r="AD174" i="1" s="1"/>
  <c r="X173" i="1"/>
  <c r="AD173" i="1" s="1"/>
  <c r="Z172" i="1"/>
  <c r="Y172" i="1"/>
  <c r="P172" i="1"/>
  <c r="Z171" i="1"/>
  <c r="Y171" i="1"/>
  <c r="P171" i="1"/>
  <c r="Z170" i="1"/>
  <c r="Z173" i="1" s="1"/>
  <c r="Y170" i="1"/>
  <c r="P170" i="1"/>
  <c r="AD166" i="1"/>
  <c r="X165" i="1"/>
  <c r="AD165" i="1" s="1"/>
  <c r="Z164" i="1"/>
  <c r="Y164" i="1"/>
  <c r="P164" i="1"/>
  <c r="Z163" i="1"/>
  <c r="Z165" i="1" s="1"/>
  <c r="Y163" i="1"/>
  <c r="P163" i="1"/>
  <c r="X161" i="1"/>
  <c r="AD161" i="1" s="1"/>
  <c r="X160" i="1"/>
  <c r="AD160" i="1" s="1"/>
  <c r="Z159" i="1"/>
  <c r="Y159" i="1"/>
  <c r="P159" i="1"/>
  <c r="Z158" i="1"/>
  <c r="Y158" i="1"/>
  <c r="P158" i="1"/>
  <c r="Z157" i="1"/>
  <c r="Y157" i="1"/>
  <c r="Z156" i="1"/>
  <c r="Y156" i="1"/>
  <c r="X153" i="1"/>
  <c r="AD153" i="1" s="1"/>
  <c r="X152" i="1"/>
  <c r="AD152" i="1" s="1"/>
  <c r="Z151" i="1"/>
  <c r="Z152" i="1" s="1"/>
  <c r="Y151" i="1"/>
  <c r="X147" i="1"/>
  <c r="AD147" i="1" s="1"/>
  <c r="X146" i="1"/>
  <c r="AD146" i="1" s="1"/>
  <c r="Z145" i="1"/>
  <c r="Z146" i="1" s="1"/>
  <c r="Y145" i="1"/>
  <c r="P145" i="1"/>
  <c r="X142" i="1"/>
  <c r="AD142" i="1" s="1"/>
  <c r="X141" i="1"/>
  <c r="AD141" i="1" s="1"/>
  <c r="Z140" i="1"/>
  <c r="Y140" i="1"/>
  <c r="P140" i="1"/>
  <c r="Z139" i="1"/>
  <c r="Y139" i="1"/>
  <c r="Y141" i="1" s="1"/>
  <c r="P139" i="1"/>
  <c r="X136" i="1"/>
  <c r="AD136" i="1" s="1"/>
  <c r="X135" i="1"/>
  <c r="AD135" i="1" s="1"/>
  <c r="Z134" i="1"/>
  <c r="Z135" i="1" s="1"/>
  <c r="Y134" i="1"/>
  <c r="X131" i="1"/>
  <c r="AD131" i="1" s="1"/>
  <c r="X130" i="1"/>
  <c r="AD130" i="1" s="1"/>
  <c r="Z129" i="1"/>
  <c r="Z130" i="1" s="1"/>
  <c r="Y129" i="1"/>
  <c r="X126" i="1"/>
  <c r="AD126" i="1" s="1"/>
  <c r="X125" i="1"/>
  <c r="AD125" i="1" s="1"/>
  <c r="Z124" i="1"/>
  <c r="Y124" i="1"/>
  <c r="P124" i="1"/>
  <c r="Z123" i="1"/>
  <c r="Y123" i="1"/>
  <c r="Y125" i="1" s="1"/>
  <c r="P123" i="1"/>
  <c r="X120" i="1"/>
  <c r="AD120" i="1" s="1"/>
  <c r="X119" i="1"/>
  <c r="AD119" i="1" s="1"/>
  <c r="Z118" i="1"/>
  <c r="Y118" i="1"/>
  <c r="P118" i="1"/>
  <c r="Z117" i="1"/>
  <c r="Y117" i="1"/>
  <c r="P117" i="1"/>
  <c r="Z116" i="1"/>
  <c r="Z119" i="1" s="1"/>
  <c r="Y116" i="1"/>
  <c r="P116" i="1"/>
  <c r="X113" i="1"/>
  <c r="AD113" i="1" s="1"/>
  <c r="X112" i="1"/>
  <c r="AD112" i="1" s="1"/>
  <c r="Z111" i="1"/>
  <c r="Y111" i="1"/>
  <c r="P111" i="1"/>
  <c r="Z110" i="1"/>
  <c r="Y110" i="1"/>
  <c r="P110" i="1"/>
  <c r="X107" i="1"/>
  <c r="AD107" i="1" s="1"/>
  <c r="X106" i="1"/>
  <c r="AD106" i="1" s="1"/>
  <c r="Z105" i="1"/>
  <c r="Y105" i="1"/>
  <c r="P105" i="1"/>
  <c r="Z104" i="1"/>
  <c r="Y104" i="1"/>
  <c r="P104" i="1"/>
  <c r="Z103" i="1"/>
  <c r="Y103" i="1"/>
  <c r="P103" i="1"/>
  <c r="Z102" i="1"/>
  <c r="Y102" i="1"/>
  <c r="P102" i="1"/>
  <c r="Z101" i="1"/>
  <c r="Y101" i="1"/>
  <c r="P101" i="1"/>
  <c r="X98" i="1"/>
  <c r="AD98" i="1" s="1"/>
  <c r="X97" i="1"/>
  <c r="AD97" i="1" s="1"/>
  <c r="Z96" i="1"/>
  <c r="Y96" i="1"/>
  <c r="P96" i="1"/>
  <c r="Z95" i="1"/>
  <c r="Y95" i="1"/>
  <c r="P95" i="1"/>
  <c r="Z94" i="1"/>
  <c r="Z97" i="1" s="1"/>
  <c r="Y94" i="1"/>
  <c r="P94" i="1"/>
  <c r="X91" i="1"/>
  <c r="AD91" i="1" s="1"/>
  <c r="X90" i="1"/>
  <c r="AD90" i="1" s="1"/>
  <c r="Z89" i="1"/>
  <c r="Z90" i="1" s="1"/>
  <c r="Y89" i="1"/>
  <c r="X86" i="1"/>
  <c r="AD86" i="1" s="1"/>
  <c r="X85" i="1"/>
  <c r="AD85" i="1" s="1"/>
  <c r="Z84" i="1"/>
  <c r="Y84" i="1"/>
  <c r="P84" i="1"/>
  <c r="Z83" i="1"/>
  <c r="Y83" i="1"/>
  <c r="P83" i="1"/>
  <c r="Z82" i="1"/>
  <c r="Y82" i="1"/>
  <c r="P82" i="1"/>
  <c r="Z81" i="1"/>
  <c r="Y81" i="1"/>
  <c r="Z80" i="1"/>
  <c r="Y80" i="1"/>
  <c r="P80" i="1"/>
  <c r="Z79" i="1"/>
  <c r="Y79" i="1"/>
  <c r="X76" i="1"/>
  <c r="AD76" i="1" s="1"/>
  <c r="X75" i="1"/>
  <c r="AD75" i="1" s="1"/>
  <c r="Z74" i="1"/>
  <c r="Y74" i="1"/>
  <c r="P74" i="1"/>
  <c r="Z73" i="1"/>
  <c r="Y73" i="1"/>
  <c r="P73" i="1"/>
  <c r="X70" i="1"/>
  <c r="AD70" i="1" s="1"/>
  <c r="X69" i="1"/>
  <c r="AD69" i="1" s="1"/>
  <c r="Z68" i="1"/>
  <c r="Z69" i="1" s="1"/>
  <c r="Y68" i="1"/>
  <c r="X65" i="1"/>
  <c r="AD65" i="1" s="1"/>
  <c r="X64" i="1"/>
  <c r="AD64" i="1" s="1"/>
  <c r="Z63" i="1"/>
  <c r="Y63" i="1"/>
  <c r="P63" i="1"/>
  <c r="Z62" i="1"/>
  <c r="Y62" i="1"/>
  <c r="P62" i="1"/>
  <c r="X59" i="1"/>
  <c r="AD59" i="1" s="1"/>
  <c r="X58" i="1"/>
  <c r="AD58" i="1" s="1"/>
  <c r="Z57" i="1"/>
  <c r="Y57" i="1"/>
  <c r="P57" i="1"/>
  <c r="Z56" i="1"/>
  <c r="Y56" i="1"/>
  <c r="P56" i="1"/>
  <c r="Z55" i="1"/>
  <c r="Y55" i="1"/>
  <c r="P55" i="1"/>
  <c r="Z54" i="1"/>
  <c r="Y54" i="1"/>
  <c r="P54" i="1"/>
  <c r="Z53" i="1"/>
  <c r="Y53" i="1"/>
  <c r="P53" i="1"/>
  <c r="Z52" i="1"/>
  <c r="Y52" i="1"/>
  <c r="P52" i="1"/>
  <c r="Z51" i="1"/>
  <c r="Y51" i="1"/>
  <c r="P51" i="1"/>
  <c r="Z50" i="1"/>
  <c r="Y50" i="1"/>
  <c r="P50" i="1"/>
  <c r="Z49" i="1"/>
  <c r="Y49" i="1"/>
  <c r="P49" i="1"/>
  <c r="Z48" i="1"/>
  <c r="Y48" i="1"/>
  <c r="P48" i="1"/>
  <c r="Z47" i="1"/>
  <c r="Y47" i="1"/>
  <c r="P47" i="1"/>
  <c r="Z46" i="1"/>
  <c r="Y46" i="1"/>
  <c r="P46" i="1"/>
  <c r="X43" i="1"/>
  <c r="AD43" i="1" s="1"/>
  <c r="X42" i="1"/>
  <c r="AD42" i="1" s="1"/>
  <c r="Z41" i="1"/>
  <c r="Z42" i="1" s="1"/>
  <c r="Y41" i="1"/>
  <c r="P41" i="1"/>
  <c r="X38" i="1"/>
  <c r="AD38" i="1" s="1"/>
  <c r="X37" i="1"/>
  <c r="AD37" i="1" s="1"/>
  <c r="Z36" i="1"/>
  <c r="Z37" i="1" s="1"/>
  <c r="Y36" i="1"/>
  <c r="P36" i="1"/>
  <c r="X33" i="1"/>
  <c r="AD33" i="1" s="1"/>
  <c r="X32" i="1"/>
  <c r="AD32" i="1" s="1"/>
  <c r="Z31" i="1"/>
  <c r="Y31" i="1"/>
  <c r="P31" i="1"/>
  <c r="Z30" i="1"/>
  <c r="Y30" i="1"/>
  <c r="Z29" i="1"/>
  <c r="Y29" i="1"/>
  <c r="Z28" i="1"/>
  <c r="Y28" i="1"/>
  <c r="P28" i="1"/>
  <c r="X24" i="1"/>
  <c r="X23" i="1"/>
  <c r="Z22" i="1"/>
  <c r="Z23" i="1" s="1"/>
  <c r="Y22" i="1"/>
  <c r="P22" i="1"/>
  <c r="D7" i="1"/>
  <c r="Q6" i="1"/>
  <c r="X308" i="1" l="1"/>
  <c r="AD308" i="1" s="1"/>
  <c r="Z32" i="1"/>
  <c r="AE25" i="1"/>
  <c r="Y160" i="1"/>
  <c r="Z112" i="1"/>
  <c r="Y106" i="1"/>
  <c r="Z58" i="1"/>
  <c r="Z64" i="1"/>
  <c r="Z75" i="1"/>
  <c r="Y85" i="1"/>
  <c r="X304" i="1"/>
  <c r="AD304" i="1" s="1"/>
  <c r="Y32" i="1"/>
  <c r="Y58" i="1"/>
  <c r="Y64" i="1"/>
  <c r="Y75" i="1"/>
  <c r="Z85" i="1"/>
  <c r="Y97" i="1"/>
  <c r="Z106" i="1"/>
  <c r="Y112" i="1"/>
  <c r="Y119" i="1"/>
  <c r="Z125" i="1"/>
  <c r="Z141" i="1"/>
  <c r="Z160" i="1"/>
  <c r="Y165" i="1"/>
  <c r="Y173" i="1"/>
  <c r="Z186" i="1"/>
  <c r="Y193" i="1"/>
  <c r="Z203" i="1"/>
  <c r="Z211" i="1"/>
  <c r="Z227" i="1"/>
  <c r="Y240" i="1"/>
  <c r="X307" i="1"/>
  <c r="AD307" i="1" s="1"/>
  <c r="AD305" i="1"/>
  <c r="Y24" i="1"/>
  <c r="Y23" i="1"/>
  <c r="Y38" i="1"/>
  <c r="Y37" i="1"/>
  <c r="Y43" i="1"/>
  <c r="Y42" i="1"/>
  <c r="Y70" i="1"/>
  <c r="Y69" i="1"/>
  <c r="Y91" i="1"/>
  <c r="Y90" i="1"/>
  <c r="Y131" i="1"/>
  <c r="Y130" i="1"/>
  <c r="Y136" i="1"/>
  <c r="Y135" i="1"/>
  <c r="Y147" i="1"/>
  <c r="Y146" i="1"/>
  <c r="Y153" i="1"/>
  <c r="Y152" i="1"/>
  <c r="Y178" i="1"/>
  <c r="Y177" i="1"/>
  <c r="Y217" i="1"/>
  <c r="Y216" i="1"/>
  <c r="Y222" i="1"/>
  <c r="Y221" i="1"/>
  <c r="Y234" i="1"/>
  <c r="Y233" i="1"/>
  <c r="Y246" i="1"/>
  <c r="Y245" i="1"/>
  <c r="Y252" i="1"/>
  <c r="Y251" i="1"/>
  <c r="Y256" i="1"/>
  <c r="Y255" i="1"/>
  <c r="Y268" i="1"/>
  <c r="Y267" i="1"/>
  <c r="Y308" i="1" l="1"/>
  <c r="Y303" i="1" l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 l="1"/>
</calcChain>
</file>

<file path=xl/sharedStrings.xml><?xml version="1.0" encoding="utf-8"?>
<sst xmlns="http://schemas.openxmlformats.org/spreadsheetml/2006/main" count="1999" uniqueCount="490">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</sst>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10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34" xfId="0" applyFont="1" applyFill="1" applyBorder="1" applyAlignment="1" applyProtection="1">
      <alignment horizontal="center" vertical="center" wrapText="1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4" fontId="44" fillId="0" borderId="38" xfId="1" applyNumberFormat="1" applyFont="1" applyBorder="1" applyAlignment="1" applyProtection="1">
      <alignment horizontal="center" vertical="center"/>
      <protection hidden="1"/>
    </xf>
    <xf numFmtId="0" fontId="45" fillId="2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Border="1" applyProtection="1">
      <protection hidden="1"/>
    </xf>
    <xf numFmtId="2" fontId="46" fillId="0" borderId="10" xfId="0" applyNumberFormat="1" applyFont="1" applyBorder="1" applyAlignment="1" applyProtection="1">
      <alignment horizontal="center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4" fillId="2" borderId="36" xfId="0" applyFont="1" applyFill="1" applyBorder="1" applyAlignment="1" applyProtection="1">
      <alignment horizontal="center" vertical="center" wrapText="1"/>
      <protection hidden="1"/>
    </xf>
    <xf numFmtId="0" fontId="14" fillId="2" borderId="37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33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1" fontId="30" fillId="0" borderId="1" xfId="0" applyNumberFormat="1" applyFont="1" applyBorder="1" applyAlignment="1">
      <alignment horizontal="center" vertical="center"/>
    </xf>
    <xf numFmtId="0" fontId="36" fillId="0" borderId="26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0" fillId="2" borderId="29" xfId="0" applyFill="1" applyBorder="1" applyAlignment="1" applyProtection="1">
      <alignment horizontal="center"/>
      <protection hidden="1"/>
    </xf>
    <xf numFmtId="0" fontId="15" fillId="2" borderId="30" xfId="0" applyFont="1" applyFill="1" applyBorder="1" applyAlignment="1" applyProtection="1">
      <alignment horizontal="right"/>
      <protection hidden="1"/>
    </xf>
    <xf numFmtId="0" fontId="15" fillId="2" borderId="31" xfId="0" applyFont="1" applyFill="1" applyBorder="1" applyAlignment="1" applyProtection="1">
      <alignment horizontal="right"/>
      <protection hidden="1"/>
    </xf>
    <xf numFmtId="0" fontId="15" fillId="2" borderId="32" xfId="0" applyFont="1" applyFill="1" applyBorder="1" applyAlignment="1" applyProtection="1">
      <alignment horizontal="right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0" fontId="31" fillId="0" borderId="26" xfId="0" applyFont="1" applyBorder="1" applyAlignment="1">
      <alignment horizontal="left" vertical="center" wrapText="1"/>
    </xf>
    <xf numFmtId="0" fontId="28" fillId="5" borderId="0" xfId="0" applyFont="1" applyFill="1" applyAlignment="1" applyProtection="1">
      <alignment horizontal="center"/>
      <protection hidden="1"/>
    </xf>
    <xf numFmtId="2" fontId="27" fillId="0" borderId="9" xfId="0" applyNumberFormat="1" applyFont="1" applyBorder="1" applyAlignment="1">
      <alignment horizontal="center" vertical="center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4" fillId="2" borderId="18" xfId="0" applyFont="1" applyFill="1" applyBorder="1" applyAlignment="1" applyProtection="1">
      <alignment horizontal="center" vertical="center" wrapText="1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0" fontId="24" fillId="2" borderId="24" xfId="0" applyFont="1" applyFill="1" applyBorder="1" applyAlignment="1" applyProtection="1">
      <alignment horizontal="center" vertical="center" wrapText="1"/>
      <protection hidden="1"/>
    </xf>
    <xf numFmtId="0" fontId="24" fillId="2" borderId="25" xfId="0" applyFont="1" applyFill="1" applyBorder="1" applyAlignment="1" applyProtection="1">
      <alignment horizontal="center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4" fillId="2" borderId="13" xfId="0" applyFont="1" applyFill="1" applyBorder="1" applyAlignment="1" applyProtection="1">
      <alignment horizontal="center" vertical="center" wrapText="1"/>
      <protection hidden="1"/>
    </xf>
    <xf numFmtId="0" fontId="24" fillId="2" borderId="6" xfId="0" applyFont="1" applyFill="1" applyBorder="1" applyAlignment="1" applyProtection="1">
      <alignment horizontal="center" vertical="center" wrapText="1"/>
      <protection hidden="1"/>
    </xf>
    <xf numFmtId="0" fontId="24" fillId="2" borderId="9" xfId="0" applyFont="1" applyFill="1" applyBorder="1" applyAlignment="1" applyProtection="1">
      <alignment horizontal="center" vertical="center" wrapText="1"/>
      <protection hidden="1"/>
    </xf>
    <xf numFmtId="0" fontId="24" fillId="2" borderId="7" xfId="0" applyFont="1" applyFill="1" applyBorder="1" applyAlignment="1" applyProtection="1">
      <alignment horizontal="center" vertical="center" wrapText="1"/>
      <protection hidden="1"/>
    </xf>
    <xf numFmtId="0" fontId="24" fillId="2" borderId="11" xfId="0" applyFont="1" applyFill="1" applyBorder="1" applyAlignment="1" applyProtection="1">
      <alignment horizontal="center" vertical="center" wrapText="1"/>
      <protection hidden="1"/>
    </xf>
    <xf numFmtId="0" fontId="24" fillId="2" borderId="14" xfId="0" applyFont="1" applyFill="1" applyBorder="1" applyAlignment="1" applyProtection="1">
      <alignment horizontal="center" vertical="center" wrapText="1"/>
      <protection hidden="1"/>
    </xf>
    <xf numFmtId="0" fontId="24" fillId="2" borderId="12" xfId="0" applyFont="1" applyFill="1" applyBorder="1" applyAlignment="1" applyProtection="1">
      <alignment horizontal="center" vertical="center" wrapText="1"/>
      <protection hidden="1"/>
    </xf>
    <xf numFmtId="0" fontId="25" fillId="2" borderId="4" xfId="0" applyFont="1" applyFill="1" applyBorder="1" applyAlignment="1" applyProtection="1">
      <alignment horizontal="center" vertical="center" wrapText="1"/>
      <protection hidden="1"/>
    </xf>
    <xf numFmtId="0" fontId="25" fillId="2" borderId="5" xfId="0" applyFont="1" applyFill="1" applyBorder="1" applyAlignment="1" applyProtection="1">
      <alignment horizontal="center" vertical="center" wrapText="1"/>
      <protection hidden="1"/>
    </xf>
    <xf numFmtId="0" fontId="24" fillId="2" borderId="8" xfId="1" applyFont="1" applyFill="1" applyBorder="1" applyAlignment="1" applyProtection="1">
      <alignment horizontal="center" vertical="center" wrapText="1"/>
      <protection locked="0" hidden="1"/>
    </xf>
    <xf numFmtId="0" fontId="24" fillId="2" borderId="13" xfId="1" applyFont="1" applyFill="1" applyBorder="1" applyAlignment="1" applyProtection="1">
      <alignment horizontal="center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 wrapText="1"/>
      <protection locked="0"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165" fontId="8" fillId="3" borderId="13" xfId="0" applyNumberFormat="1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164" fontId="8" fillId="3" borderId="10" xfId="0" applyNumberFormat="1" applyFont="1" applyFill="1" applyBorder="1" applyAlignment="1" applyProtection="1">
      <alignment horizontal="center" vertical="center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7" xfId="0" applyFont="1" applyFill="1" applyBorder="1" applyAlignment="1" applyProtection="1">
      <alignment horizontal="center" vertical="top" wrapText="1"/>
      <protection locked="0"/>
    </xf>
    <xf numFmtId="2" fontId="14" fillId="2" borderId="10" xfId="0" applyNumberFormat="1" applyFont="1" applyFill="1" applyBorder="1" applyAlignment="1" applyProtection="1">
      <alignment vertical="center" wrapText="1"/>
      <protection hidden="1"/>
    </xf>
    <xf numFmtId="2" fontId="16" fillId="3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2" fillId="2" borderId="0" xfId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center"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</cellXfs>
  <cellStyles count="2">
    <cellStyle name="Обычный" xfId="0" builtinId="0"/>
    <cellStyle name="Обычный 2" xfId="1" xr:uid="{BE9344F6-7E6E-40A7-BC37-77CEC0FE3CEB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lenko/Downloads/Telegram%20Desktop/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17"/>
  <sheetViews>
    <sheetView tabSelected="1" topLeftCell="A17" workbookViewId="0">
      <pane ySplit="8" topLeftCell="A32" activePane="bottomLeft" state="frozen"/>
      <selection activeCell="A17" sqref="A17"/>
      <selection pane="bottomLeft" activeCell="K48" sqref="K48"/>
    </sheetView>
  </sheetViews>
  <sheetFormatPr defaultColWidth="9.140625" defaultRowHeight="15" x14ac:dyDescent="0.25"/>
  <cols>
    <col min="1" max="1" width="9.140625" style="41"/>
    <col min="2" max="2" width="10.85546875" style="75" customWidth="1"/>
    <col min="3" max="3" width="12.5703125" style="75" customWidth="1"/>
    <col min="4" max="4" width="6.42578125" style="75" customWidth="1"/>
    <col min="5" max="5" width="6.85546875" style="75" customWidth="1"/>
    <col min="6" max="6" width="8.42578125" style="75" customWidth="1"/>
    <col min="7" max="7" width="9.42578125" style="75" customWidth="1"/>
    <col min="8" max="8" width="11.85546875" style="75" customWidth="1"/>
    <col min="9" max="9" width="9.42578125" style="75" customWidth="1"/>
    <col min="10" max="10" width="9.140625" style="76"/>
    <col min="11" max="12" width="13.85546875" style="76" customWidth="1"/>
    <col min="13" max="13" width="9.42578125" style="76" customWidth="1"/>
    <col min="14" max="14" width="15.85546875" style="76" hidden="1" customWidth="1"/>
    <col min="15" max="15" width="10.42578125" style="75" customWidth="1"/>
    <col min="16" max="16" width="7.42578125" style="77" customWidth="1"/>
    <col min="17" max="17" width="15.5703125" style="77" customWidth="1"/>
    <col min="18" max="18" width="8.140625" style="41" customWidth="1"/>
    <col min="19" max="19" width="6.140625" style="41" customWidth="1"/>
    <col min="20" max="20" width="10.85546875" style="78" customWidth="1"/>
    <col min="21" max="21" width="10.42578125" style="78" customWidth="1"/>
    <col min="22" max="22" width="9.42578125" style="78" customWidth="1"/>
    <col min="23" max="23" width="8.42578125" style="78" customWidth="1"/>
    <col min="24" max="24" width="10" style="41" customWidth="1"/>
    <col min="25" max="25" width="11" style="41" customWidth="1"/>
    <col min="26" max="26" width="10" style="41" customWidth="1"/>
    <col min="27" max="27" width="11.5703125" style="41" hidden="1" customWidth="1"/>
    <col min="28" max="28" width="10.42578125" style="41" hidden="1" customWidth="1"/>
    <col min="29" max="29" width="30" style="41" hidden="1" customWidth="1"/>
    <col min="30" max="30" width="11.42578125" style="47" bestFit="1" customWidth="1"/>
    <col min="31" max="31" width="9.140625" style="47"/>
    <col min="32" max="32" width="8.85546875" style="47" customWidth="1"/>
    <col min="33" max="33" width="13.5703125" style="41" customWidth="1"/>
    <col min="34" max="16384" width="9.140625" style="41"/>
  </cols>
  <sheetData>
    <row r="1" spans="1:32" s="5" customFormat="1" ht="45" hidden="1" customHeight="1" x14ac:dyDescent="0.2">
      <c r="A1" s="1"/>
      <c r="B1" s="1"/>
      <c r="C1" s="1"/>
      <c r="D1" s="165" t="s">
        <v>0</v>
      </c>
      <c r="E1" s="165"/>
      <c r="F1" s="165"/>
      <c r="G1" s="2" t="s">
        <v>1</v>
      </c>
      <c r="H1" s="165" t="s">
        <v>2</v>
      </c>
      <c r="I1" s="165"/>
      <c r="J1" s="165"/>
      <c r="K1" s="165"/>
      <c r="L1" s="165"/>
      <c r="M1" s="165"/>
      <c r="N1" s="165"/>
      <c r="O1" s="165"/>
      <c r="P1" s="165"/>
      <c r="Q1" s="165"/>
      <c r="R1" s="166" t="s">
        <v>3</v>
      </c>
      <c r="S1" s="167"/>
      <c r="T1" s="167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5" customFormat="1" ht="16.5" hidden="1" customHeight="1" x14ac:dyDescent="0.2">
      <c r="A2" s="6" t="s">
        <v>4</v>
      </c>
      <c r="B2" s="7" t="s">
        <v>3</v>
      </c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68" t="s">
        <v>5</v>
      </c>
      <c r="Q2" s="168"/>
      <c r="R2" s="168"/>
      <c r="S2" s="168"/>
      <c r="T2" s="168"/>
      <c r="U2" s="168"/>
      <c r="V2" s="168"/>
      <c r="W2" s="168"/>
      <c r="X2" s="10"/>
      <c r="Y2" s="10"/>
      <c r="Z2" s="10"/>
      <c r="AA2" s="10"/>
      <c r="AB2" s="11"/>
      <c r="AC2" s="11"/>
      <c r="AD2" s="11"/>
      <c r="AE2" s="11"/>
    </row>
    <row r="3" spans="1:32" s="5" customFormat="1" ht="11.25" hidden="1" customHeight="1" x14ac:dyDescent="0.2">
      <c r="A3" s="12"/>
      <c r="B3" s="13" t="s">
        <v>6</v>
      </c>
      <c r="C3" s="14"/>
      <c r="D3" s="14"/>
      <c r="E3" s="15"/>
      <c r="F3" s="16" t="s">
        <v>7</v>
      </c>
      <c r="G3" s="9"/>
      <c r="H3" s="9"/>
      <c r="I3" s="9"/>
      <c r="J3" s="16"/>
      <c r="K3" s="16"/>
      <c r="L3" s="16"/>
      <c r="M3" s="9"/>
      <c r="N3" s="9"/>
      <c r="O3" s="9"/>
      <c r="P3" s="168"/>
      <c r="Q3" s="168"/>
      <c r="R3" s="168"/>
      <c r="S3" s="168"/>
      <c r="T3" s="168"/>
      <c r="U3" s="168"/>
      <c r="V3" s="168"/>
      <c r="W3" s="168"/>
      <c r="X3" s="10"/>
      <c r="Y3" s="10"/>
      <c r="Z3" s="10"/>
      <c r="AA3" s="10"/>
      <c r="AB3" s="11"/>
      <c r="AC3" s="11"/>
      <c r="AD3" s="11"/>
      <c r="AE3" s="11"/>
    </row>
    <row r="4" spans="1:32" s="5" customFormat="1" ht="9" hidden="1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9"/>
      <c r="W4" s="20"/>
      <c r="X4" s="20"/>
      <c r="Y4" s="20"/>
      <c r="Z4" s="20"/>
      <c r="AA4" s="20"/>
      <c r="AB4" s="11"/>
      <c r="AC4" s="11"/>
      <c r="AD4" s="11"/>
      <c r="AE4" s="11"/>
    </row>
    <row r="5" spans="1:32" s="5" customFormat="1" ht="23.45" hidden="1" customHeight="1" x14ac:dyDescent="0.2">
      <c r="A5" s="149" t="s">
        <v>8</v>
      </c>
      <c r="B5" s="149"/>
      <c r="C5" s="149"/>
      <c r="D5" s="169"/>
      <c r="E5" s="169"/>
      <c r="F5" s="170" t="s">
        <v>9</v>
      </c>
      <c r="G5" s="170"/>
      <c r="H5" s="169"/>
      <c r="I5" s="169"/>
      <c r="J5" s="169"/>
      <c r="K5" s="169"/>
      <c r="L5" s="169"/>
      <c r="M5" s="169"/>
      <c r="N5" s="21"/>
      <c r="P5" s="22" t="s">
        <v>10</v>
      </c>
      <c r="Q5" s="171">
        <v>45670</v>
      </c>
      <c r="R5" s="171"/>
      <c r="T5" s="172" t="s">
        <v>11</v>
      </c>
      <c r="U5" s="173"/>
      <c r="V5" s="147" t="s">
        <v>12</v>
      </c>
      <c r="W5" s="148"/>
      <c r="AB5" s="11"/>
      <c r="AC5" s="11"/>
      <c r="AD5" s="11"/>
      <c r="AE5" s="11"/>
    </row>
    <row r="6" spans="1:32" s="5" customFormat="1" ht="24" hidden="1" customHeight="1" x14ac:dyDescent="0.2">
      <c r="A6" s="149" t="s">
        <v>13</v>
      </c>
      <c r="B6" s="149"/>
      <c r="C6" s="149"/>
      <c r="D6" s="150" t="s">
        <v>14</v>
      </c>
      <c r="E6" s="150"/>
      <c r="F6" s="150"/>
      <c r="G6" s="150"/>
      <c r="H6" s="150"/>
      <c r="I6" s="150"/>
      <c r="J6" s="150"/>
      <c r="K6" s="150"/>
      <c r="L6" s="150"/>
      <c r="M6" s="150"/>
      <c r="N6" s="23"/>
      <c r="P6" s="22" t="s">
        <v>15</v>
      </c>
      <c r="Q6" s="151" t="str">
        <f>IF(Q5=0," ",CHOOSE(WEEKDAY(Q5,2),"Понедельник","Вторник","Среда","Четверг","Пятница","Суббота","Воскресенье"))</f>
        <v>Понедельник</v>
      </c>
      <c r="R6" s="151"/>
      <c r="T6" s="152" t="s">
        <v>16</v>
      </c>
      <c r="U6" s="153"/>
      <c r="V6" s="154" t="s">
        <v>17</v>
      </c>
      <c r="W6" s="155"/>
      <c r="AB6" s="11"/>
      <c r="AC6" s="11"/>
      <c r="AD6" s="11"/>
      <c r="AE6" s="11"/>
    </row>
    <row r="7" spans="1:32" s="5" customFormat="1" ht="21.75" hidden="1" customHeight="1" x14ac:dyDescent="0.2">
      <c r="A7" s="24"/>
      <c r="B7" s="24"/>
      <c r="C7" s="24"/>
      <c r="D7" s="160" t="str">
        <f>IFERROR(VLOOKUP(DeliveryAddress,Table,3,0),1)</f>
        <v>1</v>
      </c>
      <c r="E7" s="161"/>
      <c r="F7" s="161"/>
      <c r="G7" s="161"/>
      <c r="H7" s="161"/>
      <c r="I7" s="161"/>
      <c r="J7" s="161"/>
      <c r="K7" s="161"/>
      <c r="L7" s="161"/>
      <c r="M7" s="162"/>
      <c r="N7" s="25"/>
      <c r="P7" s="22"/>
      <c r="Q7" s="26"/>
      <c r="R7" s="26"/>
      <c r="T7" s="152"/>
      <c r="U7" s="153"/>
      <c r="V7" s="156"/>
      <c r="W7" s="157"/>
      <c r="AB7" s="11"/>
      <c r="AC7" s="11"/>
      <c r="AD7" s="11"/>
      <c r="AE7" s="11"/>
    </row>
    <row r="8" spans="1:32" s="5" customFormat="1" ht="25.5" hidden="1" customHeight="1" x14ac:dyDescent="0.2">
      <c r="A8" s="163" t="s">
        <v>18</v>
      </c>
      <c r="B8" s="163"/>
      <c r="C8" s="163"/>
      <c r="D8" s="164" t="s">
        <v>19</v>
      </c>
      <c r="E8" s="164"/>
      <c r="F8" s="164"/>
      <c r="G8" s="164"/>
      <c r="H8" s="164"/>
      <c r="I8" s="164"/>
      <c r="J8" s="164"/>
      <c r="K8" s="164"/>
      <c r="L8" s="164"/>
      <c r="M8" s="164"/>
      <c r="N8" s="27"/>
      <c r="P8" s="22" t="s">
        <v>20</v>
      </c>
      <c r="Q8" s="136">
        <v>0.41666666666666669</v>
      </c>
      <c r="R8" s="136"/>
      <c r="T8" s="152"/>
      <c r="U8" s="153"/>
      <c r="V8" s="156"/>
      <c r="W8" s="157"/>
      <c r="AB8" s="11"/>
      <c r="AC8" s="11"/>
      <c r="AD8" s="11"/>
      <c r="AE8" s="11"/>
    </row>
    <row r="9" spans="1:32" s="5" customFormat="1" ht="39.950000000000003" hidden="1" customHeight="1" x14ac:dyDescent="0.2">
      <c r="A9" s="138" t="s">
        <v>5</v>
      </c>
      <c r="B9" s="138"/>
      <c r="C9" s="138"/>
      <c r="D9" s="139" t="s">
        <v>5</v>
      </c>
      <c r="E9" s="140"/>
      <c r="F9" s="138" t="s">
        <v>5</v>
      </c>
      <c r="G9" s="138"/>
      <c r="H9" s="145" t="s">
        <v>5</v>
      </c>
      <c r="I9" s="145"/>
      <c r="J9" s="145" t="s">
        <v>5</v>
      </c>
      <c r="K9" s="145"/>
      <c r="L9" s="145"/>
      <c r="M9" s="145"/>
      <c r="N9" s="28"/>
      <c r="P9" s="29" t="s">
        <v>21</v>
      </c>
      <c r="Q9" s="146"/>
      <c r="R9" s="146"/>
      <c r="T9" s="152"/>
      <c r="U9" s="153"/>
      <c r="V9" s="158"/>
      <c r="W9" s="159"/>
      <c r="X9" s="30"/>
      <c r="Y9" s="30"/>
      <c r="Z9" s="30"/>
      <c r="AA9" s="30"/>
      <c r="AB9" s="11"/>
      <c r="AC9" s="11"/>
      <c r="AD9" s="11"/>
      <c r="AE9" s="11"/>
    </row>
    <row r="10" spans="1:32" s="5" customFormat="1" ht="26.45" hidden="1" customHeight="1" x14ac:dyDescent="0.2">
      <c r="A10" s="138" t="s">
        <v>5</v>
      </c>
      <c r="B10" s="138"/>
      <c r="C10" s="138"/>
      <c r="D10" s="139"/>
      <c r="E10" s="140"/>
      <c r="F10" s="138" t="s">
        <v>5</v>
      </c>
      <c r="G10" s="138"/>
      <c r="H10" s="141" t="s">
        <v>5</v>
      </c>
      <c r="I10" s="141"/>
      <c r="J10" s="141"/>
      <c r="K10" s="141"/>
      <c r="L10" s="141"/>
      <c r="M10" s="141"/>
      <c r="N10" s="31"/>
      <c r="P10" s="29" t="s">
        <v>22</v>
      </c>
      <c r="Q10" s="142"/>
      <c r="R10" s="142"/>
      <c r="U10" s="22" t="s">
        <v>23</v>
      </c>
      <c r="V10" s="143" t="s">
        <v>24</v>
      </c>
      <c r="W10" s="144"/>
      <c r="X10" s="32"/>
      <c r="Y10" s="32"/>
      <c r="Z10" s="32"/>
      <c r="AA10" s="32"/>
      <c r="AB10" s="11"/>
      <c r="AC10" s="11"/>
      <c r="AD10" s="11"/>
      <c r="AE10" s="11"/>
    </row>
    <row r="11" spans="1:32" s="5" customFormat="1" ht="15.95" hidden="1" customHeight="1" x14ac:dyDescent="0.2">
      <c r="A11" s="33" t="s">
        <v>25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P11" s="29" t="s">
        <v>26</v>
      </c>
      <c r="Q11" s="134"/>
      <c r="R11" s="134"/>
      <c r="U11" s="22" t="s">
        <v>27</v>
      </c>
      <c r="V11" s="135" t="s">
        <v>28</v>
      </c>
      <c r="W11" s="135"/>
      <c r="X11" s="35"/>
      <c r="Y11" s="35"/>
      <c r="Z11" s="35"/>
      <c r="AA11" s="35"/>
      <c r="AB11" s="11"/>
      <c r="AC11" s="11"/>
      <c r="AD11" s="11"/>
      <c r="AE11" s="11"/>
    </row>
    <row r="12" spans="1:32" s="5" customFormat="1" ht="18.600000000000001" hidden="1" customHeight="1" x14ac:dyDescent="0.25">
      <c r="A12" s="128" t="s">
        <v>29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36"/>
      <c r="P12" s="22" t="s">
        <v>30</v>
      </c>
      <c r="Q12" s="136"/>
      <c r="R12" s="136"/>
      <c r="S12" s="37"/>
      <c r="T12"/>
      <c r="U12" s="22" t="s">
        <v>5</v>
      </c>
      <c r="V12" s="137"/>
      <c r="W12" s="137"/>
      <c r="X12"/>
      <c r="AB12" s="11"/>
      <c r="AC12" s="11"/>
      <c r="AD12" s="11"/>
      <c r="AE12" s="11"/>
    </row>
    <row r="13" spans="1:32" s="5" customFormat="1" ht="23.25" hidden="1" customHeight="1" x14ac:dyDescent="0.25">
      <c r="A13" s="128" t="s">
        <v>31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36"/>
      <c r="O13" s="29"/>
      <c r="P13" s="29" t="s">
        <v>32</v>
      </c>
      <c r="Q13" s="135"/>
      <c r="R13" s="135"/>
      <c r="S13" s="37"/>
      <c r="T13"/>
      <c r="U13"/>
      <c r="V13"/>
      <c r="W13"/>
      <c r="X13" s="38"/>
      <c r="Y13" s="38"/>
      <c r="Z13" s="38"/>
      <c r="AA13" s="38"/>
      <c r="AB13" s="11"/>
      <c r="AC13" s="11"/>
      <c r="AD13" s="11"/>
      <c r="AE13" s="11"/>
    </row>
    <row r="14" spans="1:32" s="5" customFormat="1" ht="18.600000000000001" hidden="1" customHeight="1" x14ac:dyDescent="0.25">
      <c r="A14" s="128" t="s">
        <v>33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36"/>
      <c r="O14"/>
      <c r="P14"/>
      <c r="Q14"/>
      <c r="R14"/>
      <c r="S14"/>
      <c r="T14"/>
      <c r="U14"/>
      <c r="V14"/>
      <c r="W14"/>
      <c r="X14" s="39"/>
      <c r="Y14" s="39"/>
      <c r="Z14" s="39"/>
      <c r="AA14" s="39"/>
      <c r="AB14" s="11"/>
      <c r="AC14" s="11"/>
      <c r="AD14" s="11"/>
      <c r="AE14" s="11"/>
    </row>
    <row r="15" spans="1:32" s="5" customFormat="1" ht="22.5" hidden="1" customHeight="1" x14ac:dyDescent="0.25">
      <c r="A15" s="129" t="s">
        <v>34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40"/>
      <c r="O15"/>
      <c r="P15" s="130" t="s">
        <v>35</v>
      </c>
      <c r="Q15" s="130"/>
      <c r="R15" s="130"/>
      <c r="S15" s="130"/>
      <c r="T15" s="130"/>
      <c r="U15"/>
      <c r="V15"/>
      <c r="W15"/>
      <c r="AB15" s="11"/>
      <c r="AC15" s="11"/>
      <c r="AD15" s="11"/>
      <c r="AE15" s="11"/>
    </row>
    <row r="16" spans="1:32" ht="18.75" hidden="1" customHeight="1" x14ac:dyDescent="0.25">
      <c r="B16" s="42"/>
      <c r="C16" s="42"/>
      <c r="D16" s="43"/>
      <c r="E16" s="43"/>
      <c r="F16" s="43"/>
      <c r="G16" s="43"/>
      <c r="H16" s="44"/>
      <c r="I16" s="44"/>
      <c r="J16" s="44"/>
      <c r="K16" s="44"/>
      <c r="L16" s="44"/>
      <c r="M16" s="44"/>
      <c r="N16" s="44"/>
      <c r="O16" s="44"/>
      <c r="P16" s="131"/>
      <c r="Q16" s="131"/>
      <c r="R16" s="131"/>
      <c r="S16" s="131"/>
      <c r="T16" s="131"/>
      <c r="U16" s="44"/>
      <c r="V16" s="44"/>
      <c r="W16" s="45"/>
      <c r="X16" s="46"/>
      <c r="Y16" s="46"/>
      <c r="Z16" s="46"/>
      <c r="AA16" s="46"/>
      <c r="AB16" s="46"/>
      <c r="AC16" s="46"/>
    </row>
    <row r="17" spans="1:68" ht="27.75" customHeight="1" x14ac:dyDescent="0.25">
      <c r="A17" s="116" t="s">
        <v>36</v>
      </c>
      <c r="B17" s="116" t="s">
        <v>37</v>
      </c>
      <c r="C17" s="132" t="s">
        <v>38</v>
      </c>
      <c r="D17" s="118" t="s">
        <v>39</v>
      </c>
      <c r="E17" s="120"/>
      <c r="F17" s="116" t="s">
        <v>40</v>
      </c>
      <c r="G17" s="116" t="s">
        <v>41</v>
      </c>
      <c r="H17" s="116" t="s">
        <v>42</v>
      </c>
      <c r="I17" s="116" t="s">
        <v>43</v>
      </c>
      <c r="J17" s="116" t="s">
        <v>44</v>
      </c>
      <c r="K17" s="116" t="s">
        <v>45</v>
      </c>
      <c r="L17" s="116" t="s">
        <v>46</v>
      </c>
      <c r="M17" s="116" t="s">
        <v>47</v>
      </c>
      <c r="N17" s="116" t="s">
        <v>48</v>
      </c>
      <c r="O17" s="116" t="s">
        <v>49</v>
      </c>
      <c r="P17" s="118" t="s">
        <v>50</v>
      </c>
      <c r="Q17" s="119"/>
      <c r="R17" s="119"/>
      <c r="S17" s="119"/>
      <c r="T17" s="120"/>
      <c r="U17" s="124" t="s">
        <v>51</v>
      </c>
      <c r="V17" s="125"/>
      <c r="W17" s="116" t="s">
        <v>52</v>
      </c>
      <c r="X17" s="116" t="s">
        <v>53</v>
      </c>
      <c r="Y17" s="126" t="s">
        <v>54</v>
      </c>
      <c r="Z17" s="106" t="s">
        <v>55</v>
      </c>
      <c r="AA17" s="108" t="s">
        <v>56</v>
      </c>
      <c r="AB17" s="108" t="s">
        <v>57</v>
      </c>
      <c r="AC17" s="108" t="s">
        <v>58</v>
      </c>
      <c r="AD17" s="110" t="s">
        <v>59</v>
      </c>
      <c r="AE17" s="111"/>
      <c r="AF17" s="112"/>
      <c r="AG17" s="48"/>
      <c r="BD17" s="49" t="s">
        <v>60</v>
      </c>
    </row>
    <row r="18" spans="1:68" ht="14.25" customHeight="1" x14ac:dyDescent="0.25">
      <c r="A18" s="117"/>
      <c r="B18" s="117"/>
      <c r="C18" s="133"/>
      <c r="D18" s="121"/>
      <c r="E18" s="123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21"/>
      <c r="Q18" s="122"/>
      <c r="R18" s="122"/>
      <c r="S18" s="122"/>
      <c r="T18" s="123"/>
      <c r="U18" s="50" t="s">
        <v>61</v>
      </c>
      <c r="V18" s="50" t="s">
        <v>62</v>
      </c>
      <c r="W18" s="117"/>
      <c r="X18" s="117"/>
      <c r="Y18" s="127"/>
      <c r="Z18" s="107"/>
      <c r="AA18" s="109"/>
      <c r="AB18" s="109"/>
      <c r="AC18" s="109"/>
      <c r="AD18" s="113"/>
      <c r="AE18" s="114"/>
      <c r="AF18" s="115"/>
      <c r="AG18" s="48"/>
      <c r="BD18" s="49"/>
    </row>
    <row r="19" spans="1:68" ht="27.75" hidden="1" customHeight="1" x14ac:dyDescent="0.25">
      <c r="A19" s="105" t="s">
        <v>63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51"/>
      <c r="AB19" s="51"/>
      <c r="AC19" s="51"/>
    </row>
    <row r="20" spans="1:68" ht="16.5" hidden="1" customHeight="1" x14ac:dyDescent="0.25">
      <c r="A20" s="104" t="s">
        <v>63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52"/>
      <c r="AB20" s="52"/>
      <c r="AC20" s="52"/>
    </row>
    <row r="21" spans="1:68" ht="14.25" hidden="1" customHeight="1" x14ac:dyDescent="0.25">
      <c r="A21" s="102" t="s">
        <v>64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53"/>
      <c r="AB21" s="53"/>
      <c r="AC21" s="53"/>
    </row>
    <row r="22" spans="1:68" ht="27" hidden="1" customHeight="1" x14ac:dyDescent="0.25">
      <c r="A22" s="54" t="s">
        <v>65</v>
      </c>
      <c r="B22" s="54" t="s">
        <v>66</v>
      </c>
      <c r="C22" s="55">
        <v>4301070899</v>
      </c>
      <c r="D22" s="94">
        <v>4607111035752</v>
      </c>
      <c r="E22" s="94"/>
      <c r="F22" s="56">
        <v>0.43</v>
      </c>
      <c r="G22" s="57">
        <v>16</v>
      </c>
      <c r="H22" s="56">
        <v>6.88</v>
      </c>
      <c r="I22" s="56">
        <v>7.2539999999999996</v>
      </c>
      <c r="J22" s="57">
        <v>84</v>
      </c>
      <c r="K22" s="57" t="s">
        <v>67</v>
      </c>
      <c r="L22" s="57" t="s">
        <v>68</v>
      </c>
      <c r="M22" s="58" t="s">
        <v>69</v>
      </c>
      <c r="N22" s="58"/>
      <c r="O22" s="57">
        <v>180</v>
      </c>
      <c r="P22" s="1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96"/>
      <c r="R22" s="96"/>
      <c r="S22" s="96"/>
      <c r="T22" s="97"/>
      <c r="U22" s="59" t="s">
        <v>5</v>
      </c>
      <c r="V22" s="59" t="s">
        <v>5</v>
      </c>
      <c r="W22" s="60" t="s">
        <v>70</v>
      </c>
      <c r="X22" s="61"/>
      <c r="Y22" s="62" t="str">
        <f>IFERROR(IF(X22="","",X22),"")</f>
        <v/>
      </c>
      <c r="Z22" s="63" t="str">
        <f>IFERROR(IF(X22="","",X22*0.0155),"")</f>
        <v/>
      </c>
      <c r="AA22" s="64" t="s">
        <v>5</v>
      </c>
      <c r="AB22" s="65" t="s">
        <v>5</v>
      </c>
      <c r="AC22" s="66" t="s">
        <v>71</v>
      </c>
      <c r="AG22" s="67"/>
      <c r="AJ22" s="68" t="s">
        <v>72</v>
      </c>
      <c r="AK22" s="68">
        <v>1</v>
      </c>
      <c r="BB22" s="69" t="s">
        <v>1</v>
      </c>
      <c r="BM22" s="67">
        <v>0</v>
      </c>
      <c r="BN22" s="67" t="s">
        <v>73</v>
      </c>
      <c r="BO22" s="67">
        <v>0</v>
      </c>
      <c r="BP22" s="67" t="s">
        <v>73</v>
      </c>
    </row>
    <row r="23" spans="1:68" hidden="1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98"/>
      <c r="P23" s="99" t="s">
        <v>74</v>
      </c>
      <c r="Q23" s="100"/>
      <c r="R23" s="100"/>
      <c r="S23" s="100"/>
      <c r="T23" s="100"/>
      <c r="U23" s="100"/>
      <c r="V23" s="101"/>
      <c r="W23" s="70" t="s">
        <v>70</v>
      </c>
      <c r="X23" s="71">
        <f>IFERROR(SUM(X22:X22),"0")</f>
        <v>0</v>
      </c>
      <c r="Y23" s="71">
        <f>IFERROR(SUM(Y22:Y22),"0")</f>
        <v>0</v>
      </c>
      <c r="Z23" s="71">
        <f>IFERROR(IF(Z22="",0,Z22),"0")</f>
        <v>0</v>
      </c>
      <c r="AA23" s="72"/>
      <c r="AB23" s="72"/>
      <c r="AC23" s="72"/>
    </row>
    <row r="24" spans="1:68" hidden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8"/>
      <c r="P24" s="99" t="s">
        <v>74</v>
      </c>
      <c r="Q24" s="100"/>
      <c r="R24" s="100"/>
      <c r="S24" s="100"/>
      <c r="T24" s="100"/>
      <c r="U24" s="100"/>
      <c r="V24" s="101"/>
      <c r="W24" s="70" t="s">
        <v>75</v>
      </c>
      <c r="X24" s="71">
        <f>IFERROR(SUMPRODUCT(X22:X22*H22:H22),"0")</f>
        <v>0</v>
      </c>
      <c r="Y24" s="71" t="str">
        <f>IFERROR(SUMPRODUCT(Y22:Y22*H22:H22),"0")</f>
        <v>0</v>
      </c>
      <c r="Z24" s="70"/>
      <c r="AA24" s="72"/>
      <c r="AB24" s="72"/>
      <c r="AC24" s="72"/>
    </row>
    <row r="25" spans="1:68" ht="27.75" customHeight="1" x14ac:dyDescent="0.25">
      <c r="A25" s="105" t="s">
        <v>76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51"/>
      <c r="AB25" s="51"/>
      <c r="AC25" s="51"/>
      <c r="AE25" s="47">
        <f>SUM(AE28:AE309)</f>
        <v>29</v>
      </c>
    </row>
    <row r="26" spans="1:68" ht="16.5" customHeight="1" x14ac:dyDescent="0.25">
      <c r="A26" s="104" t="s">
        <v>77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52"/>
      <c r="AB26" s="52"/>
      <c r="AC26" s="52"/>
    </row>
    <row r="27" spans="1:68" ht="14.25" customHeight="1" x14ac:dyDescent="0.25">
      <c r="A27" s="102" t="s">
        <v>78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53"/>
      <c r="AB27" s="53"/>
      <c r="AC27" s="53"/>
    </row>
    <row r="28" spans="1:68" ht="27" customHeight="1" x14ac:dyDescent="0.25">
      <c r="A28" s="54" t="s">
        <v>79</v>
      </c>
      <c r="B28" s="54" t="s">
        <v>80</v>
      </c>
      <c r="C28" s="55">
        <v>4301132095</v>
      </c>
      <c r="D28" s="94">
        <v>4607111036605</v>
      </c>
      <c r="E28" s="94"/>
      <c r="F28" s="56">
        <v>0.25</v>
      </c>
      <c r="G28" s="57">
        <v>6</v>
      </c>
      <c r="H28" s="56">
        <v>1.5</v>
      </c>
      <c r="I28" s="56">
        <v>1.9218</v>
      </c>
      <c r="J28" s="57">
        <v>140</v>
      </c>
      <c r="K28" s="57" t="s">
        <v>81</v>
      </c>
      <c r="L28" s="57" t="s">
        <v>82</v>
      </c>
      <c r="M28" s="58" t="s">
        <v>69</v>
      </c>
      <c r="N28" s="58"/>
      <c r="O28" s="57">
        <v>180</v>
      </c>
      <c r="P28" s="10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96"/>
      <c r="R28" s="96"/>
      <c r="S28" s="96"/>
      <c r="T28" s="97"/>
      <c r="U28" s="59" t="s">
        <v>5</v>
      </c>
      <c r="V28" s="59" t="s">
        <v>5</v>
      </c>
      <c r="W28" s="60" t="s">
        <v>70</v>
      </c>
      <c r="X28" s="61">
        <v>140</v>
      </c>
      <c r="Y28" s="62">
        <f>IFERROR(IF(X28="","",X28),"")</f>
        <v>140</v>
      </c>
      <c r="Z28" s="63">
        <f>IFERROR(IF(X28="","",X28*0.00941),"")</f>
        <v>1.3173999999999999</v>
      </c>
      <c r="AA28" s="64" t="s">
        <v>5</v>
      </c>
      <c r="AB28" s="65" t="s">
        <v>5</v>
      </c>
      <c r="AC28" s="66" t="s">
        <v>83</v>
      </c>
      <c r="AD28" s="47">
        <f>X28*G28</f>
        <v>840</v>
      </c>
      <c r="AE28" s="47">
        <f t="shared" ref="AE28:AE91" si="0">AD28/J28/G28</f>
        <v>1</v>
      </c>
      <c r="AG28" s="67"/>
      <c r="AJ28" s="68" t="s">
        <v>84</v>
      </c>
      <c r="AK28" s="68">
        <v>14</v>
      </c>
      <c r="BB28" s="69" t="s">
        <v>85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86</v>
      </c>
      <c r="B29" s="54" t="s">
        <v>87</v>
      </c>
      <c r="C29" s="55">
        <v>4301132186</v>
      </c>
      <c r="D29" s="94">
        <v>4607111036520</v>
      </c>
      <c r="E29" s="94"/>
      <c r="F29" s="56">
        <v>0.25</v>
      </c>
      <c r="G29" s="57">
        <v>6</v>
      </c>
      <c r="H29" s="56">
        <v>1.5</v>
      </c>
      <c r="I29" s="56">
        <v>1.9218</v>
      </c>
      <c r="J29" s="57">
        <v>140</v>
      </c>
      <c r="K29" s="57" t="s">
        <v>81</v>
      </c>
      <c r="L29" s="57" t="s">
        <v>68</v>
      </c>
      <c r="M29" s="58" t="s">
        <v>69</v>
      </c>
      <c r="N29" s="58"/>
      <c r="O29" s="57">
        <v>365</v>
      </c>
      <c r="P29" s="95" t="s">
        <v>88</v>
      </c>
      <c r="Q29" s="96"/>
      <c r="R29" s="96"/>
      <c r="S29" s="96"/>
      <c r="T29" s="97"/>
      <c r="U29" s="59" t="s">
        <v>5</v>
      </c>
      <c r="V29" s="59" t="s">
        <v>5</v>
      </c>
      <c r="W29" s="60" t="s">
        <v>70</v>
      </c>
      <c r="X29" s="61">
        <v>140</v>
      </c>
      <c r="Y29" s="62">
        <f>IFERROR(IF(X29="","",X29),"")</f>
        <v>140</v>
      </c>
      <c r="Z29" s="63">
        <f>IFERROR(IF(X29="","",X29*0.00941),"")</f>
        <v>1.3173999999999999</v>
      </c>
      <c r="AA29" s="64" t="s">
        <v>5</v>
      </c>
      <c r="AB29" s="65" t="s">
        <v>5</v>
      </c>
      <c r="AC29" s="66" t="s">
        <v>83</v>
      </c>
      <c r="AD29" s="47">
        <f t="shared" ref="AD29:AD92" si="1">X29*G29</f>
        <v>840</v>
      </c>
      <c r="AE29" s="47">
        <f t="shared" si="0"/>
        <v>1</v>
      </c>
      <c r="AG29" s="67"/>
      <c r="AJ29" s="68" t="s">
        <v>72</v>
      </c>
      <c r="AK29" s="68">
        <v>1</v>
      </c>
      <c r="BB29" s="69" t="s">
        <v>85</v>
      </c>
      <c r="BM29" s="67">
        <v>0</v>
      </c>
      <c r="BN29" s="67">
        <v>0</v>
      </c>
      <c r="BO29" s="67">
        <v>0</v>
      </c>
      <c r="BP29" s="67">
        <v>0</v>
      </c>
    </row>
    <row r="30" spans="1:68" ht="27" customHeight="1" x14ac:dyDescent="0.25">
      <c r="A30" s="54" t="s">
        <v>89</v>
      </c>
      <c r="B30" s="54" t="s">
        <v>90</v>
      </c>
      <c r="C30" s="55">
        <v>4301132185</v>
      </c>
      <c r="D30" s="94">
        <v>4607111036537</v>
      </c>
      <c r="E30" s="94"/>
      <c r="F30" s="56">
        <v>0.25</v>
      </c>
      <c r="G30" s="57">
        <v>6</v>
      </c>
      <c r="H30" s="56">
        <v>1.5</v>
      </c>
      <c r="I30" s="56">
        <v>1.9218</v>
      </c>
      <c r="J30" s="57">
        <v>140</v>
      </c>
      <c r="K30" s="57" t="s">
        <v>81</v>
      </c>
      <c r="L30" s="57" t="s">
        <v>68</v>
      </c>
      <c r="M30" s="58" t="s">
        <v>69</v>
      </c>
      <c r="N30" s="58"/>
      <c r="O30" s="57">
        <v>365</v>
      </c>
      <c r="P30" s="95" t="s">
        <v>91</v>
      </c>
      <c r="Q30" s="96"/>
      <c r="R30" s="96"/>
      <c r="S30" s="96"/>
      <c r="T30" s="97"/>
      <c r="U30" s="59" t="s">
        <v>5</v>
      </c>
      <c r="V30" s="59" t="s">
        <v>5</v>
      </c>
      <c r="W30" s="60" t="s">
        <v>70</v>
      </c>
      <c r="X30" s="61">
        <v>140</v>
      </c>
      <c r="Y30" s="62">
        <f>IFERROR(IF(X30="","",X30),"")</f>
        <v>140</v>
      </c>
      <c r="Z30" s="63">
        <f>IFERROR(IF(X30="","",X30*0.00941),"")</f>
        <v>1.3173999999999999</v>
      </c>
      <c r="AA30" s="64" t="s">
        <v>5</v>
      </c>
      <c r="AB30" s="65" t="s">
        <v>5</v>
      </c>
      <c r="AC30" s="66" t="s">
        <v>83</v>
      </c>
      <c r="AD30" s="47">
        <f t="shared" si="1"/>
        <v>840</v>
      </c>
      <c r="AE30" s="47">
        <f t="shared" si="0"/>
        <v>1</v>
      </c>
      <c r="AG30" s="67"/>
      <c r="AJ30" s="68" t="s">
        <v>72</v>
      </c>
      <c r="AK30" s="68">
        <v>1</v>
      </c>
      <c r="BB30" s="69" t="s">
        <v>85</v>
      </c>
      <c r="BM30" s="67">
        <v>0</v>
      </c>
      <c r="BN30" s="67">
        <v>0</v>
      </c>
      <c r="BO30" s="67">
        <v>0</v>
      </c>
      <c r="BP30" s="67">
        <v>0</v>
      </c>
    </row>
    <row r="31" spans="1:68" ht="27" customHeight="1" x14ac:dyDescent="0.25">
      <c r="A31" s="54" t="s">
        <v>92</v>
      </c>
      <c r="B31" s="54" t="s">
        <v>93</v>
      </c>
      <c r="C31" s="55">
        <v>4301132094</v>
      </c>
      <c r="D31" s="94">
        <v>4607111036599</v>
      </c>
      <c r="E31" s="94"/>
      <c r="F31" s="56">
        <v>0.25</v>
      </c>
      <c r="G31" s="57">
        <v>6</v>
      </c>
      <c r="H31" s="56">
        <v>1.5</v>
      </c>
      <c r="I31" s="56">
        <v>1.9218</v>
      </c>
      <c r="J31" s="57">
        <v>140</v>
      </c>
      <c r="K31" s="57" t="s">
        <v>81</v>
      </c>
      <c r="L31" s="57" t="s">
        <v>82</v>
      </c>
      <c r="M31" s="58" t="s">
        <v>69</v>
      </c>
      <c r="N31" s="58"/>
      <c r="O31" s="57">
        <v>180</v>
      </c>
      <c r="P31" s="1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96"/>
      <c r="R31" s="96"/>
      <c r="S31" s="96"/>
      <c r="T31" s="97"/>
      <c r="U31" s="59" t="s">
        <v>5</v>
      </c>
      <c r="V31" s="59" t="s">
        <v>5</v>
      </c>
      <c r="W31" s="60" t="s">
        <v>70</v>
      </c>
      <c r="X31" s="61">
        <v>140</v>
      </c>
      <c r="Y31" s="62">
        <f>IFERROR(IF(X31="","",X31),"")</f>
        <v>140</v>
      </c>
      <c r="Z31" s="63">
        <f>IFERROR(IF(X31="","",X31*0.00941),"")</f>
        <v>1.3173999999999999</v>
      </c>
      <c r="AA31" s="64" t="s">
        <v>5</v>
      </c>
      <c r="AB31" s="65" t="s">
        <v>5</v>
      </c>
      <c r="AC31" s="66" t="s">
        <v>83</v>
      </c>
      <c r="AD31" s="47">
        <f t="shared" si="1"/>
        <v>840</v>
      </c>
      <c r="AE31" s="47">
        <f t="shared" si="0"/>
        <v>1</v>
      </c>
      <c r="AG31" s="67"/>
      <c r="AJ31" s="68" t="s">
        <v>84</v>
      </c>
      <c r="AK31" s="68">
        <v>14</v>
      </c>
      <c r="BB31" s="69" t="s">
        <v>85</v>
      </c>
      <c r="BM31" s="67">
        <v>0</v>
      </c>
      <c r="BN31" s="67">
        <v>0</v>
      </c>
      <c r="BO31" s="67">
        <v>0</v>
      </c>
      <c r="BP31" s="67">
        <v>0</v>
      </c>
    </row>
    <row r="32" spans="1:68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98"/>
      <c r="P32" s="99" t="s">
        <v>74</v>
      </c>
      <c r="Q32" s="100"/>
      <c r="R32" s="100"/>
      <c r="S32" s="100"/>
      <c r="T32" s="100"/>
      <c r="U32" s="100"/>
      <c r="V32" s="101"/>
      <c r="W32" s="70" t="s">
        <v>70</v>
      </c>
      <c r="X32" s="71">
        <f>IFERROR(SUM(X28:X31),"0")</f>
        <v>560</v>
      </c>
      <c r="Y32" s="71">
        <f>IFERROR(SUM(Y28:Y31),"0")</f>
        <v>560</v>
      </c>
      <c r="Z32" s="71">
        <f>IFERROR(IF(Z28="",0,Z28),"0")+IFERROR(IF(Z29="",0,Z29),"0")+IFERROR(IF(Z30="",0,Z30),"0")+IFERROR(IF(Z31="",0,Z31),"0")</f>
        <v>5.2695999999999996</v>
      </c>
      <c r="AA32" s="72"/>
      <c r="AB32" s="72"/>
      <c r="AC32" s="72"/>
      <c r="AD32" s="47">
        <f t="shared" si="1"/>
        <v>0</v>
      </c>
    </row>
    <row r="33" spans="1:68" hidden="1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98"/>
      <c r="P33" s="99" t="s">
        <v>74</v>
      </c>
      <c r="Q33" s="100"/>
      <c r="R33" s="100"/>
      <c r="S33" s="100"/>
      <c r="T33" s="100"/>
      <c r="U33" s="100"/>
      <c r="V33" s="101"/>
      <c r="W33" s="70" t="s">
        <v>75</v>
      </c>
      <c r="X33" s="71">
        <f>IFERROR(SUMPRODUCT(X28:X31*H28:H31),"0")</f>
        <v>840</v>
      </c>
      <c r="Y33" s="71">
        <f>IFERROR(SUMPRODUCT(Y28:Y31*H28:H31),"0")</f>
        <v>840</v>
      </c>
      <c r="Z33" s="70"/>
      <c r="AA33" s="72"/>
      <c r="AB33" s="72"/>
      <c r="AC33" s="72"/>
      <c r="AD33" s="47">
        <f t="shared" si="1"/>
        <v>0</v>
      </c>
    </row>
    <row r="34" spans="1:68" ht="16.5" hidden="1" customHeight="1" x14ac:dyDescent="0.25">
      <c r="A34" s="104" t="s">
        <v>94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52"/>
      <c r="AB34" s="52"/>
      <c r="AC34" s="52"/>
      <c r="AD34" s="47">
        <f t="shared" si="1"/>
        <v>0</v>
      </c>
    </row>
    <row r="35" spans="1:68" ht="14.25" hidden="1" customHeight="1" x14ac:dyDescent="0.25">
      <c r="A35" s="102" t="s">
        <v>64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53"/>
      <c r="AB35" s="53"/>
      <c r="AC35" s="53"/>
      <c r="AD35" s="47">
        <f t="shared" si="1"/>
        <v>0</v>
      </c>
    </row>
    <row r="36" spans="1:68" ht="27" hidden="1" customHeight="1" x14ac:dyDescent="0.25">
      <c r="A36" s="54" t="s">
        <v>95</v>
      </c>
      <c r="B36" s="54" t="s">
        <v>96</v>
      </c>
      <c r="C36" s="55">
        <v>4301070884</v>
      </c>
      <c r="D36" s="94">
        <v>4607111036315</v>
      </c>
      <c r="E36" s="94"/>
      <c r="F36" s="56">
        <v>0.75</v>
      </c>
      <c r="G36" s="57">
        <v>8</v>
      </c>
      <c r="H36" s="56">
        <v>6</v>
      </c>
      <c r="I36" s="56">
        <v>6.27</v>
      </c>
      <c r="J36" s="57">
        <v>84</v>
      </c>
      <c r="K36" s="57" t="s">
        <v>67</v>
      </c>
      <c r="L36" s="57" t="s">
        <v>82</v>
      </c>
      <c r="M36" s="58" t="s">
        <v>69</v>
      </c>
      <c r="N36" s="58"/>
      <c r="O36" s="57">
        <v>180</v>
      </c>
      <c r="P36" s="1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96"/>
      <c r="R36" s="96"/>
      <c r="S36" s="96"/>
      <c r="T36" s="97"/>
      <c r="U36" s="59" t="s">
        <v>5</v>
      </c>
      <c r="V36" s="59" t="s">
        <v>5</v>
      </c>
      <c r="W36" s="60" t="s">
        <v>70</v>
      </c>
      <c r="X36" s="61">
        <v>0</v>
      </c>
      <c r="Y36" s="62">
        <f>IFERROR(IF(X36="","",X36),"")</f>
        <v>0</v>
      </c>
      <c r="Z36" s="63">
        <f>IFERROR(IF(X36="","",X36*0.0155),"")</f>
        <v>0</v>
      </c>
      <c r="AA36" s="64" t="s">
        <v>5</v>
      </c>
      <c r="AB36" s="65" t="s">
        <v>5</v>
      </c>
      <c r="AC36" s="66" t="s">
        <v>97</v>
      </c>
      <c r="AD36" s="47">
        <f t="shared" si="1"/>
        <v>0</v>
      </c>
      <c r="AG36" s="67"/>
      <c r="AJ36" s="68" t="s">
        <v>84</v>
      </c>
      <c r="AK36" s="68">
        <v>12</v>
      </c>
      <c r="BB36" s="69" t="s">
        <v>1</v>
      </c>
      <c r="BM36" s="67">
        <v>0</v>
      </c>
      <c r="BN36" s="67">
        <v>0</v>
      </c>
      <c r="BO36" s="67">
        <v>0</v>
      </c>
      <c r="BP36" s="67">
        <v>0</v>
      </c>
    </row>
    <row r="37" spans="1:68" hidden="1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8"/>
      <c r="P37" s="99" t="s">
        <v>74</v>
      </c>
      <c r="Q37" s="100"/>
      <c r="R37" s="100"/>
      <c r="S37" s="100"/>
      <c r="T37" s="100"/>
      <c r="U37" s="100"/>
      <c r="V37" s="101"/>
      <c r="W37" s="70" t="s">
        <v>70</v>
      </c>
      <c r="X37" s="71">
        <f>IFERROR(SUM(X36:X36),"0")</f>
        <v>0</v>
      </c>
      <c r="Y37" s="71">
        <f>IFERROR(SUM(Y36:Y36),"0")</f>
        <v>0</v>
      </c>
      <c r="Z37" s="71">
        <f>IFERROR(IF(Z36="",0,Z36),"0")</f>
        <v>0</v>
      </c>
      <c r="AA37" s="72"/>
      <c r="AB37" s="72"/>
      <c r="AC37" s="72"/>
      <c r="AD37" s="47">
        <f t="shared" si="1"/>
        <v>0</v>
      </c>
    </row>
    <row r="38" spans="1:68" hidden="1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8"/>
      <c r="P38" s="99" t="s">
        <v>74</v>
      </c>
      <c r="Q38" s="100"/>
      <c r="R38" s="100"/>
      <c r="S38" s="100"/>
      <c r="T38" s="100"/>
      <c r="U38" s="100"/>
      <c r="V38" s="101"/>
      <c r="W38" s="70" t="s">
        <v>75</v>
      </c>
      <c r="X38" s="71">
        <f>IFERROR(SUMPRODUCT(X36:X36*H36:H36),"0")</f>
        <v>0</v>
      </c>
      <c r="Y38" s="71">
        <f>IFERROR(SUMPRODUCT(Y36:Y36*H36:H36),"0")</f>
        <v>0</v>
      </c>
      <c r="Z38" s="70"/>
      <c r="AA38" s="72"/>
      <c r="AB38" s="72"/>
      <c r="AC38" s="72"/>
      <c r="AD38" s="47">
        <f t="shared" si="1"/>
        <v>0</v>
      </c>
    </row>
    <row r="39" spans="1:68" ht="16.5" hidden="1" customHeight="1" x14ac:dyDescent="0.25">
      <c r="A39" s="104" t="s">
        <v>98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52"/>
      <c r="AB39" s="52"/>
      <c r="AC39" s="52"/>
      <c r="AD39" s="47">
        <f t="shared" si="1"/>
        <v>0</v>
      </c>
    </row>
    <row r="40" spans="1:68" ht="14.25" hidden="1" customHeight="1" x14ac:dyDescent="0.25">
      <c r="A40" s="102" t="s">
        <v>99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53"/>
      <c r="AB40" s="53"/>
      <c r="AC40" s="53"/>
      <c r="AD40" s="47">
        <f t="shared" si="1"/>
        <v>0</v>
      </c>
    </row>
    <row r="41" spans="1:68" ht="27" hidden="1" customHeight="1" x14ac:dyDescent="0.25">
      <c r="A41" s="54" t="s">
        <v>100</v>
      </c>
      <c r="B41" s="54" t="s">
        <v>101</v>
      </c>
      <c r="C41" s="55">
        <v>4301190022</v>
      </c>
      <c r="D41" s="94">
        <v>4607111037053</v>
      </c>
      <c r="E41" s="94"/>
      <c r="F41" s="56">
        <v>0.2</v>
      </c>
      <c r="G41" s="57">
        <v>6</v>
      </c>
      <c r="H41" s="56">
        <v>1.2</v>
      </c>
      <c r="I41" s="56">
        <v>1.5918000000000001</v>
      </c>
      <c r="J41" s="57">
        <v>100</v>
      </c>
      <c r="K41" s="57" t="s">
        <v>102</v>
      </c>
      <c r="L41" s="57" t="s">
        <v>82</v>
      </c>
      <c r="M41" s="58" t="s">
        <v>69</v>
      </c>
      <c r="N41" s="58"/>
      <c r="O41" s="57">
        <v>365</v>
      </c>
      <c r="P41" s="10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96"/>
      <c r="R41" s="96"/>
      <c r="S41" s="96"/>
      <c r="T41" s="97"/>
      <c r="U41" s="59" t="s">
        <v>5</v>
      </c>
      <c r="V41" s="59" t="s">
        <v>5</v>
      </c>
      <c r="W41" s="60" t="s">
        <v>70</v>
      </c>
      <c r="X41" s="61">
        <v>0</v>
      </c>
      <c r="Y41" s="62">
        <f>IFERROR(IF(X41="","",X41),"")</f>
        <v>0</v>
      </c>
      <c r="Z41" s="63">
        <f>IFERROR(IF(X41="","",X41*0.0095),"")</f>
        <v>0</v>
      </c>
      <c r="AA41" s="64" t="s">
        <v>5</v>
      </c>
      <c r="AB41" s="65" t="s">
        <v>5</v>
      </c>
      <c r="AC41" s="66" t="s">
        <v>103</v>
      </c>
      <c r="AD41" s="47">
        <f t="shared" si="1"/>
        <v>0</v>
      </c>
      <c r="AG41" s="67"/>
      <c r="AJ41" s="68" t="s">
        <v>84</v>
      </c>
      <c r="AK41" s="68">
        <v>10</v>
      </c>
      <c r="BB41" s="69" t="s">
        <v>85</v>
      </c>
      <c r="BM41" s="67">
        <v>0</v>
      </c>
      <c r="BN41" s="67">
        <v>0</v>
      </c>
      <c r="BO41" s="67">
        <v>0</v>
      </c>
      <c r="BP41" s="67">
        <v>0</v>
      </c>
    </row>
    <row r="42" spans="1:68" hidden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8"/>
      <c r="P42" s="99" t="s">
        <v>74</v>
      </c>
      <c r="Q42" s="100"/>
      <c r="R42" s="100"/>
      <c r="S42" s="100"/>
      <c r="T42" s="100"/>
      <c r="U42" s="100"/>
      <c r="V42" s="101"/>
      <c r="W42" s="70" t="s">
        <v>70</v>
      </c>
      <c r="X42" s="71">
        <f>IFERROR(SUM(X41:X41),"0")</f>
        <v>0</v>
      </c>
      <c r="Y42" s="71">
        <f>IFERROR(SUM(Y41:Y41),"0")</f>
        <v>0</v>
      </c>
      <c r="Z42" s="71">
        <f>IFERROR(IF(Z41="",0,Z41),"0")</f>
        <v>0</v>
      </c>
      <c r="AA42" s="72"/>
      <c r="AB42" s="72"/>
      <c r="AC42" s="72"/>
      <c r="AD42" s="47">
        <f t="shared" si="1"/>
        <v>0</v>
      </c>
    </row>
    <row r="43" spans="1:68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8"/>
      <c r="P43" s="99" t="s">
        <v>74</v>
      </c>
      <c r="Q43" s="100"/>
      <c r="R43" s="100"/>
      <c r="S43" s="100"/>
      <c r="T43" s="100"/>
      <c r="U43" s="100"/>
      <c r="V43" s="101"/>
      <c r="W43" s="70" t="s">
        <v>75</v>
      </c>
      <c r="X43" s="71">
        <f>IFERROR(SUMPRODUCT(X41:X41*H41:H41),"0")</f>
        <v>0</v>
      </c>
      <c r="Y43" s="71">
        <f>IFERROR(SUMPRODUCT(Y41:Y41*H41:H41),"0")</f>
        <v>0</v>
      </c>
      <c r="Z43" s="70"/>
      <c r="AA43" s="72"/>
      <c r="AB43" s="72"/>
      <c r="AC43" s="72"/>
      <c r="AD43" s="47">
        <f t="shared" si="1"/>
        <v>0</v>
      </c>
    </row>
    <row r="44" spans="1:68" ht="16.5" customHeight="1" x14ac:dyDescent="0.25">
      <c r="A44" s="104" t="s">
        <v>104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52"/>
      <c r="AB44" s="52"/>
      <c r="AC44" s="52"/>
      <c r="AD44" s="47">
        <f t="shared" si="1"/>
        <v>0</v>
      </c>
    </row>
    <row r="45" spans="1:68" ht="14.25" customHeight="1" x14ac:dyDescent="0.25">
      <c r="A45" s="102" t="s">
        <v>64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53"/>
      <c r="AB45" s="53"/>
      <c r="AC45" s="53"/>
      <c r="AD45" s="47">
        <f t="shared" si="1"/>
        <v>0</v>
      </c>
    </row>
    <row r="46" spans="1:68" ht="27" hidden="1" customHeight="1" x14ac:dyDescent="0.25">
      <c r="A46" s="54" t="s">
        <v>105</v>
      </c>
      <c r="B46" s="54" t="s">
        <v>106</v>
      </c>
      <c r="C46" s="55">
        <v>4301070989</v>
      </c>
      <c r="D46" s="94">
        <v>4607111037190</v>
      </c>
      <c r="E46" s="94"/>
      <c r="F46" s="56">
        <v>0.43</v>
      </c>
      <c r="G46" s="57">
        <v>16</v>
      </c>
      <c r="H46" s="56">
        <v>6.88</v>
      </c>
      <c r="I46" s="56">
        <v>7.1996000000000002</v>
      </c>
      <c r="J46" s="57">
        <v>84</v>
      </c>
      <c r="K46" s="57" t="s">
        <v>67</v>
      </c>
      <c r="L46" s="57" t="s">
        <v>82</v>
      </c>
      <c r="M46" s="58" t="s">
        <v>69</v>
      </c>
      <c r="N46" s="58"/>
      <c r="O46" s="57">
        <v>180</v>
      </c>
      <c r="P46" s="1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96"/>
      <c r="R46" s="96"/>
      <c r="S46" s="96"/>
      <c r="T46" s="97"/>
      <c r="U46" s="59" t="s">
        <v>5</v>
      </c>
      <c r="V46" s="59" t="s">
        <v>5</v>
      </c>
      <c r="W46" s="60" t="s">
        <v>70</v>
      </c>
      <c r="X46" s="61">
        <v>0</v>
      </c>
      <c r="Y46" s="62">
        <f t="shared" ref="Y46:Y57" si="2">IFERROR(IF(X46="","",X46),"")</f>
        <v>0</v>
      </c>
      <c r="Z46" s="63">
        <f t="shared" ref="Z46:Z57" si="3">IFERROR(IF(X46="","",X46*0.0155),"")</f>
        <v>0</v>
      </c>
      <c r="AA46" s="64" t="s">
        <v>5</v>
      </c>
      <c r="AB46" s="65" t="s">
        <v>5</v>
      </c>
      <c r="AC46" s="66" t="s">
        <v>107</v>
      </c>
      <c r="AD46" s="47">
        <f t="shared" si="1"/>
        <v>0</v>
      </c>
      <c r="AE46" s="47">
        <f t="shared" si="0"/>
        <v>0</v>
      </c>
      <c r="AG46" s="67"/>
      <c r="AJ46" s="68" t="s">
        <v>84</v>
      </c>
      <c r="AK46" s="68">
        <v>12</v>
      </c>
      <c r="BB46" s="69" t="s">
        <v>1</v>
      </c>
      <c r="BM46" s="67">
        <v>0</v>
      </c>
      <c r="BN46" s="67">
        <v>0</v>
      </c>
      <c r="BO46" s="67">
        <v>0</v>
      </c>
      <c r="BP46" s="67">
        <v>0</v>
      </c>
    </row>
    <row r="47" spans="1:68" ht="27" hidden="1" customHeight="1" x14ac:dyDescent="0.25">
      <c r="A47" s="54" t="s">
        <v>108</v>
      </c>
      <c r="B47" s="54" t="s">
        <v>109</v>
      </c>
      <c r="C47" s="55">
        <v>4301071032</v>
      </c>
      <c r="D47" s="94">
        <v>4607111038999</v>
      </c>
      <c r="E47" s="94"/>
      <c r="F47" s="56">
        <v>0.4</v>
      </c>
      <c r="G47" s="57">
        <v>16</v>
      </c>
      <c r="H47" s="56">
        <v>6.4</v>
      </c>
      <c r="I47" s="56">
        <v>6.7195999999999998</v>
      </c>
      <c r="J47" s="57">
        <v>84</v>
      </c>
      <c r="K47" s="57" t="s">
        <v>67</v>
      </c>
      <c r="L47" s="57" t="s">
        <v>82</v>
      </c>
      <c r="M47" s="58" t="s">
        <v>69</v>
      </c>
      <c r="N47" s="58"/>
      <c r="O47" s="57">
        <v>180</v>
      </c>
      <c r="P47" s="1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96"/>
      <c r="R47" s="96"/>
      <c r="S47" s="96"/>
      <c r="T47" s="97"/>
      <c r="U47" s="59" t="s">
        <v>5</v>
      </c>
      <c r="V47" s="59" t="s">
        <v>5</v>
      </c>
      <c r="W47" s="60" t="s">
        <v>70</v>
      </c>
      <c r="X47" s="61">
        <v>0</v>
      </c>
      <c r="Y47" s="62">
        <f t="shared" si="2"/>
        <v>0</v>
      </c>
      <c r="Z47" s="63">
        <f t="shared" si="3"/>
        <v>0</v>
      </c>
      <c r="AA47" s="64" t="s">
        <v>5</v>
      </c>
      <c r="AB47" s="65" t="s">
        <v>5</v>
      </c>
      <c r="AC47" s="66" t="s">
        <v>107</v>
      </c>
      <c r="AD47" s="47">
        <f t="shared" si="1"/>
        <v>0</v>
      </c>
      <c r="AE47" s="47">
        <f t="shared" si="0"/>
        <v>0</v>
      </c>
      <c r="AG47" s="67"/>
      <c r="AJ47" s="68" t="s">
        <v>84</v>
      </c>
      <c r="AK47" s="68">
        <v>12</v>
      </c>
      <c r="BB47" s="69" t="s">
        <v>1</v>
      </c>
      <c r="BM47" s="67">
        <v>0</v>
      </c>
      <c r="BN47" s="67">
        <v>0</v>
      </c>
      <c r="BO47" s="67">
        <v>0</v>
      </c>
      <c r="BP47" s="67">
        <v>0</v>
      </c>
    </row>
    <row r="48" spans="1:68" ht="27" customHeight="1" x14ac:dyDescent="0.25">
      <c r="A48" s="54" t="s">
        <v>110</v>
      </c>
      <c r="B48" s="54" t="s">
        <v>111</v>
      </c>
      <c r="C48" s="55">
        <v>4301070972</v>
      </c>
      <c r="D48" s="94">
        <v>4607111037183</v>
      </c>
      <c r="E48" s="94"/>
      <c r="F48" s="56">
        <v>0.9</v>
      </c>
      <c r="G48" s="57">
        <v>8</v>
      </c>
      <c r="H48" s="56">
        <v>7.2</v>
      </c>
      <c r="I48" s="56">
        <v>7.4859999999999998</v>
      </c>
      <c r="J48" s="57">
        <v>84</v>
      </c>
      <c r="K48" s="57" t="s">
        <v>67</v>
      </c>
      <c r="L48" s="57" t="s">
        <v>82</v>
      </c>
      <c r="M48" s="58" t="s">
        <v>69</v>
      </c>
      <c r="N48" s="58"/>
      <c r="O48" s="57">
        <v>180</v>
      </c>
      <c r="P48" s="1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96"/>
      <c r="R48" s="96"/>
      <c r="S48" s="96"/>
      <c r="T48" s="97"/>
      <c r="U48" s="59" t="s">
        <v>5</v>
      </c>
      <c r="V48" s="59" t="s">
        <v>5</v>
      </c>
      <c r="W48" s="60" t="s">
        <v>70</v>
      </c>
      <c r="X48" s="61">
        <v>84</v>
      </c>
      <c r="Y48" s="62">
        <f t="shared" si="2"/>
        <v>84</v>
      </c>
      <c r="Z48" s="63">
        <f t="shared" si="3"/>
        <v>1.302</v>
      </c>
      <c r="AA48" s="64" t="s">
        <v>5</v>
      </c>
      <c r="AB48" s="65" t="s">
        <v>5</v>
      </c>
      <c r="AC48" s="66" t="s">
        <v>107</v>
      </c>
      <c r="AD48" s="47">
        <f t="shared" si="1"/>
        <v>672</v>
      </c>
      <c r="AE48" s="47">
        <f t="shared" si="0"/>
        <v>1</v>
      </c>
      <c r="AG48" s="67"/>
      <c r="AJ48" s="68" t="s">
        <v>84</v>
      </c>
      <c r="AK48" s="68">
        <v>12</v>
      </c>
      <c r="BB48" s="69" t="s">
        <v>1</v>
      </c>
      <c r="BM48" s="67">
        <v>0</v>
      </c>
      <c r="BN48" s="67">
        <v>0</v>
      </c>
      <c r="BO48" s="67">
        <v>0</v>
      </c>
      <c r="BP48" s="67">
        <v>0</v>
      </c>
    </row>
    <row r="49" spans="1:68" ht="27" hidden="1" customHeight="1" x14ac:dyDescent="0.25">
      <c r="A49" s="54" t="s">
        <v>112</v>
      </c>
      <c r="B49" s="54" t="s">
        <v>113</v>
      </c>
      <c r="C49" s="55">
        <v>4301071044</v>
      </c>
      <c r="D49" s="94">
        <v>4607111039385</v>
      </c>
      <c r="E49" s="94"/>
      <c r="F49" s="56">
        <v>0.7</v>
      </c>
      <c r="G49" s="57">
        <v>10</v>
      </c>
      <c r="H49" s="56">
        <v>7</v>
      </c>
      <c r="I49" s="56">
        <v>7.3</v>
      </c>
      <c r="J49" s="57">
        <v>84</v>
      </c>
      <c r="K49" s="57" t="s">
        <v>67</v>
      </c>
      <c r="L49" s="57" t="s">
        <v>82</v>
      </c>
      <c r="M49" s="58" t="s">
        <v>69</v>
      </c>
      <c r="N49" s="58"/>
      <c r="O49" s="57">
        <v>180</v>
      </c>
      <c r="P49" s="1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96"/>
      <c r="R49" s="96"/>
      <c r="S49" s="96"/>
      <c r="T49" s="97"/>
      <c r="U49" s="59" t="s">
        <v>5</v>
      </c>
      <c r="V49" s="59" t="s">
        <v>5</v>
      </c>
      <c r="W49" s="60" t="s">
        <v>70</v>
      </c>
      <c r="X49" s="61"/>
      <c r="Y49" s="62" t="str">
        <f t="shared" si="2"/>
        <v/>
      </c>
      <c r="Z49" s="63" t="str">
        <f t="shared" si="3"/>
        <v/>
      </c>
      <c r="AA49" s="64" t="s">
        <v>5</v>
      </c>
      <c r="AB49" s="65" t="s">
        <v>5</v>
      </c>
      <c r="AC49" s="66" t="s">
        <v>107</v>
      </c>
      <c r="AD49" s="47">
        <f t="shared" si="1"/>
        <v>0</v>
      </c>
      <c r="AE49" s="47">
        <f t="shared" si="0"/>
        <v>0</v>
      </c>
      <c r="AG49" s="67"/>
      <c r="AJ49" s="68" t="s">
        <v>84</v>
      </c>
      <c r="AK49" s="68">
        <v>12</v>
      </c>
      <c r="BB49" s="69" t="s">
        <v>1</v>
      </c>
      <c r="BM49" s="67">
        <v>0</v>
      </c>
      <c r="BN49" s="67">
        <v>0</v>
      </c>
      <c r="BO49" s="67">
        <v>0</v>
      </c>
      <c r="BP49" s="67">
        <v>0</v>
      </c>
    </row>
    <row r="50" spans="1:68" ht="27" hidden="1" customHeight="1" x14ac:dyDescent="0.25">
      <c r="A50" s="54" t="s">
        <v>114</v>
      </c>
      <c r="B50" s="54" t="s">
        <v>115</v>
      </c>
      <c r="C50" s="55">
        <v>4301070970</v>
      </c>
      <c r="D50" s="94">
        <v>4607111037091</v>
      </c>
      <c r="E50" s="94"/>
      <c r="F50" s="56">
        <v>0.43</v>
      </c>
      <c r="G50" s="57">
        <v>16</v>
      </c>
      <c r="H50" s="56">
        <v>6.88</v>
      </c>
      <c r="I50" s="56">
        <v>7.11</v>
      </c>
      <c r="J50" s="57">
        <v>84</v>
      </c>
      <c r="K50" s="57" t="s">
        <v>67</v>
      </c>
      <c r="L50" s="57" t="s">
        <v>82</v>
      </c>
      <c r="M50" s="58" t="s">
        <v>69</v>
      </c>
      <c r="N50" s="58"/>
      <c r="O50" s="57">
        <v>180</v>
      </c>
      <c r="P50" s="10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96"/>
      <c r="R50" s="96"/>
      <c r="S50" s="96"/>
      <c r="T50" s="97"/>
      <c r="U50" s="59" t="s">
        <v>5</v>
      </c>
      <c r="V50" s="59" t="s">
        <v>5</v>
      </c>
      <c r="W50" s="60" t="s">
        <v>70</v>
      </c>
      <c r="X50" s="61"/>
      <c r="Y50" s="62" t="str">
        <f t="shared" si="2"/>
        <v/>
      </c>
      <c r="Z50" s="63" t="str">
        <f t="shared" si="3"/>
        <v/>
      </c>
      <c r="AA50" s="64" t="s">
        <v>5</v>
      </c>
      <c r="AB50" s="65" t="s">
        <v>5</v>
      </c>
      <c r="AC50" s="66" t="s">
        <v>116</v>
      </c>
      <c r="AD50" s="47">
        <f t="shared" si="1"/>
        <v>0</v>
      </c>
      <c r="AE50" s="47">
        <f t="shared" si="0"/>
        <v>0</v>
      </c>
      <c r="AG50" s="67"/>
      <c r="AJ50" s="68" t="s">
        <v>84</v>
      </c>
      <c r="AK50" s="68">
        <v>12</v>
      </c>
      <c r="BB50" s="69" t="s">
        <v>1</v>
      </c>
      <c r="BM50" s="67">
        <v>0</v>
      </c>
      <c r="BN50" s="67">
        <v>0</v>
      </c>
      <c r="BO50" s="67">
        <v>0</v>
      </c>
      <c r="BP50" s="67">
        <v>0</v>
      </c>
    </row>
    <row r="51" spans="1:68" ht="27" hidden="1" customHeight="1" x14ac:dyDescent="0.25">
      <c r="A51" s="54" t="s">
        <v>117</v>
      </c>
      <c r="B51" s="54" t="s">
        <v>118</v>
      </c>
      <c r="C51" s="55">
        <v>4301071045</v>
      </c>
      <c r="D51" s="94">
        <v>4607111039392</v>
      </c>
      <c r="E51" s="94"/>
      <c r="F51" s="56">
        <v>0.4</v>
      </c>
      <c r="G51" s="57">
        <v>16</v>
      </c>
      <c r="H51" s="56">
        <v>6.4</v>
      </c>
      <c r="I51" s="56">
        <v>6.7195999999999998</v>
      </c>
      <c r="J51" s="57">
        <v>84</v>
      </c>
      <c r="K51" s="57" t="s">
        <v>67</v>
      </c>
      <c r="L51" s="57" t="s">
        <v>82</v>
      </c>
      <c r="M51" s="58" t="s">
        <v>69</v>
      </c>
      <c r="N51" s="58"/>
      <c r="O51" s="57">
        <v>180</v>
      </c>
      <c r="P51" s="10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96"/>
      <c r="R51" s="96"/>
      <c r="S51" s="96"/>
      <c r="T51" s="97"/>
      <c r="U51" s="59" t="s">
        <v>5</v>
      </c>
      <c r="V51" s="59" t="s">
        <v>5</v>
      </c>
      <c r="W51" s="60" t="s">
        <v>70</v>
      </c>
      <c r="X51" s="61"/>
      <c r="Y51" s="62" t="str">
        <f t="shared" si="2"/>
        <v/>
      </c>
      <c r="Z51" s="63" t="str">
        <f t="shared" si="3"/>
        <v/>
      </c>
      <c r="AA51" s="64" t="s">
        <v>5</v>
      </c>
      <c r="AB51" s="65" t="s">
        <v>5</v>
      </c>
      <c r="AC51" s="66" t="s">
        <v>116</v>
      </c>
      <c r="AD51" s="47">
        <f t="shared" si="1"/>
        <v>0</v>
      </c>
      <c r="AE51" s="47">
        <f t="shared" si="0"/>
        <v>0</v>
      </c>
      <c r="AG51" s="67"/>
      <c r="AJ51" s="68" t="s">
        <v>84</v>
      </c>
      <c r="AK51" s="68">
        <v>12</v>
      </c>
      <c r="BB51" s="69" t="s">
        <v>1</v>
      </c>
      <c r="BM51" s="67">
        <v>0</v>
      </c>
      <c r="BN51" s="67">
        <v>0</v>
      </c>
      <c r="BO51" s="67">
        <v>0</v>
      </c>
      <c r="BP51" s="67">
        <v>0</v>
      </c>
    </row>
    <row r="52" spans="1:68" ht="27" customHeight="1" x14ac:dyDescent="0.25">
      <c r="A52" s="54" t="s">
        <v>119</v>
      </c>
      <c r="B52" s="54" t="s">
        <v>120</v>
      </c>
      <c r="C52" s="55">
        <v>4301070971</v>
      </c>
      <c r="D52" s="94">
        <v>4607111036902</v>
      </c>
      <c r="E52" s="94"/>
      <c r="F52" s="56">
        <v>0.9</v>
      </c>
      <c r="G52" s="57">
        <v>8</v>
      </c>
      <c r="H52" s="56">
        <v>7.2</v>
      </c>
      <c r="I52" s="56">
        <v>7.43</v>
      </c>
      <c r="J52" s="57">
        <v>84</v>
      </c>
      <c r="K52" s="57" t="s">
        <v>67</v>
      </c>
      <c r="L52" s="57" t="s">
        <v>82</v>
      </c>
      <c r="M52" s="58" t="s">
        <v>69</v>
      </c>
      <c r="N52" s="58"/>
      <c r="O52" s="57">
        <v>180</v>
      </c>
      <c r="P52" s="1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96"/>
      <c r="R52" s="96"/>
      <c r="S52" s="96"/>
      <c r="T52" s="97"/>
      <c r="U52" s="59" t="s">
        <v>5</v>
      </c>
      <c r="V52" s="59" t="s">
        <v>5</v>
      </c>
      <c r="W52" s="60" t="s">
        <v>70</v>
      </c>
      <c r="X52" s="61">
        <v>84</v>
      </c>
      <c r="Y52" s="62">
        <f t="shared" si="2"/>
        <v>84</v>
      </c>
      <c r="Z52" s="63">
        <f t="shared" si="3"/>
        <v>1.302</v>
      </c>
      <c r="AA52" s="64" t="s">
        <v>5</v>
      </c>
      <c r="AB52" s="65" t="s">
        <v>5</v>
      </c>
      <c r="AC52" s="66" t="s">
        <v>116</v>
      </c>
      <c r="AD52" s="47">
        <f t="shared" si="1"/>
        <v>672</v>
      </c>
      <c r="AE52" s="47">
        <f t="shared" si="0"/>
        <v>1</v>
      </c>
      <c r="AG52" s="67"/>
      <c r="AJ52" s="68" t="s">
        <v>84</v>
      </c>
      <c r="AK52" s="68">
        <v>12</v>
      </c>
      <c r="BB52" s="69" t="s">
        <v>1</v>
      </c>
      <c r="BM52" s="67">
        <v>0</v>
      </c>
      <c r="BN52" s="67">
        <v>0</v>
      </c>
      <c r="BO52" s="67">
        <v>0</v>
      </c>
      <c r="BP52" s="67">
        <v>0</v>
      </c>
    </row>
    <row r="53" spans="1:68" ht="27" hidden="1" customHeight="1" x14ac:dyDescent="0.25">
      <c r="A53" s="54" t="s">
        <v>121</v>
      </c>
      <c r="B53" s="54" t="s">
        <v>122</v>
      </c>
      <c r="C53" s="55">
        <v>4301071031</v>
      </c>
      <c r="D53" s="94">
        <v>4607111038982</v>
      </c>
      <c r="E53" s="94"/>
      <c r="F53" s="56">
        <v>0.7</v>
      </c>
      <c r="G53" s="57">
        <v>10</v>
      </c>
      <c r="H53" s="56">
        <v>7</v>
      </c>
      <c r="I53" s="56">
        <v>7.2859999999999996</v>
      </c>
      <c r="J53" s="57">
        <v>84</v>
      </c>
      <c r="K53" s="57" t="s">
        <v>67</v>
      </c>
      <c r="L53" s="57" t="s">
        <v>68</v>
      </c>
      <c r="M53" s="58" t="s">
        <v>69</v>
      </c>
      <c r="N53" s="58"/>
      <c r="O53" s="57">
        <v>180</v>
      </c>
      <c r="P53" s="1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96"/>
      <c r="R53" s="96"/>
      <c r="S53" s="96"/>
      <c r="T53" s="97"/>
      <c r="U53" s="59" t="s">
        <v>5</v>
      </c>
      <c r="V53" s="59" t="s">
        <v>5</v>
      </c>
      <c r="W53" s="60" t="s">
        <v>70</v>
      </c>
      <c r="X53" s="61"/>
      <c r="Y53" s="62" t="str">
        <f t="shared" si="2"/>
        <v/>
      </c>
      <c r="Z53" s="63" t="str">
        <f t="shared" si="3"/>
        <v/>
      </c>
      <c r="AA53" s="64" t="s">
        <v>5</v>
      </c>
      <c r="AB53" s="65" t="s">
        <v>5</v>
      </c>
      <c r="AC53" s="66" t="s">
        <v>116</v>
      </c>
      <c r="AD53" s="47">
        <f t="shared" si="1"/>
        <v>0</v>
      </c>
      <c r="AE53" s="47">
        <f t="shared" si="0"/>
        <v>0</v>
      </c>
      <c r="AG53" s="67"/>
      <c r="AJ53" s="68" t="s">
        <v>72</v>
      </c>
      <c r="AK53" s="68">
        <v>1</v>
      </c>
      <c r="BB53" s="69" t="s">
        <v>1</v>
      </c>
      <c r="BM53" s="67">
        <v>0</v>
      </c>
      <c r="BN53" s="67">
        <v>0</v>
      </c>
      <c r="BO53" s="67">
        <v>0</v>
      </c>
      <c r="BP53" s="67">
        <v>0</v>
      </c>
    </row>
    <row r="54" spans="1:68" ht="27" hidden="1" customHeight="1" x14ac:dyDescent="0.25">
      <c r="A54" s="54" t="s">
        <v>123</v>
      </c>
      <c r="B54" s="54" t="s">
        <v>124</v>
      </c>
      <c r="C54" s="55">
        <v>4301070969</v>
      </c>
      <c r="D54" s="94">
        <v>4607111036858</v>
      </c>
      <c r="E54" s="94"/>
      <c r="F54" s="56">
        <v>0.43</v>
      </c>
      <c r="G54" s="57">
        <v>16</v>
      </c>
      <c r="H54" s="56">
        <v>6.88</v>
      </c>
      <c r="I54" s="56">
        <v>7.1996000000000002</v>
      </c>
      <c r="J54" s="57">
        <v>84</v>
      </c>
      <c r="K54" s="57" t="s">
        <v>67</v>
      </c>
      <c r="L54" s="57" t="s">
        <v>68</v>
      </c>
      <c r="M54" s="58" t="s">
        <v>69</v>
      </c>
      <c r="N54" s="58"/>
      <c r="O54" s="57">
        <v>180</v>
      </c>
      <c r="P54" s="1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96"/>
      <c r="R54" s="96"/>
      <c r="S54" s="96"/>
      <c r="T54" s="97"/>
      <c r="U54" s="59" t="s">
        <v>5</v>
      </c>
      <c r="V54" s="59" t="s">
        <v>5</v>
      </c>
      <c r="W54" s="60" t="s">
        <v>70</v>
      </c>
      <c r="X54" s="61"/>
      <c r="Y54" s="62" t="str">
        <f t="shared" si="2"/>
        <v/>
      </c>
      <c r="Z54" s="63" t="str">
        <f t="shared" si="3"/>
        <v/>
      </c>
      <c r="AA54" s="64" t="s">
        <v>5</v>
      </c>
      <c r="AB54" s="65" t="s">
        <v>5</v>
      </c>
      <c r="AC54" s="66" t="s">
        <v>116</v>
      </c>
      <c r="AD54" s="47">
        <f t="shared" si="1"/>
        <v>0</v>
      </c>
      <c r="AE54" s="47">
        <f t="shared" si="0"/>
        <v>0</v>
      </c>
      <c r="AG54" s="67"/>
      <c r="AJ54" s="68" t="s">
        <v>72</v>
      </c>
      <c r="AK54" s="68">
        <v>1</v>
      </c>
      <c r="BB54" s="69" t="s">
        <v>1</v>
      </c>
      <c r="BM54" s="67">
        <v>0</v>
      </c>
      <c r="BN54" s="67">
        <v>0</v>
      </c>
      <c r="BO54" s="67">
        <v>0</v>
      </c>
      <c r="BP54" s="67">
        <v>0</v>
      </c>
    </row>
    <row r="55" spans="1:68" ht="27" hidden="1" customHeight="1" x14ac:dyDescent="0.25">
      <c r="A55" s="54" t="s">
        <v>125</v>
      </c>
      <c r="B55" s="54" t="s">
        <v>126</v>
      </c>
      <c r="C55" s="55">
        <v>4301071046</v>
      </c>
      <c r="D55" s="94">
        <v>4607111039354</v>
      </c>
      <c r="E55" s="94"/>
      <c r="F55" s="56">
        <v>0.4</v>
      </c>
      <c r="G55" s="57">
        <v>16</v>
      </c>
      <c r="H55" s="56">
        <v>6.4</v>
      </c>
      <c r="I55" s="56">
        <v>6.7195999999999998</v>
      </c>
      <c r="J55" s="57">
        <v>84</v>
      </c>
      <c r="K55" s="57" t="s">
        <v>67</v>
      </c>
      <c r="L55" s="57" t="s">
        <v>68</v>
      </c>
      <c r="M55" s="58" t="s">
        <v>69</v>
      </c>
      <c r="N55" s="58"/>
      <c r="O55" s="57">
        <v>180</v>
      </c>
      <c r="P55" s="1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96"/>
      <c r="R55" s="96"/>
      <c r="S55" s="96"/>
      <c r="T55" s="97"/>
      <c r="U55" s="59" t="s">
        <v>5</v>
      </c>
      <c r="V55" s="59" t="s">
        <v>5</v>
      </c>
      <c r="W55" s="60" t="s">
        <v>70</v>
      </c>
      <c r="X55" s="61"/>
      <c r="Y55" s="62" t="str">
        <f t="shared" si="2"/>
        <v/>
      </c>
      <c r="Z55" s="63" t="str">
        <f t="shared" si="3"/>
        <v/>
      </c>
      <c r="AA55" s="64" t="s">
        <v>5</v>
      </c>
      <c r="AB55" s="65" t="s">
        <v>5</v>
      </c>
      <c r="AC55" s="66" t="s">
        <v>116</v>
      </c>
      <c r="AD55" s="47">
        <f t="shared" si="1"/>
        <v>0</v>
      </c>
      <c r="AE55" s="47">
        <f t="shared" si="0"/>
        <v>0</v>
      </c>
      <c r="AG55" s="67"/>
      <c r="AJ55" s="68" t="s">
        <v>72</v>
      </c>
      <c r="AK55" s="68">
        <v>1</v>
      </c>
      <c r="BB55" s="69" t="s">
        <v>1</v>
      </c>
      <c r="BM55" s="67">
        <v>0</v>
      </c>
      <c r="BN55" s="67">
        <v>0</v>
      </c>
      <c r="BO55" s="67">
        <v>0</v>
      </c>
      <c r="BP55" s="67">
        <v>0</v>
      </c>
    </row>
    <row r="56" spans="1:68" ht="27" customHeight="1" x14ac:dyDescent="0.25">
      <c r="A56" s="54" t="s">
        <v>127</v>
      </c>
      <c r="B56" s="54" t="s">
        <v>128</v>
      </c>
      <c r="C56" s="55">
        <v>4301070968</v>
      </c>
      <c r="D56" s="94">
        <v>4607111036889</v>
      </c>
      <c r="E56" s="94"/>
      <c r="F56" s="56">
        <v>0.9</v>
      </c>
      <c r="G56" s="57">
        <v>8</v>
      </c>
      <c r="H56" s="56">
        <v>7.2</v>
      </c>
      <c r="I56" s="56">
        <v>7.4859999999999998</v>
      </c>
      <c r="J56" s="57">
        <v>84</v>
      </c>
      <c r="K56" s="57" t="s">
        <v>67</v>
      </c>
      <c r="L56" s="57" t="s">
        <v>82</v>
      </c>
      <c r="M56" s="58" t="s">
        <v>69</v>
      </c>
      <c r="N56" s="58"/>
      <c r="O56" s="57">
        <v>180</v>
      </c>
      <c r="P56" s="1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96"/>
      <c r="R56" s="96"/>
      <c r="S56" s="96"/>
      <c r="T56" s="97"/>
      <c r="U56" s="59" t="s">
        <v>5</v>
      </c>
      <c r="V56" s="59" t="s">
        <v>5</v>
      </c>
      <c r="W56" s="60" t="s">
        <v>70</v>
      </c>
      <c r="X56" s="61">
        <v>84</v>
      </c>
      <c r="Y56" s="62">
        <f t="shared" si="2"/>
        <v>84</v>
      </c>
      <c r="Z56" s="63">
        <f t="shared" si="3"/>
        <v>1.302</v>
      </c>
      <c r="AA56" s="64" t="s">
        <v>5</v>
      </c>
      <c r="AB56" s="65" t="s">
        <v>5</v>
      </c>
      <c r="AC56" s="66" t="s">
        <v>116</v>
      </c>
      <c r="AD56" s="47">
        <f t="shared" si="1"/>
        <v>672</v>
      </c>
      <c r="AE56" s="47">
        <f t="shared" si="0"/>
        <v>1</v>
      </c>
      <c r="AG56" s="67"/>
      <c r="AJ56" s="68" t="s">
        <v>84</v>
      </c>
      <c r="AK56" s="68">
        <v>12</v>
      </c>
      <c r="BB56" s="69" t="s">
        <v>1</v>
      </c>
      <c r="BM56" s="67">
        <v>0</v>
      </c>
      <c r="BN56" s="67">
        <v>0</v>
      </c>
      <c r="BO56" s="67">
        <v>0</v>
      </c>
      <c r="BP56" s="67">
        <v>0</v>
      </c>
    </row>
    <row r="57" spans="1:68" ht="27" hidden="1" customHeight="1" x14ac:dyDescent="0.25">
      <c r="A57" s="54" t="s">
        <v>129</v>
      </c>
      <c r="B57" s="54" t="s">
        <v>130</v>
      </c>
      <c r="C57" s="55">
        <v>4301071047</v>
      </c>
      <c r="D57" s="94">
        <v>4607111039330</v>
      </c>
      <c r="E57" s="94"/>
      <c r="F57" s="56">
        <v>0.7</v>
      </c>
      <c r="G57" s="57">
        <v>10</v>
      </c>
      <c r="H57" s="56">
        <v>7</v>
      </c>
      <c r="I57" s="56">
        <v>7.3</v>
      </c>
      <c r="J57" s="57">
        <v>84</v>
      </c>
      <c r="K57" s="57" t="s">
        <v>67</v>
      </c>
      <c r="L57" s="57" t="s">
        <v>68</v>
      </c>
      <c r="M57" s="58" t="s">
        <v>69</v>
      </c>
      <c r="N57" s="58"/>
      <c r="O57" s="57">
        <v>180</v>
      </c>
      <c r="P57" s="1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96"/>
      <c r="R57" s="96"/>
      <c r="S57" s="96"/>
      <c r="T57" s="97"/>
      <c r="U57" s="59" t="s">
        <v>5</v>
      </c>
      <c r="V57" s="59" t="s">
        <v>5</v>
      </c>
      <c r="W57" s="60" t="s">
        <v>70</v>
      </c>
      <c r="X57" s="61">
        <v>0</v>
      </c>
      <c r="Y57" s="62">
        <f t="shared" si="2"/>
        <v>0</v>
      </c>
      <c r="Z57" s="63">
        <f t="shared" si="3"/>
        <v>0</v>
      </c>
      <c r="AA57" s="64" t="s">
        <v>5</v>
      </c>
      <c r="AB57" s="65" t="s">
        <v>5</v>
      </c>
      <c r="AC57" s="66" t="s">
        <v>116</v>
      </c>
      <c r="AD57" s="47">
        <f t="shared" si="1"/>
        <v>0</v>
      </c>
      <c r="AE57" s="47">
        <f t="shared" si="0"/>
        <v>0</v>
      </c>
      <c r="AG57" s="67"/>
      <c r="AJ57" s="68" t="s">
        <v>72</v>
      </c>
      <c r="AK57" s="68">
        <v>1</v>
      </c>
      <c r="BB57" s="69" t="s">
        <v>1</v>
      </c>
      <c r="BM57" s="67">
        <v>0</v>
      </c>
      <c r="BN57" s="67">
        <v>0</v>
      </c>
      <c r="BO57" s="67">
        <v>0</v>
      </c>
      <c r="BP57" s="67">
        <v>0</v>
      </c>
    </row>
    <row r="58" spans="1:68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8"/>
      <c r="P58" s="99" t="s">
        <v>74</v>
      </c>
      <c r="Q58" s="100"/>
      <c r="R58" s="100"/>
      <c r="S58" s="100"/>
      <c r="T58" s="100"/>
      <c r="U58" s="100"/>
      <c r="V58" s="101"/>
      <c r="W58" s="70" t="s">
        <v>70</v>
      </c>
      <c r="X58" s="71">
        <f>IFERROR(SUM(X46:X57),"0")</f>
        <v>252</v>
      </c>
      <c r="Y58" s="71">
        <f>IFERROR(SUM(Y46:Y57),"0")</f>
        <v>252</v>
      </c>
      <c r="Z58" s="71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3.9060000000000001</v>
      </c>
      <c r="AA58" s="72"/>
      <c r="AB58" s="72"/>
      <c r="AC58" s="72"/>
      <c r="AD58" s="47">
        <f t="shared" si="1"/>
        <v>0</v>
      </c>
    </row>
    <row r="59" spans="1:68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8"/>
      <c r="P59" s="99" t="s">
        <v>74</v>
      </c>
      <c r="Q59" s="100"/>
      <c r="R59" s="100"/>
      <c r="S59" s="100"/>
      <c r="T59" s="100"/>
      <c r="U59" s="100"/>
      <c r="V59" s="101"/>
      <c r="W59" s="70" t="s">
        <v>75</v>
      </c>
      <c r="X59" s="71">
        <f>IFERROR(SUMPRODUCT(X46:X57*H46:H57),"0")</f>
        <v>1814.4</v>
      </c>
      <c r="Y59" s="71" t="str">
        <f>IFERROR(SUMPRODUCT(Y46:Y57*H46:H57),"0")</f>
        <v>0</v>
      </c>
      <c r="Z59" s="70"/>
      <c r="AA59" s="72"/>
      <c r="AB59" s="72"/>
      <c r="AC59" s="72"/>
      <c r="AD59" s="47">
        <f t="shared" si="1"/>
        <v>0</v>
      </c>
    </row>
    <row r="60" spans="1:68" ht="16.5" customHeight="1" x14ac:dyDescent="0.25">
      <c r="A60" s="104" t="s">
        <v>131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52"/>
      <c r="AB60" s="52"/>
      <c r="AC60" s="52"/>
      <c r="AD60" s="47">
        <f t="shared" si="1"/>
        <v>0</v>
      </c>
    </row>
    <row r="61" spans="1:68" ht="14.25" customHeight="1" x14ac:dyDescent="0.25">
      <c r="A61" s="102" t="s">
        <v>64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53"/>
      <c r="AB61" s="53"/>
      <c r="AC61" s="53"/>
      <c r="AD61" s="47">
        <f t="shared" si="1"/>
        <v>0</v>
      </c>
    </row>
    <row r="62" spans="1:68" ht="27" hidden="1" customHeight="1" x14ac:dyDescent="0.25">
      <c r="A62" s="54" t="s">
        <v>132</v>
      </c>
      <c r="B62" s="54" t="s">
        <v>133</v>
      </c>
      <c r="C62" s="55">
        <v>4301070977</v>
      </c>
      <c r="D62" s="94">
        <v>4607111037411</v>
      </c>
      <c r="E62" s="94"/>
      <c r="F62" s="56">
        <v>2.7</v>
      </c>
      <c r="G62" s="57">
        <v>1</v>
      </c>
      <c r="H62" s="56">
        <v>2.7</v>
      </c>
      <c r="I62" s="56">
        <v>2.8132000000000001</v>
      </c>
      <c r="J62" s="57">
        <v>234</v>
      </c>
      <c r="K62" s="57" t="s">
        <v>134</v>
      </c>
      <c r="L62" s="57" t="s">
        <v>68</v>
      </c>
      <c r="M62" s="58" t="s">
        <v>69</v>
      </c>
      <c r="N62" s="58"/>
      <c r="O62" s="57">
        <v>180</v>
      </c>
      <c r="P62" s="1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96"/>
      <c r="R62" s="96"/>
      <c r="S62" s="96"/>
      <c r="T62" s="97"/>
      <c r="U62" s="59" t="s">
        <v>5</v>
      </c>
      <c r="V62" s="59" t="s">
        <v>5</v>
      </c>
      <c r="W62" s="60" t="s">
        <v>70</v>
      </c>
      <c r="X62" s="61">
        <v>0</v>
      </c>
      <c r="Y62" s="62">
        <f>IFERROR(IF(X62="","",X62),"")</f>
        <v>0</v>
      </c>
      <c r="Z62" s="63">
        <f>IFERROR(IF(X62="","",X62*0.00502),"")</f>
        <v>0</v>
      </c>
      <c r="AA62" s="64" t="s">
        <v>5</v>
      </c>
      <c r="AB62" s="65" t="s">
        <v>5</v>
      </c>
      <c r="AC62" s="66" t="s">
        <v>135</v>
      </c>
      <c r="AD62" s="47">
        <f t="shared" si="1"/>
        <v>0</v>
      </c>
      <c r="AE62" s="47">
        <f t="shared" si="0"/>
        <v>0</v>
      </c>
      <c r="AG62" s="67"/>
      <c r="AJ62" s="68" t="s">
        <v>72</v>
      </c>
      <c r="AK62" s="68">
        <v>1</v>
      </c>
      <c r="BB62" s="69" t="s">
        <v>1</v>
      </c>
      <c r="BM62" s="67">
        <v>0</v>
      </c>
      <c r="BN62" s="67">
        <v>0</v>
      </c>
      <c r="BO62" s="67">
        <v>0</v>
      </c>
      <c r="BP62" s="67">
        <v>0</v>
      </c>
    </row>
    <row r="63" spans="1:68" ht="27" customHeight="1" x14ac:dyDescent="0.25">
      <c r="A63" s="54" t="s">
        <v>136</v>
      </c>
      <c r="B63" s="54" t="s">
        <v>137</v>
      </c>
      <c r="C63" s="55">
        <v>4301070981</v>
      </c>
      <c r="D63" s="94">
        <v>4607111036728</v>
      </c>
      <c r="E63" s="94"/>
      <c r="F63" s="56">
        <v>5</v>
      </c>
      <c r="G63" s="57">
        <v>1</v>
      </c>
      <c r="H63" s="56">
        <v>5</v>
      </c>
      <c r="I63" s="56">
        <v>5.2131999999999996</v>
      </c>
      <c r="J63" s="57">
        <v>144</v>
      </c>
      <c r="K63" s="57" t="s">
        <v>67</v>
      </c>
      <c r="L63" s="57" t="s">
        <v>138</v>
      </c>
      <c r="M63" s="58" t="s">
        <v>69</v>
      </c>
      <c r="N63" s="58"/>
      <c r="O63" s="57">
        <v>180</v>
      </c>
      <c r="P63" s="1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96"/>
      <c r="R63" s="96"/>
      <c r="S63" s="96"/>
      <c r="T63" s="97"/>
      <c r="U63" s="59" t="s">
        <v>5</v>
      </c>
      <c r="V63" s="59" t="s">
        <v>5</v>
      </c>
      <c r="W63" s="60" t="s">
        <v>70</v>
      </c>
      <c r="X63" s="61"/>
      <c r="Y63" s="62" t="str">
        <f>IFERROR(IF(X63="","",X63),"")</f>
        <v/>
      </c>
      <c r="Z63" s="63" t="str">
        <f>IFERROR(IF(X63="","",X63*0.00866),"")</f>
        <v/>
      </c>
      <c r="AA63" s="64" t="s">
        <v>5</v>
      </c>
      <c r="AB63" s="65" t="s">
        <v>5</v>
      </c>
      <c r="AC63" s="66" t="s">
        <v>135</v>
      </c>
      <c r="AD63" s="47">
        <f t="shared" si="1"/>
        <v>0</v>
      </c>
      <c r="AE63" s="47">
        <f t="shared" si="0"/>
        <v>0</v>
      </c>
      <c r="AG63" s="67"/>
      <c r="AJ63" s="68" t="s">
        <v>139</v>
      </c>
      <c r="AK63" s="68">
        <v>144</v>
      </c>
      <c r="BB63" s="69" t="s">
        <v>1</v>
      </c>
      <c r="BM63" s="67">
        <v>0</v>
      </c>
      <c r="BN63" s="67">
        <v>0</v>
      </c>
      <c r="BO63" s="67">
        <v>0</v>
      </c>
      <c r="BP63" s="67">
        <v>0</v>
      </c>
    </row>
    <row r="64" spans="1:68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98"/>
      <c r="P64" s="99" t="s">
        <v>74</v>
      </c>
      <c r="Q64" s="100"/>
      <c r="R64" s="100"/>
      <c r="S64" s="100"/>
      <c r="T64" s="100"/>
      <c r="U64" s="100"/>
      <c r="V64" s="101"/>
      <c r="W64" s="70" t="s">
        <v>70</v>
      </c>
      <c r="X64" s="71">
        <f>IFERROR(SUM(X62:X63),"0")</f>
        <v>0</v>
      </c>
      <c r="Y64" s="71">
        <f>IFERROR(SUM(Y62:Y63),"0")</f>
        <v>0</v>
      </c>
      <c r="Z64" s="71">
        <f>IFERROR(IF(Z62="",0,Z62),"0")+IFERROR(IF(Z63="",0,Z63),"0")</f>
        <v>0</v>
      </c>
      <c r="AA64" s="72"/>
      <c r="AB64" s="72"/>
      <c r="AC64" s="72"/>
      <c r="AD64" s="47">
        <f t="shared" si="1"/>
        <v>0</v>
      </c>
    </row>
    <row r="65" spans="1:68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98"/>
      <c r="P65" s="99" t="s">
        <v>74</v>
      </c>
      <c r="Q65" s="100"/>
      <c r="R65" s="100"/>
      <c r="S65" s="100"/>
      <c r="T65" s="100"/>
      <c r="U65" s="100"/>
      <c r="V65" s="101"/>
      <c r="W65" s="70" t="s">
        <v>75</v>
      </c>
      <c r="X65" s="71">
        <f>IFERROR(SUMPRODUCT(X62:X63*H62:H63),"0")</f>
        <v>0</v>
      </c>
      <c r="Y65" s="71" t="str">
        <f>IFERROR(SUMPRODUCT(Y62:Y63*H62:H63),"0")</f>
        <v>0</v>
      </c>
      <c r="Z65" s="70"/>
      <c r="AA65" s="72"/>
      <c r="AB65" s="72"/>
      <c r="AC65" s="72"/>
      <c r="AD65" s="47">
        <f t="shared" si="1"/>
        <v>0</v>
      </c>
    </row>
    <row r="66" spans="1:68" ht="16.5" hidden="1" customHeight="1" x14ac:dyDescent="0.25">
      <c r="A66" s="104" t="s">
        <v>140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52"/>
      <c r="AB66" s="52"/>
      <c r="AC66" s="52"/>
      <c r="AD66" s="47">
        <f t="shared" si="1"/>
        <v>0</v>
      </c>
    </row>
    <row r="67" spans="1:68" ht="14.25" hidden="1" customHeight="1" x14ac:dyDescent="0.25">
      <c r="A67" s="102" t="s">
        <v>141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53"/>
      <c r="AB67" s="53"/>
      <c r="AC67" s="53"/>
      <c r="AD67" s="47">
        <f t="shared" si="1"/>
        <v>0</v>
      </c>
    </row>
    <row r="68" spans="1:68" ht="27" hidden="1" customHeight="1" x14ac:dyDescent="0.25">
      <c r="A68" s="54" t="s">
        <v>142</v>
      </c>
      <c r="B68" s="54" t="s">
        <v>143</v>
      </c>
      <c r="C68" s="55">
        <v>4301135584</v>
      </c>
      <c r="D68" s="94">
        <v>4607111033659</v>
      </c>
      <c r="E68" s="94"/>
      <c r="F68" s="56">
        <v>0.3</v>
      </c>
      <c r="G68" s="57">
        <v>12</v>
      </c>
      <c r="H68" s="56">
        <v>3.6</v>
      </c>
      <c r="I68" s="56">
        <v>4.3036000000000003</v>
      </c>
      <c r="J68" s="57">
        <v>70</v>
      </c>
      <c r="K68" s="57" t="s">
        <v>81</v>
      </c>
      <c r="L68" s="57" t="s">
        <v>68</v>
      </c>
      <c r="M68" s="58" t="s">
        <v>69</v>
      </c>
      <c r="N68" s="58"/>
      <c r="O68" s="57">
        <v>180</v>
      </c>
      <c r="P68" s="95" t="s">
        <v>144</v>
      </c>
      <c r="Q68" s="96"/>
      <c r="R68" s="96"/>
      <c r="S68" s="96"/>
      <c r="T68" s="97"/>
      <c r="U68" s="59" t="s">
        <v>5</v>
      </c>
      <c r="V68" s="59" t="s">
        <v>5</v>
      </c>
      <c r="W68" s="60" t="s">
        <v>70</v>
      </c>
      <c r="X68" s="61">
        <v>0</v>
      </c>
      <c r="Y68" s="62">
        <f>IFERROR(IF(X68="","",X68),"")</f>
        <v>0</v>
      </c>
      <c r="Z68" s="63">
        <f>IFERROR(IF(X68="","",X68*0.01788),"")</f>
        <v>0</v>
      </c>
      <c r="AA68" s="64" t="s">
        <v>5</v>
      </c>
      <c r="AB68" s="65" t="s">
        <v>5</v>
      </c>
      <c r="AC68" s="66" t="s">
        <v>145</v>
      </c>
      <c r="AD68" s="47">
        <f t="shared" si="1"/>
        <v>0</v>
      </c>
      <c r="AG68" s="67"/>
      <c r="AJ68" s="68" t="s">
        <v>72</v>
      </c>
      <c r="AK68" s="68">
        <v>1</v>
      </c>
      <c r="BB68" s="69" t="s">
        <v>85</v>
      </c>
      <c r="BM68" s="67">
        <v>0</v>
      </c>
      <c r="BN68" s="67">
        <v>0</v>
      </c>
      <c r="BO68" s="67">
        <v>0</v>
      </c>
      <c r="BP68" s="67">
        <v>0</v>
      </c>
    </row>
    <row r="69" spans="1:68" hidden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98"/>
      <c r="P69" s="99" t="s">
        <v>74</v>
      </c>
      <c r="Q69" s="100"/>
      <c r="R69" s="100"/>
      <c r="S69" s="100"/>
      <c r="T69" s="100"/>
      <c r="U69" s="100"/>
      <c r="V69" s="101"/>
      <c r="W69" s="70" t="s">
        <v>70</v>
      </c>
      <c r="X69" s="71">
        <f>IFERROR(SUM(X68:X68),"0")</f>
        <v>0</v>
      </c>
      <c r="Y69" s="71">
        <f>IFERROR(SUM(Y68:Y68),"0")</f>
        <v>0</v>
      </c>
      <c r="Z69" s="71">
        <f>IFERROR(IF(Z68="",0,Z68),"0")</f>
        <v>0</v>
      </c>
      <c r="AA69" s="72"/>
      <c r="AB69" s="72"/>
      <c r="AC69" s="72"/>
      <c r="AD69" s="47">
        <f t="shared" si="1"/>
        <v>0</v>
      </c>
    </row>
    <row r="70" spans="1:68" hidden="1" x14ac:dyDescent="0.2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98"/>
      <c r="P70" s="99" t="s">
        <v>74</v>
      </c>
      <c r="Q70" s="100"/>
      <c r="R70" s="100"/>
      <c r="S70" s="100"/>
      <c r="T70" s="100"/>
      <c r="U70" s="100"/>
      <c r="V70" s="101"/>
      <c r="W70" s="70" t="s">
        <v>75</v>
      </c>
      <c r="X70" s="71">
        <f>IFERROR(SUMPRODUCT(X68:X68*H68:H68),"0")</f>
        <v>0</v>
      </c>
      <c r="Y70" s="71">
        <f>IFERROR(SUMPRODUCT(Y68:Y68*H68:H68),"0")</f>
        <v>0</v>
      </c>
      <c r="Z70" s="70"/>
      <c r="AA70" s="72"/>
      <c r="AB70" s="72"/>
      <c r="AC70" s="72"/>
      <c r="AD70" s="47">
        <f t="shared" si="1"/>
        <v>0</v>
      </c>
    </row>
    <row r="71" spans="1:68" ht="16.5" customHeight="1" x14ac:dyDescent="0.25">
      <c r="A71" s="104" t="s">
        <v>146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52"/>
      <c r="AB71" s="52"/>
      <c r="AC71" s="52"/>
      <c r="AD71" s="47">
        <f t="shared" si="1"/>
        <v>0</v>
      </c>
    </row>
    <row r="72" spans="1:68" ht="14.25" customHeight="1" x14ac:dyDescent="0.25">
      <c r="A72" s="102" t="s">
        <v>147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53"/>
      <c r="AB72" s="53"/>
      <c r="AC72" s="53"/>
      <c r="AD72" s="47">
        <f t="shared" si="1"/>
        <v>0</v>
      </c>
    </row>
    <row r="73" spans="1:68" ht="27" customHeight="1" x14ac:dyDescent="0.25">
      <c r="A73" s="54" t="s">
        <v>148</v>
      </c>
      <c r="B73" s="54" t="s">
        <v>149</v>
      </c>
      <c r="C73" s="55">
        <v>4301131021</v>
      </c>
      <c r="D73" s="94">
        <v>4607111034137</v>
      </c>
      <c r="E73" s="94"/>
      <c r="F73" s="56">
        <v>0.3</v>
      </c>
      <c r="G73" s="57">
        <v>12</v>
      </c>
      <c r="H73" s="56">
        <v>3.6</v>
      </c>
      <c r="I73" s="56">
        <v>4.3036000000000003</v>
      </c>
      <c r="J73" s="57">
        <v>70</v>
      </c>
      <c r="K73" s="57" t="s">
        <v>81</v>
      </c>
      <c r="L73" s="57" t="s">
        <v>82</v>
      </c>
      <c r="M73" s="58" t="s">
        <v>69</v>
      </c>
      <c r="N73" s="58"/>
      <c r="O73" s="57">
        <v>180</v>
      </c>
      <c r="P73" s="1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96"/>
      <c r="R73" s="96"/>
      <c r="S73" s="96"/>
      <c r="T73" s="97"/>
      <c r="U73" s="59" t="s">
        <v>5</v>
      </c>
      <c r="V73" s="59" t="s">
        <v>5</v>
      </c>
      <c r="W73" s="60" t="s">
        <v>70</v>
      </c>
      <c r="X73" s="61">
        <v>140</v>
      </c>
      <c r="Y73" s="62">
        <f>IFERROR(IF(X73="","",X73),"")</f>
        <v>140</v>
      </c>
      <c r="Z73" s="63">
        <f>IFERROR(IF(X73="","",X73*0.01788),"")</f>
        <v>2.5032000000000001</v>
      </c>
      <c r="AA73" s="64" t="s">
        <v>5</v>
      </c>
      <c r="AB73" s="65" t="s">
        <v>5</v>
      </c>
      <c r="AC73" s="66" t="s">
        <v>150</v>
      </c>
      <c r="AD73" s="47">
        <f t="shared" si="1"/>
        <v>1680</v>
      </c>
      <c r="AE73" s="47">
        <f t="shared" si="0"/>
        <v>2</v>
      </c>
      <c r="AG73" s="67"/>
      <c r="AJ73" s="68" t="s">
        <v>84</v>
      </c>
      <c r="AK73" s="68">
        <v>14</v>
      </c>
      <c r="BB73" s="69" t="s">
        <v>85</v>
      </c>
      <c r="BM73" s="67">
        <v>0</v>
      </c>
      <c r="BN73" s="67">
        <v>0</v>
      </c>
      <c r="BO73" s="67">
        <v>0</v>
      </c>
      <c r="BP73" s="67">
        <v>0</v>
      </c>
    </row>
    <row r="74" spans="1:68" ht="27" customHeight="1" x14ac:dyDescent="0.25">
      <c r="A74" s="54" t="s">
        <v>151</v>
      </c>
      <c r="B74" s="54" t="s">
        <v>152</v>
      </c>
      <c r="C74" s="55">
        <v>4301131022</v>
      </c>
      <c r="D74" s="94">
        <v>4607111034120</v>
      </c>
      <c r="E74" s="94"/>
      <c r="F74" s="56">
        <v>0.3</v>
      </c>
      <c r="G74" s="57">
        <v>12</v>
      </c>
      <c r="H74" s="56">
        <v>3.6</v>
      </c>
      <c r="I74" s="56">
        <v>4.3036000000000003</v>
      </c>
      <c r="J74" s="57">
        <v>70</v>
      </c>
      <c r="K74" s="57" t="s">
        <v>81</v>
      </c>
      <c r="L74" s="57" t="s">
        <v>82</v>
      </c>
      <c r="M74" s="58" t="s">
        <v>69</v>
      </c>
      <c r="N74" s="58"/>
      <c r="O74" s="57">
        <v>180</v>
      </c>
      <c r="P74" s="1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96"/>
      <c r="R74" s="96"/>
      <c r="S74" s="96"/>
      <c r="T74" s="97"/>
      <c r="U74" s="59" t="s">
        <v>5</v>
      </c>
      <c r="V74" s="59" t="s">
        <v>5</v>
      </c>
      <c r="W74" s="60" t="s">
        <v>70</v>
      </c>
      <c r="X74" s="61">
        <v>140</v>
      </c>
      <c r="Y74" s="62">
        <f>IFERROR(IF(X74="","",X74),"")</f>
        <v>140</v>
      </c>
      <c r="Z74" s="63">
        <f>IFERROR(IF(X74="","",X74*0.01788),"")</f>
        <v>2.5032000000000001</v>
      </c>
      <c r="AA74" s="64" t="s">
        <v>5</v>
      </c>
      <c r="AB74" s="65" t="s">
        <v>5</v>
      </c>
      <c r="AC74" s="66" t="s">
        <v>153</v>
      </c>
      <c r="AD74" s="47">
        <f t="shared" si="1"/>
        <v>1680</v>
      </c>
      <c r="AE74" s="47">
        <f t="shared" si="0"/>
        <v>2</v>
      </c>
      <c r="AG74" s="67"/>
      <c r="AJ74" s="68" t="s">
        <v>84</v>
      </c>
      <c r="AK74" s="68">
        <v>14</v>
      </c>
      <c r="BB74" s="69" t="s">
        <v>85</v>
      </c>
      <c r="BM74" s="67">
        <v>0</v>
      </c>
      <c r="BN74" s="67">
        <v>0</v>
      </c>
      <c r="BO74" s="67">
        <v>0</v>
      </c>
      <c r="BP74" s="67">
        <v>0</v>
      </c>
    </row>
    <row r="75" spans="1:68" x14ac:dyDescent="0.2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98"/>
      <c r="P75" s="99" t="s">
        <v>74</v>
      </c>
      <c r="Q75" s="100"/>
      <c r="R75" s="100"/>
      <c r="S75" s="100"/>
      <c r="T75" s="100"/>
      <c r="U75" s="100"/>
      <c r="V75" s="101"/>
      <c r="W75" s="70" t="s">
        <v>70</v>
      </c>
      <c r="X75" s="71">
        <f>IFERROR(SUM(X73:X74),"0")</f>
        <v>280</v>
      </c>
      <c r="Y75" s="71">
        <f>IFERROR(SUM(Y73:Y74),"0")</f>
        <v>280</v>
      </c>
      <c r="Z75" s="71">
        <f>IFERROR(IF(Z73="",0,Z73),"0")+IFERROR(IF(Z74="",0,Z74),"0")</f>
        <v>5.0064000000000002</v>
      </c>
      <c r="AA75" s="72"/>
      <c r="AB75" s="72"/>
      <c r="AC75" s="72"/>
      <c r="AD75" s="47">
        <f t="shared" si="1"/>
        <v>0</v>
      </c>
    </row>
    <row r="76" spans="1:68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98"/>
      <c r="P76" s="99" t="s">
        <v>74</v>
      </c>
      <c r="Q76" s="100"/>
      <c r="R76" s="100"/>
      <c r="S76" s="100"/>
      <c r="T76" s="100"/>
      <c r="U76" s="100"/>
      <c r="V76" s="101"/>
      <c r="W76" s="70" t="s">
        <v>75</v>
      </c>
      <c r="X76" s="71">
        <f>IFERROR(SUMPRODUCT(X73:X74*H73:H74),"0")</f>
        <v>1008</v>
      </c>
      <c r="Y76" s="71">
        <f>IFERROR(SUMPRODUCT(Y73:Y74*H73:H74),"0")</f>
        <v>1008</v>
      </c>
      <c r="Z76" s="70"/>
      <c r="AA76" s="72"/>
      <c r="AB76" s="72"/>
      <c r="AC76" s="72"/>
      <c r="AD76" s="47">
        <f t="shared" si="1"/>
        <v>0</v>
      </c>
    </row>
    <row r="77" spans="1:68" ht="16.5" customHeight="1" x14ac:dyDescent="0.25">
      <c r="A77" s="104" t="s">
        <v>154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52"/>
      <c r="AB77" s="52"/>
      <c r="AC77" s="52"/>
      <c r="AD77" s="47">
        <f t="shared" si="1"/>
        <v>0</v>
      </c>
    </row>
    <row r="78" spans="1:68" ht="14.25" customHeight="1" x14ac:dyDescent="0.25">
      <c r="A78" s="102" t="s">
        <v>141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53"/>
      <c r="AB78" s="53"/>
      <c r="AC78" s="53"/>
      <c r="AD78" s="47">
        <f t="shared" si="1"/>
        <v>0</v>
      </c>
    </row>
    <row r="79" spans="1:68" ht="27" customHeight="1" x14ac:dyDescent="0.25">
      <c r="A79" s="54" t="s">
        <v>155</v>
      </c>
      <c r="B79" s="54" t="s">
        <v>156</v>
      </c>
      <c r="C79" s="55">
        <v>4301135575</v>
      </c>
      <c r="D79" s="94">
        <v>4607111035141</v>
      </c>
      <c r="E79" s="94"/>
      <c r="F79" s="56">
        <v>0.3</v>
      </c>
      <c r="G79" s="57">
        <v>12</v>
      </c>
      <c r="H79" s="56">
        <v>3.6</v>
      </c>
      <c r="I79" s="56">
        <v>4.3036000000000003</v>
      </c>
      <c r="J79" s="57">
        <v>70</v>
      </c>
      <c r="K79" s="57" t="s">
        <v>81</v>
      </c>
      <c r="L79" s="57" t="s">
        <v>68</v>
      </c>
      <c r="M79" s="58" t="s">
        <v>69</v>
      </c>
      <c r="N79" s="58"/>
      <c r="O79" s="57">
        <v>180</v>
      </c>
      <c r="P79" s="95" t="s">
        <v>157</v>
      </c>
      <c r="Q79" s="96"/>
      <c r="R79" s="96"/>
      <c r="S79" s="96"/>
      <c r="T79" s="97"/>
      <c r="U79" s="59" t="s">
        <v>5</v>
      </c>
      <c r="V79" s="59" t="s">
        <v>5</v>
      </c>
      <c r="W79" s="60" t="s">
        <v>70</v>
      </c>
      <c r="X79" s="61">
        <v>70</v>
      </c>
      <c r="Y79" s="62">
        <f t="shared" ref="Y79:Y84" si="4">IFERROR(IF(X79="","",X79),"")</f>
        <v>70</v>
      </c>
      <c r="Z79" s="63">
        <f t="shared" ref="Z79:Z84" si="5">IFERROR(IF(X79="","",X79*0.01788),"")</f>
        <v>1.2516</v>
      </c>
      <c r="AA79" s="64" t="s">
        <v>5</v>
      </c>
      <c r="AB79" s="65" t="s">
        <v>5</v>
      </c>
      <c r="AC79" s="66" t="s">
        <v>158</v>
      </c>
      <c r="AD79" s="47">
        <f t="shared" si="1"/>
        <v>840</v>
      </c>
      <c r="AE79" s="47">
        <f t="shared" si="0"/>
        <v>1</v>
      </c>
      <c r="AG79" s="67"/>
      <c r="AJ79" s="68" t="s">
        <v>72</v>
      </c>
      <c r="AK79" s="68">
        <v>1</v>
      </c>
      <c r="BB79" s="69" t="s">
        <v>85</v>
      </c>
      <c r="BM79" s="67">
        <v>0</v>
      </c>
      <c r="BN79" s="67">
        <v>0</v>
      </c>
      <c r="BO79" s="67">
        <v>0</v>
      </c>
      <c r="BP79" s="67">
        <v>0</v>
      </c>
    </row>
    <row r="80" spans="1:68" ht="27" customHeight="1" x14ac:dyDescent="0.25">
      <c r="A80" s="54" t="s">
        <v>159</v>
      </c>
      <c r="B80" s="54" t="s">
        <v>160</v>
      </c>
      <c r="C80" s="55">
        <v>4301135285</v>
      </c>
      <c r="D80" s="94">
        <v>4607111036407</v>
      </c>
      <c r="E80" s="94"/>
      <c r="F80" s="56">
        <v>0.3</v>
      </c>
      <c r="G80" s="57">
        <v>12</v>
      </c>
      <c r="H80" s="56">
        <v>4.2</v>
      </c>
      <c r="I80" s="56">
        <v>4.5292000000000003</v>
      </c>
      <c r="J80" s="57">
        <v>70</v>
      </c>
      <c r="K80" s="57" t="s">
        <v>81</v>
      </c>
      <c r="L80" s="57" t="s">
        <v>82</v>
      </c>
      <c r="M80" s="58" t="s">
        <v>69</v>
      </c>
      <c r="N80" s="58"/>
      <c r="O80" s="57">
        <v>180</v>
      </c>
      <c r="P80" s="10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96"/>
      <c r="R80" s="96"/>
      <c r="S80" s="96"/>
      <c r="T80" s="97"/>
      <c r="U80" s="59" t="s">
        <v>5</v>
      </c>
      <c r="V80" s="59" t="s">
        <v>5</v>
      </c>
      <c r="W80" s="60" t="s">
        <v>70</v>
      </c>
      <c r="X80" s="61">
        <v>70</v>
      </c>
      <c r="Y80" s="62">
        <f t="shared" si="4"/>
        <v>70</v>
      </c>
      <c r="Z80" s="63">
        <f t="shared" si="5"/>
        <v>1.2516</v>
      </c>
      <c r="AA80" s="64" t="s">
        <v>5</v>
      </c>
      <c r="AB80" s="65" t="s">
        <v>5</v>
      </c>
      <c r="AC80" s="66" t="s">
        <v>161</v>
      </c>
      <c r="AD80" s="47">
        <f t="shared" si="1"/>
        <v>840</v>
      </c>
      <c r="AE80" s="47">
        <f t="shared" si="0"/>
        <v>1</v>
      </c>
      <c r="AG80" s="67"/>
      <c r="AJ80" s="68" t="s">
        <v>84</v>
      </c>
      <c r="AK80" s="68">
        <v>14</v>
      </c>
      <c r="BB80" s="69" t="s">
        <v>85</v>
      </c>
      <c r="BM80" s="67">
        <v>0</v>
      </c>
      <c r="BN80" s="67">
        <v>0</v>
      </c>
      <c r="BO80" s="67">
        <v>0</v>
      </c>
      <c r="BP80" s="67">
        <v>0</v>
      </c>
    </row>
    <row r="81" spans="1:68" ht="27" customHeight="1" x14ac:dyDescent="0.25">
      <c r="A81" s="54" t="s">
        <v>162</v>
      </c>
      <c r="B81" s="54" t="s">
        <v>163</v>
      </c>
      <c r="C81" s="55">
        <v>4301135569</v>
      </c>
      <c r="D81" s="94">
        <v>4607111033628</v>
      </c>
      <c r="E81" s="94"/>
      <c r="F81" s="56">
        <v>0.3</v>
      </c>
      <c r="G81" s="57">
        <v>12</v>
      </c>
      <c r="H81" s="56">
        <v>3.6</v>
      </c>
      <c r="I81" s="56">
        <v>4.3036000000000003</v>
      </c>
      <c r="J81" s="57">
        <v>70</v>
      </c>
      <c r="K81" s="57" t="s">
        <v>81</v>
      </c>
      <c r="L81" s="57" t="s">
        <v>68</v>
      </c>
      <c r="M81" s="58" t="s">
        <v>69</v>
      </c>
      <c r="N81" s="58"/>
      <c r="O81" s="57">
        <v>180</v>
      </c>
      <c r="P81" s="95" t="s">
        <v>164</v>
      </c>
      <c r="Q81" s="96"/>
      <c r="R81" s="96"/>
      <c r="S81" s="96"/>
      <c r="T81" s="97"/>
      <c r="U81" s="59" t="s">
        <v>5</v>
      </c>
      <c r="V81" s="59" t="s">
        <v>5</v>
      </c>
      <c r="W81" s="60" t="s">
        <v>70</v>
      </c>
      <c r="X81" s="61">
        <v>70</v>
      </c>
      <c r="Y81" s="62">
        <f t="shared" si="4"/>
        <v>70</v>
      </c>
      <c r="Z81" s="63">
        <f t="shared" si="5"/>
        <v>1.2516</v>
      </c>
      <c r="AA81" s="64" t="s">
        <v>5</v>
      </c>
      <c r="AB81" s="65" t="s">
        <v>5</v>
      </c>
      <c r="AC81" s="66" t="s">
        <v>145</v>
      </c>
      <c r="AD81" s="47">
        <f t="shared" si="1"/>
        <v>840</v>
      </c>
      <c r="AE81" s="47">
        <f t="shared" si="0"/>
        <v>1</v>
      </c>
      <c r="AG81" s="67"/>
      <c r="AJ81" s="68" t="s">
        <v>72</v>
      </c>
      <c r="AK81" s="68">
        <v>1</v>
      </c>
      <c r="BB81" s="69" t="s">
        <v>85</v>
      </c>
      <c r="BM81" s="67">
        <v>0</v>
      </c>
      <c r="BN81" s="67">
        <v>0</v>
      </c>
      <c r="BO81" s="67">
        <v>0</v>
      </c>
      <c r="BP81" s="67">
        <v>0</v>
      </c>
    </row>
    <row r="82" spans="1:68" ht="27" customHeight="1" x14ac:dyDescent="0.25">
      <c r="A82" s="54" t="s">
        <v>165</v>
      </c>
      <c r="B82" s="54" t="s">
        <v>166</v>
      </c>
      <c r="C82" s="55">
        <v>4301135565</v>
      </c>
      <c r="D82" s="94">
        <v>4607111033451</v>
      </c>
      <c r="E82" s="94"/>
      <c r="F82" s="56">
        <v>0.3</v>
      </c>
      <c r="G82" s="57">
        <v>12</v>
      </c>
      <c r="H82" s="56">
        <v>3.6</v>
      </c>
      <c r="I82" s="56">
        <v>4.3036000000000003</v>
      </c>
      <c r="J82" s="57">
        <v>70</v>
      </c>
      <c r="K82" s="57" t="s">
        <v>81</v>
      </c>
      <c r="L82" s="57" t="s">
        <v>68</v>
      </c>
      <c r="M82" s="58" t="s">
        <v>69</v>
      </c>
      <c r="N82" s="58"/>
      <c r="O82" s="57">
        <v>180</v>
      </c>
      <c r="P82" s="1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96"/>
      <c r="R82" s="96"/>
      <c r="S82" s="96"/>
      <c r="T82" s="97"/>
      <c r="U82" s="59" t="s">
        <v>5</v>
      </c>
      <c r="V82" s="59" t="s">
        <v>5</v>
      </c>
      <c r="W82" s="60" t="s">
        <v>70</v>
      </c>
      <c r="X82" s="61">
        <v>70</v>
      </c>
      <c r="Y82" s="62">
        <f t="shared" si="4"/>
        <v>70</v>
      </c>
      <c r="Z82" s="63">
        <f t="shared" si="5"/>
        <v>1.2516</v>
      </c>
      <c r="AA82" s="64" t="s">
        <v>5</v>
      </c>
      <c r="AB82" s="65" t="s">
        <v>5</v>
      </c>
      <c r="AC82" s="66" t="s">
        <v>145</v>
      </c>
      <c r="AD82" s="47">
        <f t="shared" si="1"/>
        <v>840</v>
      </c>
      <c r="AE82" s="47">
        <f t="shared" si="0"/>
        <v>1</v>
      </c>
      <c r="AG82" s="67"/>
      <c r="AJ82" s="68" t="s">
        <v>72</v>
      </c>
      <c r="AK82" s="68">
        <v>1</v>
      </c>
      <c r="BB82" s="69" t="s">
        <v>85</v>
      </c>
      <c r="BM82" s="67">
        <v>0</v>
      </c>
      <c r="BN82" s="67">
        <v>0</v>
      </c>
      <c r="BO82" s="67">
        <v>0</v>
      </c>
      <c r="BP82" s="67">
        <v>0</v>
      </c>
    </row>
    <row r="83" spans="1:68" ht="27" customHeight="1" x14ac:dyDescent="0.25">
      <c r="A83" s="54" t="s">
        <v>167</v>
      </c>
      <c r="B83" s="54" t="s">
        <v>168</v>
      </c>
      <c r="C83" s="55">
        <v>4301135578</v>
      </c>
      <c r="D83" s="94">
        <v>4607111033444</v>
      </c>
      <c r="E83" s="94"/>
      <c r="F83" s="56">
        <v>0.3</v>
      </c>
      <c r="G83" s="57">
        <v>12</v>
      </c>
      <c r="H83" s="56">
        <v>3.6</v>
      </c>
      <c r="I83" s="56">
        <v>4.3036000000000003</v>
      </c>
      <c r="J83" s="57">
        <v>70</v>
      </c>
      <c r="K83" s="57" t="s">
        <v>81</v>
      </c>
      <c r="L83" s="57" t="s">
        <v>68</v>
      </c>
      <c r="M83" s="58" t="s">
        <v>69</v>
      </c>
      <c r="N83" s="58"/>
      <c r="O83" s="57">
        <v>180</v>
      </c>
      <c r="P83" s="1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96"/>
      <c r="R83" s="96"/>
      <c r="S83" s="96"/>
      <c r="T83" s="97"/>
      <c r="U83" s="59" t="s">
        <v>5</v>
      </c>
      <c r="V83" s="59" t="s">
        <v>5</v>
      </c>
      <c r="W83" s="60" t="s">
        <v>70</v>
      </c>
      <c r="X83" s="61">
        <v>140</v>
      </c>
      <c r="Y83" s="62">
        <f t="shared" si="4"/>
        <v>140</v>
      </c>
      <c r="Z83" s="63">
        <f t="shared" si="5"/>
        <v>2.5032000000000001</v>
      </c>
      <c r="AA83" s="64" t="s">
        <v>5</v>
      </c>
      <c r="AB83" s="65" t="s">
        <v>5</v>
      </c>
      <c r="AC83" s="66" t="s">
        <v>145</v>
      </c>
      <c r="AD83" s="47">
        <f t="shared" si="1"/>
        <v>1680</v>
      </c>
      <c r="AE83" s="47">
        <f t="shared" si="0"/>
        <v>2</v>
      </c>
      <c r="AG83" s="67"/>
      <c r="AJ83" s="68" t="s">
        <v>72</v>
      </c>
      <c r="AK83" s="68">
        <v>1</v>
      </c>
      <c r="BB83" s="69" t="s">
        <v>85</v>
      </c>
      <c r="BM83" s="67">
        <v>0</v>
      </c>
      <c r="BN83" s="67">
        <v>0</v>
      </c>
      <c r="BO83" s="67">
        <v>0</v>
      </c>
      <c r="BP83" s="67">
        <v>0</v>
      </c>
    </row>
    <row r="84" spans="1:68" ht="27" hidden="1" customHeight="1" x14ac:dyDescent="0.25">
      <c r="A84" s="54" t="s">
        <v>169</v>
      </c>
      <c r="B84" s="54" t="s">
        <v>170</v>
      </c>
      <c r="C84" s="55">
        <v>4301135290</v>
      </c>
      <c r="D84" s="94">
        <v>4607111035028</v>
      </c>
      <c r="E84" s="94"/>
      <c r="F84" s="56">
        <v>0.48</v>
      </c>
      <c r="G84" s="57">
        <v>8</v>
      </c>
      <c r="H84" s="56">
        <v>3.84</v>
      </c>
      <c r="I84" s="56">
        <v>4.4488000000000003</v>
      </c>
      <c r="J84" s="57">
        <v>70</v>
      </c>
      <c r="K84" s="57" t="s">
        <v>81</v>
      </c>
      <c r="L84" s="57" t="s">
        <v>82</v>
      </c>
      <c r="M84" s="58" t="s">
        <v>69</v>
      </c>
      <c r="N84" s="58"/>
      <c r="O84" s="57">
        <v>180</v>
      </c>
      <c r="P84" s="1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96"/>
      <c r="R84" s="96"/>
      <c r="S84" s="96"/>
      <c r="T84" s="97"/>
      <c r="U84" s="59" t="s">
        <v>5</v>
      </c>
      <c r="V84" s="59" t="s">
        <v>5</v>
      </c>
      <c r="W84" s="60" t="s">
        <v>70</v>
      </c>
      <c r="X84" s="61">
        <v>0</v>
      </c>
      <c r="Y84" s="62">
        <f t="shared" si="4"/>
        <v>0</v>
      </c>
      <c r="Z84" s="63">
        <f t="shared" si="5"/>
        <v>0</v>
      </c>
      <c r="AA84" s="64" t="s">
        <v>5</v>
      </c>
      <c r="AB84" s="65" t="s">
        <v>5</v>
      </c>
      <c r="AC84" s="66" t="s">
        <v>158</v>
      </c>
      <c r="AD84" s="47">
        <f t="shared" si="1"/>
        <v>0</v>
      </c>
      <c r="AE84" s="47">
        <f t="shared" si="0"/>
        <v>0</v>
      </c>
      <c r="AG84" s="67"/>
      <c r="AJ84" s="68" t="s">
        <v>84</v>
      </c>
      <c r="AK84" s="68">
        <v>14</v>
      </c>
      <c r="BB84" s="69" t="s">
        <v>85</v>
      </c>
      <c r="BM84" s="67">
        <v>0</v>
      </c>
      <c r="BN84" s="67">
        <v>0</v>
      </c>
      <c r="BO84" s="67">
        <v>0</v>
      </c>
      <c r="BP84" s="67">
        <v>0</v>
      </c>
    </row>
    <row r="85" spans="1:68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98"/>
      <c r="P85" s="99" t="s">
        <v>74</v>
      </c>
      <c r="Q85" s="100"/>
      <c r="R85" s="100"/>
      <c r="S85" s="100"/>
      <c r="T85" s="100"/>
      <c r="U85" s="100"/>
      <c r="V85" s="101"/>
      <c r="W85" s="70" t="s">
        <v>70</v>
      </c>
      <c r="X85" s="71">
        <f>IFERROR(SUM(X79:X84),"0")</f>
        <v>420</v>
      </c>
      <c r="Y85" s="71">
        <f>IFERROR(SUM(Y79:Y84),"0")</f>
        <v>420</v>
      </c>
      <c r="Z85" s="71">
        <f>IFERROR(IF(Z79="",0,Z79),"0")+IFERROR(IF(Z80="",0,Z80),"0")+IFERROR(IF(Z81="",0,Z81),"0")+IFERROR(IF(Z82="",0,Z82),"0")+IFERROR(IF(Z83="",0,Z83),"0")+IFERROR(IF(Z84="",0,Z84),"0")</f>
        <v>7.5096000000000007</v>
      </c>
      <c r="AA85" s="72"/>
      <c r="AB85" s="72"/>
      <c r="AC85" s="72"/>
      <c r="AD85" s="47">
        <f t="shared" si="1"/>
        <v>0</v>
      </c>
    </row>
    <row r="86" spans="1:68" x14ac:dyDescent="0.2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98"/>
      <c r="P86" s="99" t="s">
        <v>74</v>
      </c>
      <c r="Q86" s="100"/>
      <c r="R86" s="100"/>
      <c r="S86" s="100"/>
      <c r="T86" s="100"/>
      <c r="U86" s="100"/>
      <c r="V86" s="101"/>
      <c r="W86" s="70" t="s">
        <v>75</v>
      </c>
      <c r="X86" s="71">
        <f>IFERROR(SUMPRODUCT(X79:X84*H79:H84),"0")</f>
        <v>1554</v>
      </c>
      <c r="Y86" s="71">
        <f>IFERROR(SUMPRODUCT(Y79:Y84*H79:H84),"0")</f>
        <v>1554</v>
      </c>
      <c r="Z86" s="70"/>
      <c r="AA86" s="72"/>
      <c r="AB86" s="72"/>
      <c r="AC86" s="72"/>
      <c r="AD86" s="47">
        <f t="shared" si="1"/>
        <v>0</v>
      </c>
    </row>
    <row r="87" spans="1:68" ht="16.5" hidden="1" customHeight="1" x14ac:dyDescent="0.25">
      <c r="A87" s="104" t="s">
        <v>171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52"/>
      <c r="AB87" s="52"/>
      <c r="AC87" s="52"/>
      <c r="AD87" s="47">
        <f t="shared" si="1"/>
        <v>0</v>
      </c>
    </row>
    <row r="88" spans="1:68" ht="14.25" hidden="1" customHeight="1" x14ac:dyDescent="0.25">
      <c r="A88" s="102" t="s">
        <v>99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53"/>
      <c r="AB88" s="53"/>
      <c r="AC88" s="53"/>
      <c r="AD88" s="47">
        <f t="shared" si="1"/>
        <v>0</v>
      </c>
    </row>
    <row r="89" spans="1:68" ht="27" hidden="1" customHeight="1" x14ac:dyDescent="0.25">
      <c r="A89" s="54" t="s">
        <v>172</v>
      </c>
      <c r="B89" s="54" t="s">
        <v>173</v>
      </c>
      <c r="C89" s="55">
        <v>4301190068</v>
      </c>
      <c r="D89" s="94">
        <v>4620207490365</v>
      </c>
      <c r="E89" s="94"/>
      <c r="F89" s="56">
        <v>7.0000000000000007E-2</v>
      </c>
      <c r="G89" s="57">
        <v>30</v>
      </c>
      <c r="H89" s="56">
        <v>2.1</v>
      </c>
      <c r="I89" s="56">
        <v>2.25</v>
      </c>
      <c r="J89" s="57">
        <v>100</v>
      </c>
      <c r="K89" s="57" t="s">
        <v>102</v>
      </c>
      <c r="L89" s="57" t="s">
        <v>68</v>
      </c>
      <c r="M89" s="58" t="s">
        <v>69</v>
      </c>
      <c r="N89" s="58"/>
      <c r="O89" s="57">
        <v>180</v>
      </c>
      <c r="P89" s="95" t="s">
        <v>174</v>
      </c>
      <c r="Q89" s="96"/>
      <c r="R89" s="96"/>
      <c r="S89" s="96"/>
      <c r="T89" s="97"/>
      <c r="U89" s="59" t="s">
        <v>5</v>
      </c>
      <c r="V89" s="59" t="s">
        <v>5</v>
      </c>
      <c r="W89" s="60" t="s">
        <v>70</v>
      </c>
      <c r="X89" s="61">
        <v>0</v>
      </c>
      <c r="Y89" s="62">
        <f>IFERROR(IF(X89="","",X89),"")</f>
        <v>0</v>
      </c>
      <c r="Z89" s="63">
        <f>IFERROR(IF(X89="","",X89*0.0095),"")</f>
        <v>0</v>
      </c>
      <c r="AA89" s="64" t="s">
        <v>5</v>
      </c>
      <c r="AB89" s="65" t="s">
        <v>5</v>
      </c>
      <c r="AC89" s="66" t="s">
        <v>175</v>
      </c>
      <c r="AD89" s="47">
        <f t="shared" si="1"/>
        <v>0</v>
      </c>
      <c r="AG89" s="67"/>
      <c r="AJ89" s="68" t="s">
        <v>72</v>
      </c>
      <c r="AK89" s="68">
        <v>1</v>
      </c>
      <c r="BB89" s="69" t="s">
        <v>85</v>
      </c>
      <c r="BM89" s="67">
        <v>0</v>
      </c>
      <c r="BN89" s="67">
        <v>0</v>
      </c>
      <c r="BO89" s="67">
        <v>0</v>
      </c>
      <c r="BP89" s="67">
        <v>0</v>
      </c>
    </row>
    <row r="90" spans="1:68" hidden="1" x14ac:dyDescent="0.2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98"/>
      <c r="P90" s="99" t="s">
        <v>74</v>
      </c>
      <c r="Q90" s="100"/>
      <c r="R90" s="100"/>
      <c r="S90" s="100"/>
      <c r="T90" s="100"/>
      <c r="U90" s="100"/>
      <c r="V90" s="101"/>
      <c r="W90" s="70" t="s">
        <v>70</v>
      </c>
      <c r="X90" s="71">
        <f>IFERROR(SUM(X89:X89),"0")</f>
        <v>0</v>
      </c>
      <c r="Y90" s="71">
        <f>IFERROR(SUM(Y89:Y89),"0")</f>
        <v>0</v>
      </c>
      <c r="Z90" s="71">
        <f>IFERROR(IF(Z89="",0,Z89),"0")</f>
        <v>0</v>
      </c>
      <c r="AA90" s="72"/>
      <c r="AB90" s="72"/>
      <c r="AC90" s="72"/>
      <c r="AD90" s="47">
        <f t="shared" si="1"/>
        <v>0</v>
      </c>
    </row>
    <row r="91" spans="1:68" hidden="1" x14ac:dyDescent="0.2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98"/>
      <c r="P91" s="99" t="s">
        <v>74</v>
      </c>
      <c r="Q91" s="100"/>
      <c r="R91" s="100"/>
      <c r="S91" s="100"/>
      <c r="T91" s="100"/>
      <c r="U91" s="100"/>
      <c r="V91" s="101"/>
      <c r="W91" s="70" t="s">
        <v>75</v>
      </c>
      <c r="X91" s="71">
        <f>IFERROR(SUMPRODUCT(X89:X89*H89:H89),"0")</f>
        <v>0</v>
      </c>
      <c r="Y91" s="71">
        <f>IFERROR(SUMPRODUCT(Y89:Y89*H89:H89),"0")</f>
        <v>0</v>
      </c>
      <c r="Z91" s="70"/>
      <c r="AA91" s="72"/>
      <c r="AB91" s="72"/>
      <c r="AC91" s="72"/>
      <c r="AD91" s="47">
        <f t="shared" si="1"/>
        <v>0</v>
      </c>
    </row>
    <row r="92" spans="1:68" ht="16.5" hidden="1" customHeight="1" x14ac:dyDescent="0.25">
      <c r="A92" s="104" t="s">
        <v>176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52"/>
      <c r="AB92" s="52"/>
      <c r="AC92" s="52"/>
      <c r="AD92" s="47">
        <f t="shared" si="1"/>
        <v>0</v>
      </c>
    </row>
    <row r="93" spans="1:68" ht="14.25" hidden="1" customHeight="1" x14ac:dyDescent="0.25">
      <c r="A93" s="102" t="s">
        <v>177</v>
      </c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53"/>
      <c r="AB93" s="53"/>
      <c r="AC93" s="53"/>
      <c r="AD93" s="47">
        <f t="shared" ref="AD93:AD156" si="6">X93*G93</f>
        <v>0</v>
      </c>
    </row>
    <row r="94" spans="1:68" ht="27" hidden="1" customHeight="1" x14ac:dyDescent="0.25">
      <c r="A94" s="54" t="s">
        <v>178</v>
      </c>
      <c r="B94" s="54" t="s">
        <v>179</v>
      </c>
      <c r="C94" s="55">
        <v>4301136042</v>
      </c>
      <c r="D94" s="94">
        <v>4607025784012</v>
      </c>
      <c r="E94" s="94"/>
      <c r="F94" s="56">
        <v>0.09</v>
      </c>
      <c r="G94" s="57">
        <v>24</v>
      </c>
      <c r="H94" s="56">
        <v>2.16</v>
      </c>
      <c r="I94" s="56">
        <v>2.4912000000000001</v>
      </c>
      <c r="J94" s="57">
        <v>126</v>
      </c>
      <c r="K94" s="57" t="s">
        <v>81</v>
      </c>
      <c r="L94" s="57" t="s">
        <v>82</v>
      </c>
      <c r="M94" s="58" t="s">
        <v>69</v>
      </c>
      <c r="N94" s="58"/>
      <c r="O94" s="57">
        <v>180</v>
      </c>
      <c r="P94" s="1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96"/>
      <c r="R94" s="96"/>
      <c r="S94" s="96"/>
      <c r="T94" s="97"/>
      <c r="U94" s="59" t="s">
        <v>5</v>
      </c>
      <c r="V94" s="59" t="s">
        <v>5</v>
      </c>
      <c r="W94" s="60" t="s">
        <v>70</v>
      </c>
      <c r="X94" s="61">
        <v>0</v>
      </c>
      <c r="Y94" s="62">
        <f>IFERROR(IF(X94="","",X94),"")</f>
        <v>0</v>
      </c>
      <c r="Z94" s="63">
        <f>IFERROR(IF(X94="","",X94*0.00936),"")</f>
        <v>0</v>
      </c>
      <c r="AA94" s="64" t="s">
        <v>5</v>
      </c>
      <c r="AB94" s="65" t="s">
        <v>5</v>
      </c>
      <c r="AC94" s="66" t="s">
        <v>180</v>
      </c>
      <c r="AD94" s="47">
        <f t="shared" si="6"/>
        <v>0</v>
      </c>
      <c r="AG94" s="67"/>
      <c r="AJ94" s="68" t="s">
        <v>84</v>
      </c>
      <c r="AK94" s="68">
        <v>14</v>
      </c>
      <c r="BB94" s="69" t="s">
        <v>85</v>
      </c>
      <c r="BM94" s="67">
        <v>0</v>
      </c>
      <c r="BN94" s="67">
        <v>0</v>
      </c>
      <c r="BO94" s="67">
        <v>0</v>
      </c>
      <c r="BP94" s="67">
        <v>0</v>
      </c>
    </row>
    <row r="95" spans="1:68" ht="27" hidden="1" customHeight="1" x14ac:dyDescent="0.25">
      <c r="A95" s="54" t="s">
        <v>181</v>
      </c>
      <c r="B95" s="54" t="s">
        <v>182</v>
      </c>
      <c r="C95" s="55">
        <v>4301136040</v>
      </c>
      <c r="D95" s="94">
        <v>4607025784319</v>
      </c>
      <c r="E95" s="94"/>
      <c r="F95" s="56">
        <v>0.36</v>
      </c>
      <c r="G95" s="57">
        <v>10</v>
      </c>
      <c r="H95" s="56">
        <v>3.6</v>
      </c>
      <c r="I95" s="56">
        <v>4.2439999999999998</v>
      </c>
      <c r="J95" s="57">
        <v>70</v>
      </c>
      <c r="K95" s="57" t="s">
        <v>81</v>
      </c>
      <c r="L95" s="57" t="s">
        <v>82</v>
      </c>
      <c r="M95" s="58" t="s">
        <v>69</v>
      </c>
      <c r="N95" s="58"/>
      <c r="O95" s="57">
        <v>180</v>
      </c>
      <c r="P95" s="10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96"/>
      <c r="R95" s="96"/>
      <c r="S95" s="96"/>
      <c r="T95" s="97"/>
      <c r="U95" s="59" t="s">
        <v>5</v>
      </c>
      <c r="V95" s="59" t="s">
        <v>5</v>
      </c>
      <c r="W95" s="60" t="s">
        <v>70</v>
      </c>
      <c r="X95" s="61">
        <v>0</v>
      </c>
      <c r="Y95" s="62">
        <f>IFERROR(IF(X95="","",X95),"")</f>
        <v>0</v>
      </c>
      <c r="Z95" s="63">
        <f>IFERROR(IF(X95="","",X95*0.01788),"")</f>
        <v>0</v>
      </c>
      <c r="AA95" s="64" t="s">
        <v>5</v>
      </c>
      <c r="AB95" s="65" t="s">
        <v>5</v>
      </c>
      <c r="AC95" s="66" t="s">
        <v>183</v>
      </c>
      <c r="AD95" s="47">
        <f t="shared" si="6"/>
        <v>0</v>
      </c>
      <c r="AG95" s="67"/>
      <c r="AJ95" s="68" t="s">
        <v>84</v>
      </c>
      <c r="AK95" s="68">
        <v>14</v>
      </c>
      <c r="BB95" s="69" t="s">
        <v>85</v>
      </c>
      <c r="BM95" s="67">
        <v>0</v>
      </c>
      <c r="BN95" s="67">
        <v>0</v>
      </c>
      <c r="BO95" s="67">
        <v>0</v>
      </c>
      <c r="BP95" s="67">
        <v>0</v>
      </c>
    </row>
    <row r="96" spans="1:68" ht="16.5" hidden="1" customHeight="1" x14ac:dyDescent="0.25">
      <c r="A96" s="54" t="s">
        <v>184</v>
      </c>
      <c r="B96" s="54" t="s">
        <v>185</v>
      </c>
      <c r="C96" s="55">
        <v>4301136039</v>
      </c>
      <c r="D96" s="94">
        <v>4607111035370</v>
      </c>
      <c r="E96" s="94"/>
      <c r="F96" s="56">
        <v>0.14000000000000001</v>
      </c>
      <c r="G96" s="57">
        <v>22</v>
      </c>
      <c r="H96" s="56">
        <v>3.08</v>
      </c>
      <c r="I96" s="56">
        <v>3.464</v>
      </c>
      <c r="J96" s="57">
        <v>84</v>
      </c>
      <c r="K96" s="57" t="s">
        <v>67</v>
      </c>
      <c r="L96" s="57" t="s">
        <v>82</v>
      </c>
      <c r="M96" s="58" t="s">
        <v>69</v>
      </c>
      <c r="N96" s="58"/>
      <c r="O96" s="57">
        <v>180</v>
      </c>
      <c r="P96" s="10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96"/>
      <c r="R96" s="96"/>
      <c r="S96" s="96"/>
      <c r="T96" s="97"/>
      <c r="U96" s="59" t="s">
        <v>5</v>
      </c>
      <c r="V96" s="59" t="s">
        <v>5</v>
      </c>
      <c r="W96" s="60" t="s">
        <v>70</v>
      </c>
      <c r="X96" s="61">
        <v>0</v>
      </c>
      <c r="Y96" s="62">
        <f>IFERROR(IF(X96="","",X96),"")</f>
        <v>0</v>
      </c>
      <c r="Z96" s="63">
        <f>IFERROR(IF(X96="","",X96*0.0155),"")</f>
        <v>0</v>
      </c>
      <c r="AA96" s="64" t="s">
        <v>5</v>
      </c>
      <c r="AB96" s="65" t="s">
        <v>5</v>
      </c>
      <c r="AC96" s="66" t="s">
        <v>186</v>
      </c>
      <c r="AD96" s="47">
        <f t="shared" si="6"/>
        <v>0</v>
      </c>
      <c r="AG96" s="67"/>
      <c r="AJ96" s="68" t="s">
        <v>84</v>
      </c>
      <c r="AK96" s="68">
        <v>12</v>
      </c>
      <c r="BB96" s="69" t="s">
        <v>85</v>
      </c>
      <c r="BM96" s="67">
        <v>0</v>
      </c>
      <c r="BN96" s="67">
        <v>0</v>
      </c>
      <c r="BO96" s="67">
        <v>0</v>
      </c>
      <c r="BP96" s="67">
        <v>0</v>
      </c>
    </row>
    <row r="97" spans="1:68" hidden="1" x14ac:dyDescent="0.2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98"/>
      <c r="P97" s="99" t="s">
        <v>74</v>
      </c>
      <c r="Q97" s="100"/>
      <c r="R97" s="100"/>
      <c r="S97" s="100"/>
      <c r="T97" s="100"/>
      <c r="U97" s="100"/>
      <c r="V97" s="101"/>
      <c r="W97" s="70" t="s">
        <v>70</v>
      </c>
      <c r="X97" s="71">
        <f>IFERROR(SUM(X94:X96),"0")</f>
        <v>0</v>
      </c>
      <c r="Y97" s="71">
        <f>IFERROR(SUM(Y94:Y96),"0")</f>
        <v>0</v>
      </c>
      <c r="Z97" s="71">
        <f>IFERROR(IF(Z94="",0,Z94),"0")+IFERROR(IF(Z95="",0,Z95),"0")+IFERROR(IF(Z96="",0,Z96),"0")</f>
        <v>0</v>
      </c>
      <c r="AA97" s="72"/>
      <c r="AB97" s="72"/>
      <c r="AC97" s="72"/>
      <c r="AD97" s="47">
        <f t="shared" si="6"/>
        <v>0</v>
      </c>
    </row>
    <row r="98" spans="1:68" hidden="1" x14ac:dyDescent="0.2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98"/>
      <c r="P98" s="99" t="s">
        <v>74</v>
      </c>
      <c r="Q98" s="100"/>
      <c r="R98" s="100"/>
      <c r="S98" s="100"/>
      <c r="T98" s="100"/>
      <c r="U98" s="100"/>
      <c r="V98" s="101"/>
      <c r="W98" s="70" t="s">
        <v>75</v>
      </c>
      <c r="X98" s="71">
        <f>IFERROR(SUMPRODUCT(X94:X96*H94:H96),"0")</f>
        <v>0</v>
      </c>
      <c r="Y98" s="71">
        <f>IFERROR(SUMPRODUCT(Y94:Y96*H94:H96),"0")</f>
        <v>0</v>
      </c>
      <c r="Z98" s="70"/>
      <c r="AA98" s="72"/>
      <c r="AB98" s="72"/>
      <c r="AC98" s="72"/>
      <c r="AD98" s="47">
        <f t="shared" si="6"/>
        <v>0</v>
      </c>
    </row>
    <row r="99" spans="1:68" ht="16.5" customHeight="1" x14ac:dyDescent="0.25">
      <c r="A99" s="104" t="s">
        <v>187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52"/>
      <c r="AB99" s="52"/>
      <c r="AC99" s="52"/>
      <c r="AD99" s="47">
        <f t="shared" si="6"/>
        <v>0</v>
      </c>
    </row>
    <row r="100" spans="1:68" ht="14.25" customHeight="1" x14ac:dyDescent="0.25">
      <c r="A100" s="102" t="s">
        <v>64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53"/>
      <c r="AB100" s="53"/>
      <c r="AC100" s="53"/>
      <c r="AD100" s="47">
        <f t="shared" si="6"/>
        <v>0</v>
      </c>
    </row>
    <row r="101" spans="1:68" ht="27" hidden="1" customHeight="1" x14ac:dyDescent="0.25">
      <c r="A101" s="54" t="s">
        <v>188</v>
      </c>
      <c r="B101" s="54" t="s">
        <v>189</v>
      </c>
      <c r="C101" s="55">
        <v>4301071051</v>
      </c>
      <c r="D101" s="94">
        <v>4607111039262</v>
      </c>
      <c r="E101" s="94"/>
      <c r="F101" s="56">
        <v>0.4</v>
      </c>
      <c r="G101" s="57">
        <v>16</v>
      </c>
      <c r="H101" s="56">
        <v>6.4</v>
      </c>
      <c r="I101" s="56">
        <v>6.7195999999999998</v>
      </c>
      <c r="J101" s="57">
        <v>84</v>
      </c>
      <c r="K101" s="57" t="s">
        <v>67</v>
      </c>
      <c r="L101" s="57" t="s">
        <v>82</v>
      </c>
      <c r="M101" s="58" t="s">
        <v>69</v>
      </c>
      <c r="N101" s="58"/>
      <c r="O101" s="57">
        <v>180</v>
      </c>
      <c r="P101" s="1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96"/>
      <c r="R101" s="96"/>
      <c r="S101" s="96"/>
      <c r="T101" s="97"/>
      <c r="U101" s="59" t="s">
        <v>5</v>
      </c>
      <c r="V101" s="59" t="s">
        <v>5</v>
      </c>
      <c r="W101" s="60" t="s">
        <v>70</v>
      </c>
      <c r="X101" s="61">
        <v>0</v>
      </c>
      <c r="Y101" s="62">
        <f>IFERROR(IF(X101="","",X101),"")</f>
        <v>0</v>
      </c>
      <c r="Z101" s="63">
        <f>IFERROR(IF(X101="","",X101*0.0155),"")</f>
        <v>0</v>
      </c>
      <c r="AA101" s="64" t="s">
        <v>5</v>
      </c>
      <c r="AB101" s="65" t="s">
        <v>5</v>
      </c>
      <c r="AC101" s="66" t="s">
        <v>135</v>
      </c>
      <c r="AD101" s="47">
        <f t="shared" si="6"/>
        <v>0</v>
      </c>
      <c r="AE101" s="47">
        <f t="shared" ref="AE92:AE122" si="7">AD101/J101/G101</f>
        <v>0</v>
      </c>
      <c r="AG101" s="67"/>
      <c r="AJ101" s="68" t="s">
        <v>84</v>
      </c>
      <c r="AK101" s="68">
        <v>12</v>
      </c>
      <c r="BB101" s="69" t="s">
        <v>1</v>
      </c>
      <c r="BM101" s="67">
        <v>0</v>
      </c>
      <c r="BN101" s="67">
        <v>0</v>
      </c>
      <c r="BO101" s="67">
        <v>0</v>
      </c>
      <c r="BP101" s="67">
        <v>0</v>
      </c>
    </row>
    <row r="102" spans="1:68" ht="27" customHeight="1" x14ac:dyDescent="0.25">
      <c r="A102" s="54" t="s">
        <v>190</v>
      </c>
      <c r="B102" s="54" t="s">
        <v>191</v>
      </c>
      <c r="C102" s="55">
        <v>4301070976</v>
      </c>
      <c r="D102" s="94">
        <v>4607111034144</v>
      </c>
      <c r="E102" s="94"/>
      <c r="F102" s="56">
        <v>0.9</v>
      </c>
      <c r="G102" s="57">
        <v>8</v>
      </c>
      <c r="H102" s="56">
        <v>7.2</v>
      </c>
      <c r="I102" s="56">
        <v>7.4859999999999998</v>
      </c>
      <c r="J102" s="57">
        <v>84</v>
      </c>
      <c r="K102" s="57" t="s">
        <v>67</v>
      </c>
      <c r="L102" s="57" t="s">
        <v>138</v>
      </c>
      <c r="M102" s="58" t="s">
        <v>69</v>
      </c>
      <c r="N102" s="58"/>
      <c r="O102" s="57">
        <v>180</v>
      </c>
      <c r="P102" s="1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96"/>
      <c r="R102" s="96"/>
      <c r="S102" s="96"/>
      <c r="T102" s="97"/>
      <c r="U102" s="59" t="s">
        <v>5</v>
      </c>
      <c r="V102" s="59" t="s">
        <v>5</v>
      </c>
      <c r="W102" s="60" t="s">
        <v>70</v>
      </c>
      <c r="X102" s="61">
        <v>84</v>
      </c>
      <c r="Y102" s="62">
        <f>IFERROR(IF(X102="","",X102),"")</f>
        <v>84</v>
      </c>
      <c r="Z102" s="63">
        <f>IFERROR(IF(X102="","",X102*0.0155),"")</f>
        <v>1.302</v>
      </c>
      <c r="AA102" s="64" t="s">
        <v>5</v>
      </c>
      <c r="AB102" s="65" t="s">
        <v>5</v>
      </c>
      <c r="AC102" s="66" t="s">
        <v>135</v>
      </c>
      <c r="AD102" s="47">
        <f t="shared" si="6"/>
        <v>672</v>
      </c>
      <c r="AE102" s="47">
        <f t="shared" si="7"/>
        <v>1</v>
      </c>
      <c r="AG102" s="67"/>
      <c r="AJ102" s="68" t="s">
        <v>139</v>
      </c>
      <c r="AK102" s="68">
        <v>84</v>
      </c>
      <c r="BB102" s="69" t="s">
        <v>1</v>
      </c>
      <c r="BM102" s="67">
        <v>0</v>
      </c>
      <c r="BN102" s="67">
        <v>0</v>
      </c>
      <c r="BO102" s="67">
        <v>0</v>
      </c>
      <c r="BP102" s="67">
        <v>0</v>
      </c>
    </row>
    <row r="103" spans="1:68" ht="27" hidden="1" customHeight="1" x14ac:dyDescent="0.25">
      <c r="A103" s="54" t="s">
        <v>192</v>
      </c>
      <c r="B103" s="54" t="s">
        <v>193</v>
      </c>
      <c r="C103" s="55">
        <v>4301071038</v>
      </c>
      <c r="D103" s="94">
        <v>4607111039248</v>
      </c>
      <c r="E103" s="94"/>
      <c r="F103" s="56">
        <v>0.7</v>
      </c>
      <c r="G103" s="57">
        <v>10</v>
      </c>
      <c r="H103" s="56">
        <v>7</v>
      </c>
      <c r="I103" s="56">
        <v>7.3</v>
      </c>
      <c r="J103" s="57">
        <v>84</v>
      </c>
      <c r="K103" s="57" t="s">
        <v>67</v>
      </c>
      <c r="L103" s="57" t="s">
        <v>138</v>
      </c>
      <c r="M103" s="58" t="s">
        <v>69</v>
      </c>
      <c r="N103" s="58"/>
      <c r="O103" s="57">
        <v>180</v>
      </c>
      <c r="P103" s="1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96"/>
      <c r="R103" s="96"/>
      <c r="S103" s="96"/>
      <c r="T103" s="97"/>
      <c r="U103" s="59" t="s">
        <v>5</v>
      </c>
      <c r="V103" s="59" t="s">
        <v>5</v>
      </c>
      <c r="W103" s="60" t="s">
        <v>70</v>
      </c>
      <c r="X103" s="61">
        <v>0</v>
      </c>
      <c r="Y103" s="62">
        <f>IFERROR(IF(X103="","",X103),"")</f>
        <v>0</v>
      </c>
      <c r="Z103" s="63">
        <f>IFERROR(IF(X103="","",X103*0.0155),"")</f>
        <v>0</v>
      </c>
      <c r="AA103" s="64" t="s">
        <v>5</v>
      </c>
      <c r="AB103" s="65" t="s">
        <v>5</v>
      </c>
      <c r="AC103" s="66" t="s">
        <v>135</v>
      </c>
      <c r="AD103" s="47">
        <f t="shared" si="6"/>
        <v>0</v>
      </c>
      <c r="AE103" s="47">
        <f t="shared" si="7"/>
        <v>0</v>
      </c>
      <c r="AG103" s="67"/>
      <c r="AJ103" s="68" t="s">
        <v>139</v>
      </c>
      <c r="AK103" s="68">
        <v>84</v>
      </c>
      <c r="BB103" s="69" t="s">
        <v>1</v>
      </c>
      <c r="BM103" s="67">
        <v>0</v>
      </c>
      <c r="BN103" s="67">
        <v>0</v>
      </c>
      <c r="BO103" s="67">
        <v>0</v>
      </c>
      <c r="BP103" s="67">
        <v>0</v>
      </c>
    </row>
    <row r="104" spans="1:68" ht="27" hidden="1" customHeight="1" x14ac:dyDescent="0.25">
      <c r="A104" s="54" t="s">
        <v>194</v>
      </c>
      <c r="B104" s="54" t="s">
        <v>195</v>
      </c>
      <c r="C104" s="55">
        <v>4301071049</v>
      </c>
      <c r="D104" s="94">
        <v>4607111039293</v>
      </c>
      <c r="E104" s="94"/>
      <c r="F104" s="56">
        <v>0.4</v>
      </c>
      <c r="G104" s="57">
        <v>16</v>
      </c>
      <c r="H104" s="56">
        <v>6.4</v>
      </c>
      <c r="I104" s="56">
        <v>6.7195999999999998</v>
      </c>
      <c r="J104" s="57">
        <v>84</v>
      </c>
      <c r="K104" s="57" t="s">
        <v>67</v>
      </c>
      <c r="L104" s="57" t="s">
        <v>138</v>
      </c>
      <c r="M104" s="58" t="s">
        <v>69</v>
      </c>
      <c r="N104" s="58"/>
      <c r="O104" s="57">
        <v>180</v>
      </c>
      <c r="P104" s="1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96"/>
      <c r="R104" s="96"/>
      <c r="S104" s="96"/>
      <c r="T104" s="97"/>
      <c r="U104" s="59" t="s">
        <v>5</v>
      </c>
      <c r="V104" s="59" t="s">
        <v>5</v>
      </c>
      <c r="W104" s="60" t="s">
        <v>70</v>
      </c>
      <c r="X104" s="61">
        <v>0</v>
      </c>
      <c r="Y104" s="62">
        <f>IFERROR(IF(X104="","",X104),"")</f>
        <v>0</v>
      </c>
      <c r="Z104" s="63">
        <f>IFERROR(IF(X104="","",X104*0.0155),"")</f>
        <v>0</v>
      </c>
      <c r="AA104" s="64" t="s">
        <v>5</v>
      </c>
      <c r="AB104" s="65" t="s">
        <v>5</v>
      </c>
      <c r="AC104" s="66" t="s">
        <v>135</v>
      </c>
      <c r="AD104" s="47">
        <f t="shared" si="6"/>
        <v>0</v>
      </c>
      <c r="AE104" s="47">
        <f t="shared" si="7"/>
        <v>0</v>
      </c>
      <c r="AG104" s="67"/>
      <c r="AJ104" s="68" t="s">
        <v>139</v>
      </c>
      <c r="AK104" s="68">
        <v>84</v>
      </c>
      <c r="BB104" s="69" t="s">
        <v>1</v>
      </c>
      <c r="BM104" s="67">
        <v>0</v>
      </c>
      <c r="BN104" s="67">
        <v>0</v>
      </c>
      <c r="BO104" s="67">
        <v>0</v>
      </c>
      <c r="BP104" s="67">
        <v>0</v>
      </c>
    </row>
    <row r="105" spans="1:68" ht="27" hidden="1" customHeight="1" x14ac:dyDescent="0.25">
      <c r="A105" s="54" t="s">
        <v>196</v>
      </c>
      <c r="B105" s="54" t="s">
        <v>197</v>
      </c>
      <c r="C105" s="55">
        <v>4301071039</v>
      </c>
      <c r="D105" s="94">
        <v>4607111039279</v>
      </c>
      <c r="E105" s="94"/>
      <c r="F105" s="56">
        <v>0.7</v>
      </c>
      <c r="G105" s="57">
        <v>10</v>
      </c>
      <c r="H105" s="56">
        <v>7</v>
      </c>
      <c r="I105" s="56">
        <v>7.3</v>
      </c>
      <c r="J105" s="57">
        <v>84</v>
      </c>
      <c r="K105" s="57" t="s">
        <v>67</v>
      </c>
      <c r="L105" s="57" t="s">
        <v>138</v>
      </c>
      <c r="M105" s="58" t="s">
        <v>69</v>
      </c>
      <c r="N105" s="58"/>
      <c r="O105" s="57">
        <v>180</v>
      </c>
      <c r="P105" s="1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96"/>
      <c r="R105" s="96"/>
      <c r="S105" s="96"/>
      <c r="T105" s="97"/>
      <c r="U105" s="59" t="s">
        <v>5</v>
      </c>
      <c r="V105" s="59" t="s">
        <v>5</v>
      </c>
      <c r="W105" s="60" t="s">
        <v>70</v>
      </c>
      <c r="X105" s="61">
        <v>0</v>
      </c>
      <c r="Y105" s="62">
        <f>IFERROR(IF(X105="","",X105),"")</f>
        <v>0</v>
      </c>
      <c r="Z105" s="63">
        <f>IFERROR(IF(X105="","",X105*0.0155),"")</f>
        <v>0</v>
      </c>
      <c r="AA105" s="64" t="s">
        <v>5</v>
      </c>
      <c r="AB105" s="65" t="s">
        <v>5</v>
      </c>
      <c r="AC105" s="66" t="s">
        <v>135</v>
      </c>
      <c r="AD105" s="47">
        <f t="shared" si="6"/>
        <v>0</v>
      </c>
      <c r="AE105" s="47">
        <f t="shared" si="7"/>
        <v>0</v>
      </c>
      <c r="AG105" s="67"/>
      <c r="AJ105" s="68" t="s">
        <v>139</v>
      </c>
      <c r="AK105" s="68">
        <v>84</v>
      </c>
      <c r="BB105" s="69" t="s">
        <v>1</v>
      </c>
      <c r="BM105" s="67">
        <v>0</v>
      </c>
      <c r="BN105" s="67">
        <v>0</v>
      </c>
      <c r="BO105" s="67">
        <v>0</v>
      </c>
      <c r="BP105" s="67">
        <v>0</v>
      </c>
    </row>
    <row r="106" spans="1:68" x14ac:dyDescent="0.2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98"/>
      <c r="P106" s="99" t="s">
        <v>74</v>
      </c>
      <c r="Q106" s="100"/>
      <c r="R106" s="100"/>
      <c r="S106" s="100"/>
      <c r="T106" s="100"/>
      <c r="U106" s="100"/>
      <c r="V106" s="101"/>
      <c r="W106" s="70" t="s">
        <v>70</v>
      </c>
      <c r="X106" s="71">
        <f>IFERROR(SUM(X101:X105),"0")</f>
        <v>84</v>
      </c>
      <c r="Y106" s="71">
        <f>IFERROR(SUM(Y101:Y105),"0")</f>
        <v>84</v>
      </c>
      <c r="Z106" s="71">
        <f>IFERROR(IF(Z101="",0,Z101),"0")+IFERROR(IF(Z102="",0,Z102),"0")+IFERROR(IF(Z103="",0,Z103),"0")+IFERROR(IF(Z104="",0,Z104),"0")+IFERROR(IF(Z105="",0,Z105),"0")</f>
        <v>1.302</v>
      </c>
      <c r="AA106" s="72"/>
      <c r="AB106" s="72"/>
      <c r="AC106" s="72"/>
      <c r="AD106" s="47">
        <f t="shared" si="6"/>
        <v>0</v>
      </c>
    </row>
    <row r="107" spans="1:68" x14ac:dyDescent="0.2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98"/>
      <c r="P107" s="99" t="s">
        <v>74</v>
      </c>
      <c r="Q107" s="100"/>
      <c r="R107" s="100"/>
      <c r="S107" s="100"/>
      <c r="T107" s="100"/>
      <c r="U107" s="100"/>
      <c r="V107" s="101"/>
      <c r="W107" s="70" t="s">
        <v>75</v>
      </c>
      <c r="X107" s="71">
        <f>IFERROR(SUMPRODUCT(X101:X105*H101:H105),"0")</f>
        <v>604.80000000000007</v>
      </c>
      <c r="Y107" s="71">
        <f>IFERROR(SUMPRODUCT(Y101:Y105*H101:H105),"0")</f>
        <v>604.80000000000007</v>
      </c>
      <c r="Z107" s="70"/>
      <c r="AA107" s="72"/>
      <c r="AB107" s="72"/>
      <c r="AC107" s="72"/>
      <c r="AD107" s="47">
        <f t="shared" si="6"/>
        <v>0</v>
      </c>
    </row>
    <row r="108" spans="1:68" ht="16.5" customHeight="1" x14ac:dyDescent="0.25">
      <c r="A108" s="104" t="s">
        <v>198</v>
      </c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52"/>
      <c r="AB108" s="52"/>
      <c r="AC108" s="52"/>
      <c r="AD108" s="47">
        <f t="shared" si="6"/>
        <v>0</v>
      </c>
    </row>
    <row r="109" spans="1:68" ht="14.25" customHeight="1" x14ac:dyDescent="0.25">
      <c r="A109" s="102" t="s">
        <v>141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53"/>
      <c r="AB109" s="53"/>
      <c r="AC109" s="53"/>
      <c r="AD109" s="47">
        <f t="shared" si="6"/>
        <v>0</v>
      </c>
    </row>
    <row r="110" spans="1:68" ht="27" customHeight="1" x14ac:dyDescent="0.25">
      <c r="A110" s="54" t="s">
        <v>199</v>
      </c>
      <c r="B110" s="54" t="s">
        <v>200</v>
      </c>
      <c r="C110" s="55">
        <v>4301135533</v>
      </c>
      <c r="D110" s="94">
        <v>4607111034014</v>
      </c>
      <c r="E110" s="94"/>
      <c r="F110" s="56">
        <v>0.25</v>
      </c>
      <c r="G110" s="57">
        <v>12</v>
      </c>
      <c r="H110" s="56">
        <v>3</v>
      </c>
      <c r="I110" s="56">
        <v>3.7035999999999998</v>
      </c>
      <c r="J110" s="57">
        <v>70</v>
      </c>
      <c r="K110" s="57" t="s">
        <v>81</v>
      </c>
      <c r="L110" s="57" t="s">
        <v>68</v>
      </c>
      <c r="M110" s="58" t="s">
        <v>69</v>
      </c>
      <c r="N110" s="58"/>
      <c r="O110" s="57">
        <v>180</v>
      </c>
      <c r="P110" s="10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96"/>
      <c r="R110" s="96"/>
      <c r="S110" s="96"/>
      <c r="T110" s="97"/>
      <c r="U110" s="59" t="s">
        <v>5</v>
      </c>
      <c r="V110" s="59" t="s">
        <v>5</v>
      </c>
      <c r="W110" s="60" t="s">
        <v>70</v>
      </c>
      <c r="X110" s="61">
        <v>140</v>
      </c>
      <c r="Y110" s="62">
        <f>IFERROR(IF(X110="","",X110),"")</f>
        <v>140</v>
      </c>
      <c r="Z110" s="63">
        <f>IFERROR(IF(X110="","",X110*0.01788),"")</f>
        <v>2.5032000000000001</v>
      </c>
      <c r="AA110" s="64" t="s">
        <v>5</v>
      </c>
      <c r="AB110" s="65" t="s">
        <v>5</v>
      </c>
      <c r="AC110" s="66" t="s">
        <v>201</v>
      </c>
      <c r="AD110" s="47">
        <f t="shared" si="6"/>
        <v>1680</v>
      </c>
      <c r="AE110" s="47">
        <f t="shared" si="7"/>
        <v>2</v>
      </c>
      <c r="AG110" s="67"/>
      <c r="AJ110" s="68" t="s">
        <v>72</v>
      </c>
      <c r="AK110" s="68">
        <v>1</v>
      </c>
      <c r="BB110" s="69" t="s">
        <v>85</v>
      </c>
      <c r="BM110" s="67">
        <v>0</v>
      </c>
      <c r="BN110" s="67">
        <v>0</v>
      </c>
      <c r="BO110" s="67">
        <v>0</v>
      </c>
      <c r="BP110" s="67">
        <v>0</v>
      </c>
    </row>
    <row r="111" spans="1:68" ht="27" customHeight="1" x14ac:dyDescent="0.25">
      <c r="A111" s="54" t="s">
        <v>202</v>
      </c>
      <c r="B111" s="54" t="s">
        <v>203</v>
      </c>
      <c r="C111" s="55">
        <v>4301135532</v>
      </c>
      <c r="D111" s="94">
        <v>4607111033994</v>
      </c>
      <c r="E111" s="94"/>
      <c r="F111" s="56">
        <v>0.25</v>
      </c>
      <c r="G111" s="57">
        <v>12</v>
      </c>
      <c r="H111" s="56">
        <v>3</v>
      </c>
      <c r="I111" s="56">
        <v>3.7035999999999998</v>
      </c>
      <c r="J111" s="57">
        <v>70</v>
      </c>
      <c r="K111" s="57" t="s">
        <v>81</v>
      </c>
      <c r="L111" s="57" t="s">
        <v>68</v>
      </c>
      <c r="M111" s="58" t="s">
        <v>69</v>
      </c>
      <c r="N111" s="58"/>
      <c r="O111" s="57">
        <v>180</v>
      </c>
      <c r="P111" s="10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96"/>
      <c r="R111" s="96"/>
      <c r="S111" s="96"/>
      <c r="T111" s="97"/>
      <c r="U111" s="59" t="s">
        <v>5</v>
      </c>
      <c r="V111" s="59" t="s">
        <v>5</v>
      </c>
      <c r="W111" s="60" t="s">
        <v>70</v>
      </c>
      <c r="X111" s="61">
        <v>140</v>
      </c>
      <c r="Y111" s="62">
        <f>IFERROR(IF(X111="","",X111),"")</f>
        <v>140</v>
      </c>
      <c r="Z111" s="63">
        <f>IFERROR(IF(X111="","",X111*0.01788),"")</f>
        <v>2.5032000000000001</v>
      </c>
      <c r="AA111" s="64" t="s">
        <v>5</v>
      </c>
      <c r="AB111" s="65" t="s">
        <v>5</v>
      </c>
      <c r="AC111" s="66" t="s">
        <v>145</v>
      </c>
      <c r="AD111" s="47">
        <f t="shared" si="6"/>
        <v>1680</v>
      </c>
      <c r="AE111" s="47">
        <f t="shared" si="7"/>
        <v>2</v>
      </c>
      <c r="AG111" s="67"/>
      <c r="AJ111" s="68" t="s">
        <v>72</v>
      </c>
      <c r="AK111" s="68">
        <v>1</v>
      </c>
      <c r="BB111" s="69" t="s">
        <v>85</v>
      </c>
      <c r="BM111" s="67">
        <v>0</v>
      </c>
      <c r="BN111" s="67">
        <v>0</v>
      </c>
      <c r="BO111" s="67">
        <v>0</v>
      </c>
      <c r="BP111" s="67">
        <v>0</v>
      </c>
    </row>
    <row r="112" spans="1:68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98"/>
      <c r="P112" s="99" t="s">
        <v>74</v>
      </c>
      <c r="Q112" s="100"/>
      <c r="R112" s="100"/>
      <c r="S112" s="100"/>
      <c r="T112" s="100"/>
      <c r="U112" s="100"/>
      <c r="V112" s="101"/>
      <c r="W112" s="70" t="s">
        <v>70</v>
      </c>
      <c r="X112" s="71">
        <f>IFERROR(SUM(X110:X111),"0")</f>
        <v>280</v>
      </c>
      <c r="Y112" s="71">
        <f>IFERROR(SUM(Y110:Y111),"0")</f>
        <v>280</v>
      </c>
      <c r="Z112" s="71">
        <f>IFERROR(IF(Z110="",0,Z110),"0")+IFERROR(IF(Z111="",0,Z111),"0")</f>
        <v>5.0064000000000002</v>
      </c>
      <c r="AA112" s="72"/>
      <c r="AB112" s="72"/>
      <c r="AC112" s="72"/>
      <c r="AD112" s="47">
        <f t="shared" si="6"/>
        <v>0</v>
      </c>
    </row>
    <row r="113" spans="1:68" x14ac:dyDescent="0.2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98"/>
      <c r="P113" s="99" t="s">
        <v>74</v>
      </c>
      <c r="Q113" s="100"/>
      <c r="R113" s="100"/>
      <c r="S113" s="100"/>
      <c r="T113" s="100"/>
      <c r="U113" s="100"/>
      <c r="V113" s="101"/>
      <c r="W113" s="70" t="s">
        <v>75</v>
      </c>
      <c r="X113" s="71">
        <f>IFERROR(SUMPRODUCT(X110:X111*H110:H111),"0")</f>
        <v>840</v>
      </c>
      <c r="Y113" s="71">
        <f>IFERROR(SUMPRODUCT(Y110:Y111*H110:H111),"0")</f>
        <v>840</v>
      </c>
      <c r="Z113" s="70"/>
      <c r="AA113" s="72"/>
      <c r="AB113" s="72"/>
      <c r="AC113" s="72"/>
      <c r="AD113" s="47">
        <f t="shared" si="6"/>
        <v>0</v>
      </c>
    </row>
    <row r="114" spans="1:68" ht="16.5" customHeight="1" x14ac:dyDescent="0.25">
      <c r="A114" s="104" t="s">
        <v>204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52"/>
      <c r="AB114" s="52"/>
      <c r="AC114" s="52"/>
      <c r="AD114" s="47">
        <f t="shared" si="6"/>
        <v>0</v>
      </c>
    </row>
    <row r="115" spans="1:68" ht="14.25" customHeight="1" x14ac:dyDescent="0.25">
      <c r="A115" s="102" t="s">
        <v>141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53"/>
      <c r="AB115" s="53"/>
      <c r="AC115" s="53"/>
      <c r="AD115" s="47">
        <f t="shared" si="6"/>
        <v>0</v>
      </c>
    </row>
    <row r="116" spans="1:68" ht="27" customHeight="1" x14ac:dyDescent="0.25">
      <c r="A116" s="54" t="s">
        <v>205</v>
      </c>
      <c r="B116" s="54" t="s">
        <v>206</v>
      </c>
      <c r="C116" s="55">
        <v>4301135311</v>
      </c>
      <c r="D116" s="94">
        <v>4607111039095</v>
      </c>
      <c r="E116" s="94"/>
      <c r="F116" s="56">
        <v>0.25</v>
      </c>
      <c r="G116" s="57">
        <v>12</v>
      </c>
      <c r="H116" s="56">
        <v>3</v>
      </c>
      <c r="I116" s="56">
        <v>3.7480000000000002</v>
      </c>
      <c r="J116" s="57">
        <v>70</v>
      </c>
      <c r="K116" s="57" t="s">
        <v>81</v>
      </c>
      <c r="L116" s="57" t="s">
        <v>82</v>
      </c>
      <c r="M116" s="58" t="s">
        <v>69</v>
      </c>
      <c r="N116" s="58"/>
      <c r="O116" s="57">
        <v>180</v>
      </c>
      <c r="P116" s="1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96"/>
      <c r="R116" s="96"/>
      <c r="S116" s="96"/>
      <c r="T116" s="97"/>
      <c r="U116" s="59" t="s">
        <v>5</v>
      </c>
      <c r="V116" s="59" t="s">
        <v>5</v>
      </c>
      <c r="W116" s="60" t="s">
        <v>70</v>
      </c>
      <c r="X116" s="61">
        <v>140</v>
      </c>
      <c r="Y116" s="62">
        <f>IFERROR(IF(X116="","",X116),"")</f>
        <v>140</v>
      </c>
      <c r="Z116" s="63">
        <f>IFERROR(IF(X116="","",X116*0.01788),"")</f>
        <v>2.5032000000000001</v>
      </c>
      <c r="AA116" s="64" t="s">
        <v>5</v>
      </c>
      <c r="AB116" s="65" t="s">
        <v>5</v>
      </c>
      <c r="AC116" s="66" t="s">
        <v>207</v>
      </c>
      <c r="AD116" s="47">
        <f t="shared" si="6"/>
        <v>1680</v>
      </c>
      <c r="AE116" s="47">
        <f t="shared" si="7"/>
        <v>2</v>
      </c>
      <c r="AG116" s="67"/>
      <c r="AJ116" s="68" t="s">
        <v>84</v>
      </c>
      <c r="AK116" s="68">
        <v>14</v>
      </c>
      <c r="BB116" s="69" t="s">
        <v>85</v>
      </c>
      <c r="BM116" s="67">
        <v>0</v>
      </c>
      <c r="BN116" s="67">
        <v>0</v>
      </c>
      <c r="BO116" s="67">
        <v>0</v>
      </c>
      <c r="BP116" s="67">
        <v>0</v>
      </c>
    </row>
    <row r="117" spans="1:68" ht="27" hidden="1" customHeight="1" x14ac:dyDescent="0.25">
      <c r="A117" s="54" t="s">
        <v>208</v>
      </c>
      <c r="B117" s="54" t="s">
        <v>209</v>
      </c>
      <c r="C117" s="55">
        <v>4301135300</v>
      </c>
      <c r="D117" s="94">
        <v>4607111039101</v>
      </c>
      <c r="E117" s="94"/>
      <c r="F117" s="56">
        <v>0.45</v>
      </c>
      <c r="G117" s="57">
        <v>8</v>
      </c>
      <c r="H117" s="56">
        <v>3.6</v>
      </c>
      <c r="I117" s="56">
        <v>4.26</v>
      </c>
      <c r="J117" s="57">
        <v>70</v>
      </c>
      <c r="K117" s="57" t="s">
        <v>81</v>
      </c>
      <c r="L117" s="57" t="s">
        <v>68</v>
      </c>
      <c r="M117" s="58" t="s">
        <v>69</v>
      </c>
      <c r="N117" s="58"/>
      <c r="O117" s="57">
        <v>180</v>
      </c>
      <c r="P117" s="103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96"/>
      <c r="R117" s="96"/>
      <c r="S117" s="96"/>
      <c r="T117" s="97"/>
      <c r="U117" s="59" t="s">
        <v>5</v>
      </c>
      <c r="V117" s="59" t="s">
        <v>5</v>
      </c>
      <c r="W117" s="60" t="s">
        <v>70</v>
      </c>
      <c r="X117" s="61"/>
      <c r="Y117" s="62" t="str">
        <f>IFERROR(IF(X117="","",X117),"")</f>
        <v/>
      </c>
      <c r="Z117" s="63" t="str">
        <f>IFERROR(IF(X117="","",X117*0.01788),"")</f>
        <v/>
      </c>
      <c r="AA117" s="64" t="s">
        <v>5</v>
      </c>
      <c r="AB117" s="65" t="s">
        <v>5</v>
      </c>
      <c r="AC117" s="66" t="s">
        <v>207</v>
      </c>
      <c r="AD117" s="47">
        <f t="shared" si="6"/>
        <v>0</v>
      </c>
      <c r="AE117" s="47">
        <f t="shared" si="7"/>
        <v>0</v>
      </c>
      <c r="AG117" s="67"/>
      <c r="AJ117" s="68" t="s">
        <v>72</v>
      </c>
      <c r="AK117" s="68">
        <v>1</v>
      </c>
      <c r="BB117" s="69" t="s">
        <v>85</v>
      </c>
      <c r="BM117" s="67">
        <v>0</v>
      </c>
      <c r="BN117" s="67">
        <v>0</v>
      </c>
      <c r="BO117" s="67">
        <v>0</v>
      </c>
      <c r="BP117" s="67">
        <v>0</v>
      </c>
    </row>
    <row r="118" spans="1:68" ht="16.5" customHeight="1" x14ac:dyDescent="0.25">
      <c r="A118" s="54" t="s">
        <v>210</v>
      </c>
      <c r="B118" s="54" t="s">
        <v>211</v>
      </c>
      <c r="C118" s="55">
        <v>4301135534</v>
      </c>
      <c r="D118" s="94">
        <v>4607111034199</v>
      </c>
      <c r="E118" s="94"/>
      <c r="F118" s="56">
        <v>0.25</v>
      </c>
      <c r="G118" s="57">
        <v>12</v>
      </c>
      <c r="H118" s="56">
        <v>3</v>
      </c>
      <c r="I118" s="56">
        <v>3.7035999999999998</v>
      </c>
      <c r="J118" s="57">
        <v>70</v>
      </c>
      <c r="K118" s="57" t="s">
        <v>81</v>
      </c>
      <c r="L118" s="57" t="s">
        <v>68</v>
      </c>
      <c r="M118" s="58" t="s">
        <v>69</v>
      </c>
      <c r="N118" s="58"/>
      <c r="O118" s="57">
        <v>180</v>
      </c>
      <c r="P118" s="10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96"/>
      <c r="R118" s="96"/>
      <c r="S118" s="96"/>
      <c r="T118" s="97"/>
      <c r="U118" s="59" t="s">
        <v>5</v>
      </c>
      <c r="V118" s="59" t="s">
        <v>5</v>
      </c>
      <c r="W118" s="60" t="s">
        <v>70</v>
      </c>
      <c r="X118" s="61">
        <v>140</v>
      </c>
      <c r="Y118" s="62">
        <f>IFERROR(IF(X118="","",X118),"")</f>
        <v>140</v>
      </c>
      <c r="Z118" s="63">
        <f>IFERROR(IF(X118="","",X118*0.01788),"")</f>
        <v>2.5032000000000001</v>
      </c>
      <c r="AA118" s="64" t="s">
        <v>5</v>
      </c>
      <c r="AB118" s="65" t="s">
        <v>5</v>
      </c>
      <c r="AC118" s="66" t="s">
        <v>212</v>
      </c>
      <c r="AD118" s="47">
        <f t="shared" si="6"/>
        <v>1680</v>
      </c>
      <c r="AE118" s="47">
        <f t="shared" si="7"/>
        <v>2</v>
      </c>
      <c r="AG118" s="67"/>
      <c r="AJ118" s="68" t="s">
        <v>72</v>
      </c>
      <c r="AK118" s="68">
        <v>1</v>
      </c>
      <c r="BB118" s="69" t="s">
        <v>85</v>
      </c>
      <c r="BM118" s="67">
        <v>0</v>
      </c>
      <c r="BN118" s="67">
        <v>0</v>
      </c>
      <c r="BO118" s="67">
        <v>0</v>
      </c>
      <c r="BP118" s="67">
        <v>0</v>
      </c>
    </row>
    <row r="119" spans="1:68" x14ac:dyDescent="0.2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98"/>
      <c r="P119" s="99" t="s">
        <v>74</v>
      </c>
      <c r="Q119" s="100"/>
      <c r="R119" s="100"/>
      <c r="S119" s="100"/>
      <c r="T119" s="100"/>
      <c r="U119" s="100"/>
      <c r="V119" s="101"/>
      <c r="W119" s="70" t="s">
        <v>70</v>
      </c>
      <c r="X119" s="71">
        <f>IFERROR(SUM(X116:X118),"0")</f>
        <v>280</v>
      </c>
      <c r="Y119" s="71">
        <f>IFERROR(SUM(Y116:Y118),"0")</f>
        <v>280</v>
      </c>
      <c r="Z119" s="71">
        <f>IFERROR(IF(Z116="",0,Z116),"0")+IFERROR(IF(Z117="",0,Z117),"0")+IFERROR(IF(Z118="",0,Z118),"0")</f>
        <v>5.0064000000000002</v>
      </c>
      <c r="AA119" s="72"/>
      <c r="AB119" s="72"/>
      <c r="AC119" s="72"/>
      <c r="AD119" s="47">
        <f t="shared" si="6"/>
        <v>0</v>
      </c>
    </row>
    <row r="120" spans="1:68" x14ac:dyDescent="0.2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98"/>
      <c r="P120" s="99" t="s">
        <v>74</v>
      </c>
      <c r="Q120" s="100"/>
      <c r="R120" s="100"/>
      <c r="S120" s="100"/>
      <c r="T120" s="100"/>
      <c r="U120" s="100"/>
      <c r="V120" s="101"/>
      <c r="W120" s="70" t="s">
        <v>75</v>
      </c>
      <c r="X120" s="71">
        <f>IFERROR(SUMPRODUCT(X116:X118*H116:H118),"0")</f>
        <v>840</v>
      </c>
      <c r="Y120" s="71" t="str">
        <f>IFERROR(SUMPRODUCT(Y116:Y118*H116:H118),"0")</f>
        <v>0</v>
      </c>
      <c r="Z120" s="70"/>
      <c r="AA120" s="72"/>
      <c r="AB120" s="72"/>
      <c r="AC120" s="72"/>
      <c r="AD120" s="47">
        <f t="shared" si="6"/>
        <v>0</v>
      </c>
    </row>
    <row r="121" spans="1:68" ht="16.5" customHeight="1" x14ac:dyDescent="0.25">
      <c r="A121" s="104" t="s">
        <v>213</v>
      </c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52"/>
      <c r="AB121" s="52"/>
      <c r="AC121" s="52"/>
      <c r="AD121" s="47">
        <f t="shared" si="6"/>
        <v>0</v>
      </c>
    </row>
    <row r="122" spans="1:68" ht="14.25" customHeight="1" x14ac:dyDescent="0.25">
      <c r="A122" s="102" t="s">
        <v>141</v>
      </c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53"/>
      <c r="AB122" s="53"/>
      <c r="AC122" s="53"/>
      <c r="AD122" s="47">
        <f t="shared" si="6"/>
        <v>0</v>
      </c>
    </row>
    <row r="123" spans="1:68" ht="27" customHeight="1" x14ac:dyDescent="0.25">
      <c r="A123" s="54" t="s">
        <v>214</v>
      </c>
      <c r="B123" s="54" t="s">
        <v>215</v>
      </c>
      <c r="C123" s="55">
        <v>4301135275</v>
      </c>
      <c r="D123" s="94">
        <v>4607111034380</v>
      </c>
      <c r="E123" s="94"/>
      <c r="F123" s="56">
        <v>0.25</v>
      </c>
      <c r="G123" s="57">
        <v>12</v>
      </c>
      <c r="H123" s="56">
        <v>3</v>
      </c>
      <c r="I123" s="56">
        <v>3.28</v>
      </c>
      <c r="J123" s="57">
        <v>70</v>
      </c>
      <c r="K123" s="57" t="s">
        <v>81</v>
      </c>
      <c r="L123" s="57" t="s">
        <v>82</v>
      </c>
      <c r="M123" s="58" t="s">
        <v>69</v>
      </c>
      <c r="N123" s="58"/>
      <c r="O123" s="57">
        <v>180</v>
      </c>
      <c r="P123" s="1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96"/>
      <c r="R123" s="96"/>
      <c r="S123" s="96"/>
      <c r="T123" s="97"/>
      <c r="U123" s="59" t="s">
        <v>5</v>
      </c>
      <c r="V123" s="59" t="s">
        <v>5</v>
      </c>
      <c r="W123" s="60" t="s">
        <v>70</v>
      </c>
      <c r="X123" s="61">
        <v>70</v>
      </c>
      <c r="Y123" s="62">
        <f>IFERROR(IF(X123="","",X123),"")</f>
        <v>70</v>
      </c>
      <c r="Z123" s="63">
        <f>IFERROR(IF(X123="","",X123*0.01788),"")</f>
        <v>1.2516</v>
      </c>
      <c r="AA123" s="64" t="s">
        <v>5</v>
      </c>
      <c r="AB123" s="65" t="s">
        <v>5</v>
      </c>
      <c r="AC123" s="66" t="s">
        <v>216</v>
      </c>
      <c r="AD123" s="47">
        <f t="shared" si="6"/>
        <v>840</v>
      </c>
      <c r="AE123" s="47">
        <f>AD123/J123/G123</f>
        <v>1</v>
      </c>
      <c r="AG123" s="67"/>
      <c r="AJ123" s="68" t="s">
        <v>84</v>
      </c>
      <c r="AK123" s="68">
        <v>14</v>
      </c>
      <c r="BB123" s="69" t="s">
        <v>85</v>
      </c>
      <c r="BM123" s="67">
        <v>0</v>
      </c>
      <c r="BN123" s="67">
        <v>0</v>
      </c>
      <c r="BO123" s="67">
        <v>0</v>
      </c>
      <c r="BP123" s="67">
        <v>0</v>
      </c>
    </row>
    <row r="124" spans="1:68" ht="27" customHeight="1" x14ac:dyDescent="0.25">
      <c r="A124" s="54" t="s">
        <v>217</v>
      </c>
      <c r="B124" s="54" t="s">
        <v>218</v>
      </c>
      <c r="C124" s="55">
        <v>4301135277</v>
      </c>
      <c r="D124" s="94">
        <v>4607111034397</v>
      </c>
      <c r="E124" s="94"/>
      <c r="F124" s="56">
        <v>0.25</v>
      </c>
      <c r="G124" s="57">
        <v>12</v>
      </c>
      <c r="H124" s="56">
        <v>3</v>
      </c>
      <c r="I124" s="56">
        <v>3.28</v>
      </c>
      <c r="J124" s="57">
        <v>70</v>
      </c>
      <c r="K124" s="57" t="s">
        <v>81</v>
      </c>
      <c r="L124" s="57" t="s">
        <v>82</v>
      </c>
      <c r="M124" s="58" t="s">
        <v>69</v>
      </c>
      <c r="N124" s="58"/>
      <c r="O124" s="57">
        <v>180</v>
      </c>
      <c r="P124" s="1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96"/>
      <c r="R124" s="96"/>
      <c r="S124" s="96"/>
      <c r="T124" s="97"/>
      <c r="U124" s="59" t="s">
        <v>5</v>
      </c>
      <c r="V124" s="59" t="s">
        <v>5</v>
      </c>
      <c r="W124" s="60" t="s">
        <v>70</v>
      </c>
      <c r="X124" s="61">
        <v>70</v>
      </c>
      <c r="Y124" s="62">
        <f>IFERROR(IF(X124="","",X124),"")</f>
        <v>70</v>
      </c>
      <c r="Z124" s="63">
        <f>IFERROR(IF(X124="","",X124*0.01788),"")</f>
        <v>1.2516</v>
      </c>
      <c r="AA124" s="64" t="s">
        <v>5</v>
      </c>
      <c r="AB124" s="65" t="s">
        <v>5</v>
      </c>
      <c r="AC124" s="66" t="s">
        <v>201</v>
      </c>
      <c r="AD124" s="47">
        <f t="shared" si="6"/>
        <v>840</v>
      </c>
      <c r="AE124" s="47">
        <f t="shared" ref="AE124:AE187" si="8">AD124/J124/G124</f>
        <v>1</v>
      </c>
      <c r="AG124" s="67"/>
      <c r="AJ124" s="68" t="s">
        <v>84</v>
      </c>
      <c r="AK124" s="68">
        <v>14</v>
      </c>
      <c r="BB124" s="69" t="s">
        <v>85</v>
      </c>
      <c r="BM124" s="67">
        <v>0</v>
      </c>
      <c r="BN124" s="67">
        <v>0</v>
      </c>
      <c r="BO124" s="67">
        <v>0</v>
      </c>
      <c r="BP124" s="67">
        <v>0</v>
      </c>
    </row>
    <row r="125" spans="1:68" x14ac:dyDescent="0.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98"/>
      <c r="P125" s="99" t="s">
        <v>74</v>
      </c>
      <c r="Q125" s="100"/>
      <c r="R125" s="100"/>
      <c r="S125" s="100"/>
      <c r="T125" s="100"/>
      <c r="U125" s="100"/>
      <c r="V125" s="101"/>
      <c r="W125" s="70" t="s">
        <v>70</v>
      </c>
      <c r="X125" s="71">
        <f>IFERROR(SUM(X123:X124),"0")</f>
        <v>140</v>
      </c>
      <c r="Y125" s="71">
        <f>IFERROR(SUM(Y123:Y124),"0")</f>
        <v>140</v>
      </c>
      <c r="Z125" s="71">
        <f>IFERROR(IF(Z123="",0,Z123),"0")+IFERROR(IF(Z124="",0,Z124),"0")</f>
        <v>2.5032000000000001</v>
      </c>
      <c r="AA125" s="72"/>
      <c r="AB125" s="72"/>
      <c r="AC125" s="72"/>
      <c r="AD125" s="47">
        <f t="shared" si="6"/>
        <v>0</v>
      </c>
    </row>
    <row r="126" spans="1:68" x14ac:dyDescent="0.2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98"/>
      <c r="P126" s="99" t="s">
        <v>74</v>
      </c>
      <c r="Q126" s="100"/>
      <c r="R126" s="100"/>
      <c r="S126" s="100"/>
      <c r="T126" s="100"/>
      <c r="U126" s="100"/>
      <c r="V126" s="101"/>
      <c r="W126" s="70" t="s">
        <v>75</v>
      </c>
      <c r="X126" s="71">
        <f>IFERROR(SUMPRODUCT(X123:X124*H123:H124),"0")</f>
        <v>420</v>
      </c>
      <c r="Y126" s="71">
        <f>IFERROR(SUMPRODUCT(Y123:Y124*H123:H124),"0")</f>
        <v>420</v>
      </c>
      <c r="Z126" s="70"/>
      <c r="AA126" s="72"/>
      <c r="AB126" s="72"/>
      <c r="AC126" s="72"/>
      <c r="AD126" s="47">
        <f t="shared" si="6"/>
        <v>0</v>
      </c>
    </row>
    <row r="127" spans="1:68" ht="16.5" hidden="1" customHeight="1" x14ac:dyDescent="0.25">
      <c r="A127" s="104" t="s">
        <v>219</v>
      </c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52"/>
      <c r="AB127" s="52"/>
      <c r="AC127" s="52"/>
      <c r="AD127" s="47">
        <f t="shared" si="6"/>
        <v>0</v>
      </c>
    </row>
    <row r="128" spans="1:68" ht="14.25" hidden="1" customHeight="1" x14ac:dyDescent="0.25">
      <c r="A128" s="102" t="s">
        <v>141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53"/>
      <c r="AB128" s="53"/>
      <c r="AC128" s="53"/>
      <c r="AD128" s="47">
        <f t="shared" si="6"/>
        <v>0</v>
      </c>
    </row>
    <row r="129" spans="1:68" ht="27" hidden="1" customHeight="1" x14ac:dyDescent="0.25">
      <c r="A129" s="54" t="s">
        <v>220</v>
      </c>
      <c r="B129" s="54" t="s">
        <v>221</v>
      </c>
      <c r="C129" s="55">
        <v>4301135570</v>
      </c>
      <c r="D129" s="94">
        <v>4607111035806</v>
      </c>
      <c r="E129" s="94"/>
      <c r="F129" s="56">
        <v>0.25</v>
      </c>
      <c r="G129" s="57">
        <v>12</v>
      </c>
      <c r="H129" s="56">
        <v>3</v>
      </c>
      <c r="I129" s="56">
        <v>3.7035999999999998</v>
      </c>
      <c r="J129" s="57">
        <v>70</v>
      </c>
      <c r="K129" s="57" t="s">
        <v>81</v>
      </c>
      <c r="L129" s="57" t="s">
        <v>68</v>
      </c>
      <c r="M129" s="58" t="s">
        <v>69</v>
      </c>
      <c r="N129" s="58"/>
      <c r="O129" s="57">
        <v>180</v>
      </c>
      <c r="P129" s="95" t="s">
        <v>222</v>
      </c>
      <c r="Q129" s="96"/>
      <c r="R129" s="96"/>
      <c r="S129" s="96"/>
      <c r="T129" s="97"/>
      <c r="U129" s="59" t="s">
        <v>5</v>
      </c>
      <c r="V129" s="59" t="s">
        <v>5</v>
      </c>
      <c r="W129" s="60" t="s">
        <v>70</v>
      </c>
      <c r="X129" s="61">
        <v>0</v>
      </c>
      <c r="Y129" s="62">
        <f>IFERROR(IF(X129="","",X129),"")</f>
        <v>0</v>
      </c>
      <c r="Z129" s="63">
        <f>IFERROR(IF(X129="","",X129*0.01788),"")</f>
        <v>0</v>
      </c>
      <c r="AA129" s="64" t="s">
        <v>5</v>
      </c>
      <c r="AB129" s="65" t="s">
        <v>5</v>
      </c>
      <c r="AC129" s="66" t="s">
        <v>223</v>
      </c>
      <c r="AD129" s="47">
        <f t="shared" si="6"/>
        <v>0</v>
      </c>
      <c r="AG129" s="67"/>
      <c r="AJ129" s="68" t="s">
        <v>72</v>
      </c>
      <c r="AK129" s="68">
        <v>1</v>
      </c>
      <c r="BB129" s="69" t="s">
        <v>85</v>
      </c>
      <c r="BM129" s="67">
        <v>0</v>
      </c>
      <c r="BN129" s="67">
        <v>0</v>
      </c>
      <c r="BO129" s="67">
        <v>0</v>
      </c>
      <c r="BP129" s="67">
        <v>0</v>
      </c>
    </row>
    <row r="130" spans="1:68" hidden="1" x14ac:dyDescent="0.2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98"/>
      <c r="P130" s="99" t="s">
        <v>74</v>
      </c>
      <c r="Q130" s="100"/>
      <c r="R130" s="100"/>
      <c r="S130" s="100"/>
      <c r="T130" s="100"/>
      <c r="U130" s="100"/>
      <c r="V130" s="101"/>
      <c r="W130" s="70" t="s">
        <v>70</v>
      </c>
      <c r="X130" s="71">
        <f>IFERROR(SUM(X129:X129),"0")</f>
        <v>0</v>
      </c>
      <c r="Y130" s="71">
        <f>IFERROR(SUM(Y129:Y129),"0")</f>
        <v>0</v>
      </c>
      <c r="Z130" s="71">
        <f>IFERROR(IF(Z129="",0,Z129),"0")</f>
        <v>0</v>
      </c>
      <c r="AA130" s="72"/>
      <c r="AB130" s="72"/>
      <c r="AC130" s="72"/>
      <c r="AD130" s="47">
        <f t="shared" si="6"/>
        <v>0</v>
      </c>
    </row>
    <row r="131" spans="1:68" hidden="1" x14ac:dyDescent="0.2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98"/>
      <c r="P131" s="99" t="s">
        <v>74</v>
      </c>
      <c r="Q131" s="100"/>
      <c r="R131" s="100"/>
      <c r="S131" s="100"/>
      <c r="T131" s="100"/>
      <c r="U131" s="100"/>
      <c r="V131" s="101"/>
      <c r="W131" s="70" t="s">
        <v>75</v>
      </c>
      <c r="X131" s="71">
        <f>IFERROR(SUMPRODUCT(X129:X129*H129:H129),"0")</f>
        <v>0</v>
      </c>
      <c r="Y131" s="71">
        <f>IFERROR(SUMPRODUCT(Y129:Y129*H129:H129),"0")</f>
        <v>0</v>
      </c>
      <c r="Z131" s="70"/>
      <c r="AA131" s="72"/>
      <c r="AB131" s="72"/>
      <c r="AC131" s="72"/>
      <c r="AD131" s="47">
        <f t="shared" si="6"/>
        <v>0</v>
      </c>
    </row>
    <row r="132" spans="1:68" ht="16.5" hidden="1" customHeight="1" x14ac:dyDescent="0.25">
      <c r="A132" s="104" t="s">
        <v>224</v>
      </c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52"/>
      <c r="AB132" s="52"/>
      <c r="AC132" s="52"/>
      <c r="AD132" s="47">
        <f t="shared" si="6"/>
        <v>0</v>
      </c>
    </row>
    <row r="133" spans="1:68" ht="14.25" hidden="1" customHeight="1" x14ac:dyDescent="0.25">
      <c r="A133" s="102" t="s">
        <v>141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53"/>
      <c r="AB133" s="53"/>
      <c r="AC133" s="53"/>
      <c r="AD133" s="47">
        <f t="shared" si="6"/>
        <v>0</v>
      </c>
    </row>
    <row r="134" spans="1:68" ht="16.5" hidden="1" customHeight="1" x14ac:dyDescent="0.25">
      <c r="A134" s="54" t="s">
        <v>225</v>
      </c>
      <c r="B134" s="54" t="s">
        <v>226</v>
      </c>
      <c r="C134" s="55">
        <v>4301135596</v>
      </c>
      <c r="D134" s="94">
        <v>4607111039613</v>
      </c>
      <c r="E134" s="94"/>
      <c r="F134" s="56">
        <v>0.09</v>
      </c>
      <c r="G134" s="57">
        <v>30</v>
      </c>
      <c r="H134" s="56">
        <v>2.7</v>
      </c>
      <c r="I134" s="56">
        <v>3.09</v>
      </c>
      <c r="J134" s="57">
        <v>126</v>
      </c>
      <c r="K134" s="57" t="s">
        <v>81</v>
      </c>
      <c r="L134" s="57" t="s">
        <v>68</v>
      </c>
      <c r="M134" s="58" t="s">
        <v>69</v>
      </c>
      <c r="N134" s="58"/>
      <c r="O134" s="57">
        <v>180</v>
      </c>
      <c r="P134" s="95" t="s">
        <v>227</v>
      </c>
      <c r="Q134" s="96"/>
      <c r="R134" s="96"/>
      <c r="S134" s="96"/>
      <c r="T134" s="97"/>
      <c r="U134" s="59" t="s">
        <v>5</v>
      </c>
      <c r="V134" s="59" t="s">
        <v>5</v>
      </c>
      <c r="W134" s="60" t="s">
        <v>70</v>
      </c>
      <c r="X134" s="61">
        <v>0</v>
      </c>
      <c r="Y134" s="62">
        <f>IFERROR(IF(X134="","",X134),"")</f>
        <v>0</v>
      </c>
      <c r="Z134" s="63">
        <f>IFERROR(IF(X134="","",X134*0.00936),"")</f>
        <v>0</v>
      </c>
      <c r="AA134" s="64" t="s">
        <v>5</v>
      </c>
      <c r="AB134" s="65" t="s">
        <v>5</v>
      </c>
      <c r="AC134" s="66" t="s">
        <v>207</v>
      </c>
      <c r="AD134" s="47">
        <f t="shared" si="6"/>
        <v>0</v>
      </c>
      <c r="AG134" s="67"/>
      <c r="AJ134" s="68" t="s">
        <v>72</v>
      </c>
      <c r="AK134" s="68">
        <v>1</v>
      </c>
      <c r="BB134" s="69" t="s">
        <v>85</v>
      </c>
      <c r="BM134" s="67">
        <v>0</v>
      </c>
      <c r="BN134" s="67">
        <v>0</v>
      </c>
      <c r="BO134" s="67">
        <v>0</v>
      </c>
      <c r="BP134" s="67">
        <v>0</v>
      </c>
    </row>
    <row r="135" spans="1:68" hidden="1" x14ac:dyDescent="0.2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98"/>
      <c r="P135" s="99" t="s">
        <v>74</v>
      </c>
      <c r="Q135" s="100"/>
      <c r="R135" s="100"/>
      <c r="S135" s="100"/>
      <c r="T135" s="100"/>
      <c r="U135" s="100"/>
      <c r="V135" s="101"/>
      <c r="W135" s="70" t="s">
        <v>70</v>
      </c>
      <c r="X135" s="71">
        <f>IFERROR(SUM(X134:X134),"0")</f>
        <v>0</v>
      </c>
      <c r="Y135" s="71">
        <f>IFERROR(SUM(Y134:Y134),"0")</f>
        <v>0</v>
      </c>
      <c r="Z135" s="71">
        <f>IFERROR(IF(Z134="",0,Z134),"0")</f>
        <v>0</v>
      </c>
      <c r="AA135" s="72"/>
      <c r="AB135" s="72"/>
      <c r="AC135" s="72"/>
      <c r="AD135" s="47">
        <f t="shared" si="6"/>
        <v>0</v>
      </c>
    </row>
    <row r="136" spans="1:68" hidden="1" x14ac:dyDescent="0.2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98"/>
      <c r="P136" s="99" t="s">
        <v>74</v>
      </c>
      <c r="Q136" s="100"/>
      <c r="R136" s="100"/>
      <c r="S136" s="100"/>
      <c r="T136" s="100"/>
      <c r="U136" s="100"/>
      <c r="V136" s="101"/>
      <c r="W136" s="70" t="s">
        <v>75</v>
      </c>
      <c r="X136" s="71">
        <f>IFERROR(SUMPRODUCT(X134:X134*H134:H134),"0")</f>
        <v>0</v>
      </c>
      <c r="Y136" s="71">
        <f>IFERROR(SUMPRODUCT(Y134:Y134*H134:H134),"0")</f>
        <v>0</v>
      </c>
      <c r="Z136" s="70"/>
      <c r="AA136" s="72"/>
      <c r="AB136" s="72"/>
      <c r="AC136" s="72"/>
      <c r="AD136" s="47">
        <f t="shared" si="6"/>
        <v>0</v>
      </c>
    </row>
    <row r="137" spans="1:68" ht="16.5" customHeight="1" x14ac:dyDescent="0.25">
      <c r="A137" s="104" t="s">
        <v>228</v>
      </c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52"/>
      <c r="AB137" s="52"/>
      <c r="AC137" s="52"/>
      <c r="AD137" s="47">
        <f t="shared" si="6"/>
        <v>0</v>
      </c>
    </row>
    <row r="138" spans="1:68" ht="14.25" customHeight="1" x14ac:dyDescent="0.25">
      <c r="A138" s="102" t="s">
        <v>229</v>
      </c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53"/>
      <c r="AB138" s="53"/>
      <c r="AC138" s="53"/>
      <c r="AD138" s="47">
        <f t="shared" si="6"/>
        <v>0</v>
      </c>
    </row>
    <row r="139" spans="1:68" ht="27" customHeight="1" x14ac:dyDescent="0.25">
      <c r="A139" s="54" t="s">
        <v>230</v>
      </c>
      <c r="B139" s="54" t="s">
        <v>231</v>
      </c>
      <c r="C139" s="55">
        <v>4301071054</v>
      </c>
      <c r="D139" s="94">
        <v>4607111035639</v>
      </c>
      <c r="E139" s="94"/>
      <c r="F139" s="56">
        <v>0.2</v>
      </c>
      <c r="G139" s="57">
        <v>8</v>
      </c>
      <c r="H139" s="56">
        <v>1.6</v>
      </c>
      <c r="I139" s="56">
        <v>2.12</v>
      </c>
      <c r="J139" s="57">
        <v>72</v>
      </c>
      <c r="K139" s="57" t="s">
        <v>232</v>
      </c>
      <c r="L139" s="57" t="s">
        <v>82</v>
      </c>
      <c r="M139" s="58" t="s">
        <v>69</v>
      </c>
      <c r="N139" s="58"/>
      <c r="O139" s="57">
        <v>180</v>
      </c>
      <c r="P139" s="1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96"/>
      <c r="R139" s="96"/>
      <c r="S139" s="96"/>
      <c r="T139" s="97"/>
      <c r="U139" s="59" t="s">
        <v>5</v>
      </c>
      <c r="V139" s="59" t="s">
        <v>5</v>
      </c>
      <c r="W139" s="60" t="s">
        <v>70</v>
      </c>
      <c r="X139" s="61"/>
      <c r="Y139" s="62" t="str">
        <f>IFERROR(IF(X139="","",X139),"")</f>
        <v/>
      </c>
      <c r="Z139" s="63" t="str">
        <f>IFERROR(IF(X139="","",X139*0.01157),"")</f>
        <v/>
      </c>
      <c r="AA139" s="64" t="s">
        <v>5</v>
      </c>
      <c r="AB139" s="65" t="s">
        <v>5</v>
      </c>
      <c r="AC139" s="66" t="s">
        <v>233</v>
      </c>
      <c r="AD139" s="47">
        <f t="shared" si="6"/>
        <v>0</v>
      </c>
      <c r="AE139" s="47">
        <f t="shared" si="8"/>
        <v>0</v>
      </c>
      <c r="AG139" s="67"/>
      <c r="AJ139" s="68" t="s">
        <v>84</v>
      </c>
      <c r="AK139" s="68">
        <v>6</v>
      </c>
      <c r="BB139" s="69" t="s">
        <v>85</v>
      </c>
      <c r="BM139" s="67">
        <v>0</v>
      </c>
      <c r="BN139" s="67">
        <v>0</v>
      </c>
      <c r="BO139" s="67">
        <v>0</v>
      </c>
      <c r="BP139" s="67">
        <v>0</v>
      </c>
    </row>
    <row r="140" spans="1:68" ht="27" customHeight="1" x14ac:dyDescent="0.25">
      <c r="A140" s="54" t="s">
        <v>234</v>
      </c>
      <c r="B140" s="54" t="s">
        <v>235</v>
      </c>
      <c r="C140" s="55">
        <v>4301135540</v>
      </c>
      <c r="D140" s="94">
        <v>4607111035646</v>
      </c>
      <c r="E140" s="94"/>
      <c r="F140" s="56">
        <v>0.2</v>
      </c>
      <c r="G140" s="57">
        <v>8</v>
      </c>
      <c r="H140" s="56">
        <v>1.6</v>
      </c>
      <c r="I140" s="56">
        <v>2.12</v>
      </c>
      <c r="J140" s="57">
        <v>72</v>
      </c>
      <c r="K140" s="57" t="s">
        <v>232</v>
      </c>
      <c r="L140" s="57" t="s">
        <v>82</v>
      </c>
      <c r="M140" s="58" t="s">
        <v>69</v>
      </c>
      <c r="N140" s="58"/>
      <c r="O140" s="57">
        <v>180</v>
      </c>
      <c r="P140" s="1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96"/>
      <c r="R140" s="96"/>
      <c r="S140" s="96"/>
      <c r="T140" s="97"/>
      <c r="U140" s="59" t="s">
        <v>5</v>
      </c>
      <c r="V140" s="59" t="s">
        <v>5</v>
      </c>
      <c r="W140" s="60" t="s">
        <v>70</v>
      </c>
      <c r="X140" s="61"/>
      <c r="Y140" s="62" t="str">
        <f>IFERROR(IF(X140="","",X140),"")</f>
        <v/>
      </c>
      <c r="Z140" s="63" t="str">
        <f>IFERROR(IF(X140="","",X140*0.01157),"")</f>
        <v/>
      </c>
      <c r="AA140" s="64" t="s">
        <v>5</v>
      </c>
      <c r="AB140" s="65" t="s">
        <v>5</v>
      </c>
      <c r="AC140" s="66" t="s">
        <v>233</v>
      </c>
      <c r="AD140" s="47">
        <f t="shared" si="6"/>
        <v>0</v>
      </c>
      <c r="AE140" s="47">
        <f t="shared" si="8"/>
        <v>0</v>
      </c>
      <c r="AG140" s="67"/>
      <c r="AJ140" s="68" t="s">
        <v>84</v>
      </c>
      <c r="AK140" s="68">
        <v>6</v>
      </c>
      <c r="BB140" s="69" t="s">
        <v>85</v>
      </c>
      <c r="BM140" s="67">
        <v>0</v>
      </c>
      <c r="BN140" s="67">
        <v>0</v>
      </c>
      <c r="BO140" s="67">
        <v>0</v>
      </c>
      <c r="BP140" s="67">
        <v>0</v>
      </c>
    </row>
    <row r="141" spans="1:68" x14ac:dyDescent="0.2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98"/>
      <c r="P141" s="99" t="s">
        <v>74</v>
      </c>
      <c r="Q141" s="100"/>
      <c r="R141" s="100"/>
      <c r="S141" s="100"/>
      <c r="T141" s="100"/>
      <c r="U141" s="100"/>
      <c r="V141" s="101"/>
      <c r="W141" s="70" t="s">
        <v>70</v>
      </c>
      <c r="X141" s="71">
        <f>IFERROR(SUM(X139:X140),"0")</f>
        <v>0</v>
      </c>
      <c r="Y141" s="71">
        <f>IFERROR(SUM(Y139:Y140),"0")</f>
        <v>0</v>
      </c>
      <c r="Z141" s="71">
        <f>IFERROR(IF(Z139="",0,Z139),"0")+IFERROR(IF(Z140="",0,Z140),"0")</f>
        <v>0</v>
      </c>
      <c r="AA141" s="72"/>
      <c r="AB141" s="72"/>
      <c r="AC141" s="72"/>
      <c r="AD141" s="47">
        <f t="shared" si="6"/>
        <v>0</v>
      </c>
    </row>
    <row r="142" spans="1:68" x14ac:dyDescent="0.2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98"/>
      <c r="P142" s="99" t="s">
        <v>74</v>
      </c>
      <c r="Q142" s="100"/>
      <c r="R142" s="100"/>
      <c r="S142" s="100"/>
      <c r="T142" s="100"/>
      <c r="U142" s="100"/>
      <c r="V142" s="101"/>
      <c r="W142" s="70" t="s">
        <v>75</v>
      </c>
      <c r="X142" s="71">
        <f>IFERROR(SUMPRODUCT(X139:X140*H139:H140),"0")</f>
        <v>0</v>
      </c>
      <c r="Y142" s="71" t="str">
        <f>IFERROR(SUMPRODUCT(Y139:Y140*H139:H140),"0")</f>
        <v>0</v>
      </c>
      <c r="Z142" s="70"/>
      <c r="AA142" s="72"/>
      <c r="AB142" s="72"/>
      <c r="AC142" s="72"/>
      <c r="AD142" s="47">
        <f t="shared" si="6"/>
        <v>0</v>
      </c>
    </row>
    <row r="143" spans="1:68" ht="16.5" customHeight="1" x14ac:dyDescent="0.25">
      <c r="A143" s="104" t="s">
        <v>236</v>
      </c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52"/>
      <c r="AB143" s="52"/>
      <c r="AC143" s="52"/>
      <c r="AD143" s="47">
        <f t="shared" si="6"/>
        <v>0</v>
      </c>
    </row>
    <row r="144" spans="1:68" ht="14.25" customHeight="1" x14ac:dyDescent="0.25">
      <c r="A144" s="102" t="s">
        <v>141</v>
      </c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53"/>
      <c r="AB144" s="53"/>
      <c r="AC144" s="53"/>
      <c r="AD144" s="47">
        <f t="shared" si="6"/>
        <v>0</v>
      </c>
    </row>
    <row r="145" spans="1:68" ht="27" customHeight="1" x14ac:dyDescent="0.25">
      <c r="A145" s="54" t="s">
        <v>237</v>
      </c>
      <c r="B145" s="54" t="s">
        <v>238</v>
      </c>
      <c r="C145" s="55">
        <v>4301135281</v>
      </c>
      <c r="D145" s="94">
        <v>4607111036568</v>
      </c>
      <c r="E145" s="94"/>
      <c r="F145" s="56">
        <v>0.28000000000000003</v>
      </c>
      <c r="G145" s="57">
        <v>6</v>
      </c>
      <c r="H145" s="56">
        <v>1.68</v>
      </c>
      <c r="I145" s="56">
        <v>2.1017999999999999</v>
      </c>
      <c r="J145" s="57">
        <v>140</v>
      </c>
      <c r="K145" s="57" t="s">
        <v>81</v>
      </c>
      <c r="L145" s="57" t="s">
        <v>68</v>
      </c>
      <c r="M145" s="58" t="s">
        <v>69</v>
      </c>
      <c r="N145" s="58"/>
      <c r="O145" s="57">
        <v>180</v>
      </c>
      <c r="P145" s="10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96"/>
      <c r="R145" s="96"/>
      <c r="S145" s="96"/>
      <c r="T145" s="97"/>
      <c r="U145" s="59" t="s">
        <v>5</v>
      </c>
      <c r="V145" s="59" t="s">
        <v>5</v>
      </c>
      <c r="W145" s="60" t="s">
        <v>70</v>
      </c>
      <c r="X145" s="61">
        <v>140</v>
      </c>
      <c r="Y145" s="62">
        <f>IFERROR(IF(X145="","",X145),"")</f>
        <v>140</v>
      </c>
      <c r="Z145" s="63">
        <f>IFERROR(IF(X145="","",X145*0.00941),"")</f>
        <v>1.3173999999999999</v>
      </c>
      <c r="AA145" s="64" t="s">
        <v>5</v>
      </c>
      <c r="AB145" s="65" t="s">
        <v>5</v>
      </c>
      <c r="AC145" s="66" t="s">
        <v>239</v>
      </c>
      <c r="AD145" s="47">
        <f t="shared" si="6"/>
        <v>840</v>
      </c>
      <c r="AE145" s="47">
        <f t="shared" si="8"/>
        <v>1</v>
      </c>
      <c r="AG145" s="67"/>
      <c r="AJ145" s="68" t="s">
        <v>72</v>
      </c>
      <c r="AK145" s="68">
        <v>1</v>
      </c>
      <c r="BB145" s="69" t="s">
        <v>85</v>
      </c>
      <c r="BM145" s="67">
        <v>0</v>
      </c>
      <c r="BN145" s="67">
        <v>0</v>
      </c>
      <c r="BO145" s="67">
        <v>0</v>
      </c>
      <c r="BP145" s="67">
        <v>0</v>
      </c>
    </row>
    <row r="146" spans="1:68" x14ac:dyDescent="0.2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98"/>
      <c r="P146" s="99" t="s">
        <v>74</v>
      </c>
      <c r="Q146" s="100"/>
      <c r="R146" s="100"/>
      <c r="S146" s="100"/>
      <c r="T146" s="100"/>
      <c r="U146" s="100"/>
      <c r="V146" s="101"/>
      <c r="W146" s="70" t="s">
        <v>70</v>
      </c>
      <c r="X146" s="71">
        <f>IFERROR(SUM(X145:X145),"0")</f>
        <v>140</v>
      </c>
      <c r="Y146" s="71">
        <f>IFERROR(SUM(Y145:Y145),"0")</f>
        <v>140</v>
      </c>
      <c r="Z146" s="71">
        <f>IFERROR(IF(Z145="",0,Z145),"0")</f>
        <v>1.3173999999999999</v>
      </c>
      <c r="AA146" s="72"/>
      <c r="AB146" s="72"/>
      <c r="AC146" s="72"/>
      <c r="AD146" s="47">
        <f t="shared" si="6"/>
        <v>0</v>
      </c>
    </row>
    <row r="147" spans="1:68" x14ac:dyDescent="0.2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98"/>
      <c r="P147" s="99" t="s">
        <v>74</v>
      </c>
      <c r="Q147" s="100"/>
      <c r="R147" s="100"/>
      <c r="S147" s="100"/>
      <c r="T147" s="100"/>
      <c r="U147" s="100"/>
      <c r="V147" s="101"/>
      <c r="W147" s="70" t="s">
        <v>75</v>
      </c>
      <c r="X147" s="71">
        <f>IFERROR(SUMPRODUCT(X145:X145*H145:H145),"0")</f>
        <v>235.2</v>
      </c>
      <c r="Y147" s="71">
        <f>IFERROR(SUMPRODUCT(Y145:Y145*H145:H145),"0")</f>
        <v>235.2</v>
      </c>
      <c r="Z147" s="70"/>
      <c r="AA147" s="72"/>
      <c r="AB147" s="72"/>
      <c r="AC147" s="72"/>
      <c r="AD147" s="47">
        <f t="shared" si="6"/>
        <v>0</v>
      </c>
    </row>
    <row r="148" spans="1:68" ht="27.75" hidden="1" customHeight="1" x14ac:dyDescent="0.25">
      <c r="A148" s="105" t="s">
        <v>240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51"/>
      <c r="AB148" s="51"/>
      <c r="AC148" s="51"/>
      <c r="AD148" s="47">
        <f t="shared" si="6"/>
        <v>0</v>
      </c>
    </row>
    <row r="149" spans="1:68" ht="16.5" hidden="1" customHeight="1" x14ac:dyDescent="0.25">
      <c r="A149" s="104" t="s">
        <v>241</v>
      </c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52"/>
      <c r="AB149" s="52"/>
      <c r="AC149" s="52"/>
      <c r="AD149" s="47">
        <f t="shared" si="6"/>
        <v>0</v>
      </c>
    </row>
    <row r="150" spans="1:68" ht="14.25" hidden="1" customHeight="1" x14ac:dyDescent="0.25">
      <c r="A150" s="102" t="s">
        <v>141</v>
      </c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53"/>
      <c r="AB150" s="53"/>
      <c r="AC150" s="53"/>
      <c r="AD150" s="47">
        <f t="shared" si="6"/>
        <v>0</v>
      </c>
    </row>
    <row r="151" spans="1:68" ht="27" hidden="1" customHeight="1" x14ac:dyDescent="0.25">
      <c r="A151" s="54" t="s">
        <v>242</v>
      </c>
      <c r="B151" s="54" t="s">
        <v>243</v>
      </c>
      <c r="C151" s="55">
        <v>4301135317</v>
      </c>
      <c r="D151" s="94">
        <v>4607111039057</v>
      </c>
      <c r="E151" s="94"/>
      <c r="F151" s="56">
        <v>1.8</v>
      </c>
      <c r="G151" s="57">
        <v>1</v>
      </c>
      <c r="H151" s="56">
        <v>1.8</v>
      </c>
      <c r="I151" s="56">
        <v>1.9</v>
      </c>
      <c r="J151" s="57">
        <v>234</v>
      </c>
      <c r="K151" s="57" t="s">
        <v>134</v>
      </c>
      <c r="L151" s="57" t="s">
        <v>68</v>
      </c>
      <c r="M151" s="58" t="s">
        <v>69</v>
      </c>
      <c r="N151" s="58"/>
      <c r="O151" s="57">
        <v>180</v>
      </c>
      <c r="P151" s="95" t="s">
        <v>244</v>
      </c>
      <c r="Q151" s="96"/>
      <c r="R151" s="96"/>
      <c r="S151" s="96"/>
      <c r="T151" s="97"/>
      <c r="U151" s="59" t="s">
        <v>5</v>
      </c>
      <c r="V151" s="59" t="s">
        <v>5</v>
      </c>
      <c r="W151" s="60" t="s">
        <v>70</v>
      </c>
      <c r="X151" s="61">
        <v>0</v>
      </c>
      <c r="Y151" s="62">
        <f>IFERROR(IF(X151="","",X151),"")</f>
        <v>0</v>
      </c>
      <c r="Z151" s="63">
        <f>IFERROR(IF(X151="","",X151*0.00502),"")</f>
        <v>0</v>
      </c>
      <c r="AA151" s="64" t="s">
        <v>5</v>
      </c>
      <c r="AB151" s="65" t="s">
        <v>5</v>
      </c>
      <c r="AC151" s="66" t="s">
        <v>207</v>
      </c>
      <c r="AD151" s="47">
        <f t="shared" si="6"/>
        <v>0</v>
      </c>
      <c r="AG151" s="67"/>
      <c r="AJ151" s="68" t="s">
        <v>72</v>
      </c>
      <c r="AK151" s="68">
        <v>1</v>
      </c>
      <c r="BB151" s="69" t="s">
        <v>85</v>
      </c>
      <c r="BM151" s="67">
        <v>0</v>
      </c>
      <c r="BN151" s="67">
        <v>0</v>
      </c>
      <c r="BO151" s="67">
        <v>0</v>
      </c>
      <c r="BP151" s="67">
        <v>0</v>
      </c>
    </row>
    <row r="152" spans="1:68" hidden="1" x14ac:dyDescent="0.2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98"/>
      <c r="P152" s="99" t="s">
        <v>74</v>
      </c>
      <c r="Q152" s="100"/>
      <c r="R152" s="100"/>
      <c r="S152" s="100"/>
      <c r="T152" s="100"/>
      <c r="U152" s="100"/>
      <c r="V152" s="101"/>
      <c r="W152" s="70" t="s">
        <v>70</v>
      </c>
      <c r="X152" s="71">
        <f>IFERROR(SUM(X151:X151),"0")</f>
        <v>0</v>
      </c>
      <c r="Y152" s="71">
        <f>IFERROR(SUM(Y151:Y151),"0")</f>
        <v>0</v>
      </c>
      <c r="Z152" s="71">
        <f>IFERROR(IF(Z151="",0,Z151),"0")</f>
        <v>0</v>
      </c>
      <c r="AA152" s="72"/>
      <c r="AB152" s="72"/>
      <c r="AC152" s="72"/>
      <c r="AD152" s="47">
        <f t="shared" si="6"/>
        <v>0</v>
      </c>
    </row>
    <row r="153" spans="1:68" hidden="1" x14ac:dyDescent="0.2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98"/>
      <c r="P153" s="99" t="s">
        <v>74</v>
      </c>
      <c r="Q153" s="100"/>
      <c r="R153" s="100"/>
      <c r="S153" s="100"/>
      <c r="T153" s="100"/>
      <c r="U153" s="100"/>
      <c r="V153" s="101"/>
      <c r="W153" s="70" t="s">
        <v>75</v>
      </c>
      <c r="X153" s="71">
        <f>IFERROR(SUMPRODUCT(X151:X151*H151:H151),"0")</f>
        <v>0</v>
      </c>
      <c r="Y153" s="71">
        <f>IFERROR(SUMPRODUCT(Y151:Y151*H151:H151),"0")</f>
        <v>0</v>
      </c>
      <c r="Z153" s="70"/>
      <c r="AA153" s="72"/>
      <c r="AB153" s="72"/>
      <c r="AC153" s="72"/>
      <c r="AD153" s="47">
        <f t="shared" si="6"/>
        <v>0</v>
      </c>
    </row>
    <row r="154" spans="1:68" ht="16.5" customHeight="1" x14ac:dyDescent="0.25">
      <c r="A154" s="104" t="s">
        <v>245</v>
      </c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52"/>
      <c r="AB154" s="52"/>
      <c r="AC154" s="52"/>
      <c r="AD154" s="47">
        <f t="shared" si="6"/>
        <v>0</v>
      </c>
    </row>
    <row r="155" spans="1:68" ht="14.25" customHeight="1" x14ac:dyDescent="0.25">
      <c r="A155" s="102" t="s">
        <v>64</v>
      </c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53"/>
      <c r="AB155" s="53"/>
      <c r="AC155" s="53"/>
      <c r="AD155" s="47">
        <f t="shared" si="6"/>
        <v>0</v>
      </c>
    </row>
    <row r="156" spans="1:68" ht="16.5" customHeight="1" x14ac:dyDescent="0.25">
      <c r="A156" s="54" t="s">
        <v>246</v>
      </c>
      <c r="B156" s="54" t="s">
        <v>247</v>
      </c>
      <c r="C156" s="55">
        <v>4301071062</v>
      </c>
      <c r="D156" s="94">
        <v>4607111036384</v>
      </c>
      <c r="E156" s="94"/>
      <c r="F156" s="56">
        <v>5</v>
      </c>
      <c r="G156" s="57">
        <v>1</v>
      </c>
      <c r="H156" s="56">
        <v>5</v>
      </c>
      <c r="I156" s="56">
        <v>5.2106000000000003</v>
      </c>
      <c r="J156" s="57">
        <v>144</v>
      </c>
      <c r="K156" s="57" t="s">
        <v>67</v>
      </c>
      <c r="L156" s="57" t="s">
        <v>68</v>
      </c>
      <c r="M156" s="58" t="s">
        <v>69</v>
      </c>
      <c r="N156" s="58"/>
      <c r="O156" s="57">
        <v>180</v>
      </c>
      <c r="P156" s="95" t="s">
        <v>248</v>
      </c>
      <c r="Q156" s="96"/>
      <c r="R156" s="96"/>
      <c r="S156" s="96"/>
      <c r="T156" s="97"/>
      <c r="U156" s="59" t="s">
        <v>5</v>
      </c>
      <c r="V156" s="59" t="s">
        <v>5</v>
      </c>
      <c r="W156" s="60" t="s">
        <v>70</v>
      </c>
      <c r="X156" s="61"/>
      <c r="Y156" s="62" t="str">
        <f>IFERROR(IF(X156="","",X156),"")</f>
        <v/>
      </c>
      <c r="Z156" s="63" t="str">
        <f>IFERROR(IF(X156="","",X156*0.00866),"")</f>
        <v/>
      </c>
      <c r="AA156" s="64" t="s">
        <v>5</v>
      </c>
      <c r="AB156" s="65" t="s">
        <v>5</v>
      </c>
      <c r="AC156" s="66" t="s">
        <v>249</v>
      </c>
      <c r="AD156" s="47">
        <f t="shared" si="6"/>
        <v>0</v>
      </c>
      <c r="AE156" s="47">
        <f t="shared" si="8"/>
        <v>0</v>
      </c>
      <c r="AG156" s="67"/>
      <c r="AJ156" s="68" t="s">
        <v>72</v>
      </c>
      <c r="AK156" s="68">
        <v>1</v>
      </c>
      <c r="BB156" s="69" t="s">
        <v>1</v>
      </c>
      <c r="BM156" s="67">
        <v>0</v>
      </c>
      <c r="BN156" s="67">
        <v>0</v>
      </c>
      <c r="BO156" s="67">
        <v>0</v>
      </c>
      <c r="BP156" s="67">
        <v>0</v>
      </c>
    </row>
    <row r="157" spans="1:68" ht="16.5" customHeight="1" x14ac:dyDescent="0.25">
      <c r="A157" s="54" t="s">
        <v>250</v>
      </c>
      <c r="B157" s="54" t="s">
        <v>251</v>
      </c>
      <c r="C157" s="55">
        <v>4301071056</v>
      </c>
      <c r="D157" s="94">
        <v>4640242180250</v>
      </c>
      <c r="E157" s="94"/>
      <c r="F157" s="56">
        <v>5</v>
      </c>
      <c r="G157" s="57">
        <v>1</v>
      </c>
      <c r="H157" s="56">
        <v>5</v>
      </c>
      <c r="I157" s="56">
        <v>5.2131999999999996</v>
      </c>
      <c r="J157" s="57">
        <v>144</v>
      </c>
      <c r="K157" s="57" t="s">
        <v>67</v>
      </c>
      <c r="L157" s="57" t="s">
        <v>68</v>
      </c>
      <c r="M157" s="58" t="s">
        <v>69</v>
      </c>
      <c r="N157" s="58"/>
      <c r="O157" s="57">
        <v>180</v>
      </c>
      <c r="P157" s="95" t="s">
        <v>252</v>
      </c>
      <c r="Q157" s="96"/>
      <c r="R157" s="96"/>
      <c r="S157" s="96"/>
      <c r="T157" s="97"/>
      <c r="U157" s="59" t="s">
        <v>5</v>
      </c>
      <c r="V157" s="59" t="s">
        <v>5</v>
      </c>
      <c r="W157" s="60" t="s">
        <v>70</v>
      </c>
      <c r="X157" s="61"/>
      <c r="Y157" s="62" t="str">
        <f>IFERROR(IF(X157="","",X157),"")</f>
        <v/>
      </c>
      <c r="Z157" s="63" t="str">
        <f>IFERROR(IF(X157="","",X157*0.00866),"")</f>
        <v/>
      </c>
      <c r="AA157" s="64" t="s">
        <v>5</v>
      </c>
      <c r="AB157" s="65" t="s">
        <v>5</v>
      </c>
      <c r="AC157" s="66" t="s">
        <v>253</v>
      </c>
      <c r="AD157" s="47">
        <f t="shared" ref="AD157:AD220" si="9">X157*G157</f>
        <v>0</v>
      </c>
      <c r="AE157" s="47">
        <f t="shared" si="8"/>
        <v>0</v>
      </c>
      <c r="AG157" s="67"/>
      <c r="AJ157" s="68" t="s">
        <v>72</v>
      </c>
      <c r="AK157" s="68">
        <v>1</v>
      </c>
      <c r="BB157" s="69" t="s">
        <v>1</v>
      </c>
      <c r="BM157" s="67">
        <v>0</v>
      </c>
      <c r="BN157" s="67">
        <v>0</v>
      </c>
      <c r="BO157" s="67">
        <v>0</v>
      </c>
      <c r="BP157" s="67">
        <v>0</v>
      </c>
    </row>
    <row r="158" spans="1:68" ht="27" customHeight="1" x14ac:dyDescent="0.25">
      <c r="A158" s="54" t="s">
        <v>254</v>
      </c>
      <c r="B158" s="54" t="s">
        <v>255</v>
      </c>
      <c r="C158" s="55">
        <v>4301071050</v>
      </c>
      <c r="D158" s="94">
        <v>4607111036216</v>
      </c>
      <c r="E158" s="94"/>
      <c r="F158" s="56">
        <v>5</v>
      </c>
      <c r="G158" s="57">
        <v>1</v>
      </c>
      <c r="H158" s="56">
        <v>5</v>
      </c>
      <c r="I158" s="56">
        <v>5.2131999999999996</v>
      </c>
      <c r="J158" s="57">
        <v>144</v>
      </c>
      <c r="K158" s="57" t="s">
        <v>67</v>
      </c>
      <c r="L158" s="57" t="s">
        <v>138</v>
      </c>
      <c r="M158" s="58" t="s">
        <v>69</v>
      </c>
      <c r="N158" s="58"/>
      <c r="O158" s="57">
        <v>180</v>
      </c>
      <c r="P158" s="1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96"/>
      <c r="R158" s="96"/>
      <c r="S158" s="96"/>
      <c r="T158" s="97"/>
      <c r="U158" s="59" t="s">
        <v>5</v>
      </c>
      <c r="V158" s="59" t="s">
        <v>5</v>
      </c>
      <c r="W158" s="60" t="s">
        <v>70</v>
      </c>
      <c r="X158" s="61"/>
      <c r="Y158" s="62" t="str">
        <f>IFERROR(IF(X158="","",X158),"")</f>
        <v/>
      </c>
      <c r="Z158" s="63" t="str">
        <f>IFERROR(IF(X158="","",X158*0.00866),"")</f>
        <v/>
      </c>
      <c r="AA158" s="64" t="s">
        <v>5</v>
      </c>
      <c r="AB158" s="65" t="s">
        <v>5</v>
      </c>
      <c r="AC158" s="66" t="s">
        <v>256</v>
      </c>
      <c r="AD158" s="47">
        <f t="shared" si="9"/>
        <v>0</v>
      </c>
      <c r="AE158" s="47">
        <f t="shared" si="8"/>
        <v>0</v>
      </c>
      <c r="AG158" s="67"/>
      <c r="AJ158" s="68" t="s">
        <v>139</v>
      </c>
      <c r="AK158" s="68">
        <v>144</v>
      </c>
      <c r="BB158" s="69" t="s">
        <v>1</v>
      </c>
      <c r="BM158" s="67">
        <v>0</v>
      </c>
      <c r="BN158" s="67">
        <v>0</v>
      </c>
      <c r="BO158" s="67">
        <v>0</v>
      </c>
      <c r="BP158" s="67">
        <v>0</v>
      </c>
    </row>
    <row r="159" spans="1:68" ht="27" customHeight="1" x14ac:dyDescent="0.25">
      <c r="A159" s="54" t="s">
        <v>257</v>
      </c>
      <c r="B159" s="54" t="s">
        <v>258</v>
      </c>
      <c r="C159" s="55">
        <v>4301071061</v>
      </c>
      <c r="D159" s="94">
        <v>4607111036278</v>
      </c>
      <c r="E159" s="94"/>
      <c r="F159" s="56">
        <v>5</v>
      </c>
      <c r="G159" s="57">
        <v>1</v>
      </c>
      <c r="H159" s="56">
        <v>5</v>
      </c>
      <c r="I159" s="56">
        <v>5.2405999999999997</v>
      </c>
      <c r="J159" s="57">
        <v>84</v>
      </c>
      <c r="K159" s="57" t="s">
        <v>67</v>
      </c>
      <c r="L159" s="57" t="s">
        <v>68</v>
      </c>
      <c r="M159" s="58" t="s">
        <v>69</v>
      </c>
      <c r="N159" s="58"/>
      <c r="O159" s="57">
        <v>180</v>
      </c>
      <c r="P159" s="10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96"/>
      <c r="R159" s="96"/>
      <c r="S159" s="96"/>
      <c r="T159" s="97"/>
      <c r="U159" s="59" t="s">
        <v>5</v>
      </c>
      <c r="V159" s="59" t="s">
        <v>5</v>
      </c>
      <c r="W159" s="60" t="s">
        <v>70</v>
      </c>
      <c r="X159" s="61"/>
      <c r="Y159" s="62" t="str">
        <f>IFERROR(IF(X159="","",X159),"")</f>
        <v/>
      </c>
      <c r="Z159" s="63" t="str">
        <f>IFERROR(IF(X159="","",X159*0.0155),"")</f>
        <v/>
      </c>
      <c r="AA159" s="64" t="s">
        <v>5</v>
      </c>
      <c r="AB159" s="65" t="s">
        <v>5</v>
      </c>
      <c r="AC159" s="66" t="s">
        <v>259</v>
      </c>
      <c r="AD159" s="47">
        <f t="shared" si="9"/>
        <v>0</v>
      </c>
      <c r="AE159" s="47">
        <f t="shared" si="8"/>
        <v>0</v>
      </c>
      <c r="AG159" s="67"/>
      <c r="AJ159" s="68" t="s">
        <v>72</v>
      </c>
      <c r="AK159" s="68">
        <v>1</v>
      </c>
      <c r="BB159" s="69" t="s">
        <v>1</v>
      </c>
      <c r="BM159" s="67">
        <v>0</v>
      </c>
      <c r="BN159" s="67">
        <v>0</v>
      </c>
      <c r="BO159" s="67">
        <v>0</v>
      </c>
      <c r="BP159" s="67">
        <v>0</v>
      </c>
    </row>
    <row r="160" spans="1:68" x14ac:dyDescent="0.2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98"/>
      <c r="P160" s="99" t="s">
        <v>74</v>
      </c>
      <c r="Q160" s="100"/>
      <c r="R160" s="100"/>
      <c r="S160" s="100"/>
      <c r="T160" s="100"/>
      <c r="U160" s="100"/>
      <c r="V160" s="101"/>
      <c r="W160" s="70" t="s">
        <v>70</v>
      </c>
      <c r="X160" s="71">
        <f>IFERROR(SUM(X156:X159),"0")</f>
        <v>0</v>
      </c>
      <c r="Y160" s="71">
        <f>IFERROR(SUM(Y156:Y159),"0")</f>
        <v>0</v>
      </c>
      <c r="Z160" s="71">
        <f>IFERROR(IF(Z156="",0,Z156),"0")+IFERROR(IF(Z157="",0,Z157),"0")+IFERROR(IF(Z158="",0,Z158),"0")+IFERROR(IF(Z159="",0,Z159),"0")</f>
        <v>0</v>
      </c>
      <c r="AA160" s="72"/>
      <c r="AB160" s="72"/>
      <c r="AC160" s="72"/>
      <c r="AD160" s="47">
        <f t="shared" si="9"/>
        <v>0</v>
      </c>
    </row>
    <row r="161" spans="1:68" x14ac:dyDescent="0.2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98"/>
      <c r="P161" s="99" t="s">
        <v>74</v>
      </c>
      <c r="Q161" s="100"/>
      <c r="R161" s="100"/>
      <c r="S161" s="100"/>
      <c r="T161" s="100"/>
      <c r="U161" s="100"/>
      <c r="V161" s="101"/>
      <c r="W161" s="70" t="s">
        <v>75</v>
      </c>
      <c r="X161" s="71">
        <f>IFERROR(SUMPRODUCT(X156:X159*H156:H159),"0")</f>
        <v>0</v>
      </c>
      <c r="Y161" s="71" t="str">
        <f>IFERROR(SUMPRODUCT(Y156:Y159*H156:H159),"0")</f>
        <v>0</v>
      </c>
      <c r="Z161" s="70"/>
      <c r="AA161" s="72"/>
      <c r="AB161" s="72"/>
      <c r="AC161" s="72"/>
      <c r="AD161" s="47">
        <f t="shared" si="9"/>
        <v>0</v>
      </c>
    </row>
    <row r="162" spans="1:68" ht="14.25" customHeight="1" x14ac:dyDescent="0.25">
      <c r="A162" s="102" t="s">
        <v>260</v>
      </c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53"/>
      <c r="AB162" s="53"/>
      <c r="AC162" s="53"/>
      <c r="AD162" s="47">
        <f t="shared" si="9"/>
        <v>0</v>
      </c>
    </row>
    <row r="163" spans="1:68" ht="27" customHeight="1" x14ac:dyDescent="0.25">
      <c r="A163" s="54" t="s">
        <v>261</v>
      </c>
      <c r="B163" s="54" t="s">
        <v>262</v>
      </c>
      <c r="C163" s="55">
        <v>4301080153</v>
      </c>
      <c r="D163" s="94">
        <v>4607111036827</v>
      </c>
      <c r="E163" s="94"/>
      <c r="F163" s="56">
        <v>1</v>
      </c>
      <c r="G163" s="57">
        <v>1</v>
      </c>
      <c r="H163" s="56">
        <v>5</v>
      </c>
      <c r="I163" s="56">
        <v>5.2</v>
      </c>
      <c r="J163" s="57">
        <v>144</v>
      </c>
      <c r="K163" s="57" t="s">
        <v>67</v>
      </c>
      <c r="L163" s="57" t="s">
        <v>68</v>
      </c>
      <c r="M163" s="58" t="s">
        <v>69</v>
      </c>
      <c r="N163" s="58"/>
      <c r="O163" s="57">
        <v>90</v>
      </c>
      <c r="P163" s="1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96"/>
      <c r="R163" s="96"/>
      <c r="S163" s="96"/>
      <c r="T163" s="97"/>
      <c r="U163" s="59" t="s">
        <v>5</v>
      </c>
      <c r="V163" s="59" t="s">
        <v>5</v>
      </c>
      <c r="W163" s="60" t="s">
        <v>70</v>
      </c>
      <c r="X163" s="61"/>
      <c r="Y163" s="62" t="str">
        <f>IFERROR(IF(X163="","",X163),"")</f>
        <v/>
      </c>
      <c r="Z163" s="63" t="str">
        <f>IFERROR(IF(X163="","",X163*0.00866),"")</f>
        <v/>
      </c>
      <c r="AA163" s="64" t="s">
        <v>5</v>
      </c>
      <c r="AB163" s="65" t="s">
        <v>5</v>
      </c>
      <c r="AC163" s="66" t="s">
        <v>263</v>
      </c>
      <c r="AD163" s="47">
        <f t="shared" si="9"/>
        <v>0</v>
      </c>
      <c r="AE163" s="47">
        <f t="shared" si="8"/>
        <v>0</v>
      </c>
      <c r="AG163" s="67"/>
      <c r="AJ163" s="68" t="s">
        <v>72</v>
      </c>
      <c r="AK163" s="68">
        <v>1</v>
      </c>
      <c r="BB163" s="69" t="s">
        <v>1</v>
      </c>
      <c r="BM163" s="67">
        <v>0</v>
      </c>
      <c r="BN163" s="67">
        <v>0</v>
      </c>
      <c r="BO163" s="67">
        <v>0</v>
      </c>
      <c r="BP163" s="67">
        <v>0</v>
      </c>
    </row>
    <row r="164" spans="1:68" ht="27" customHeight="1" x14ac:dyDescent="0.25">
      <c r="A164" s="54" t="s">
        <v>264</v>
      </c>
      <c r="B164" s="54" t="s">
        <v>265</v>
      </c>
      <c r="C164" s="55">
        <v>4301080154</v>
      </c>
      <c r="D164" s="94">
        <v>4607111036834</v>
      </c>
      <c r="E164" s="94"/>
      <c r="F164" s="56">
        <v>1</v>
      </c>
      <c r="G164" s="57">
        <v>1</v>
      </c>
      <c r="H164" s="56">
        <v>5</v>
      </c>
      <c r="I164" s="56">
        <v>5.2530000000000001</v>
      </c>
      <c r="J164" s="57">
        <v>144</v>
      </c>
      <c r="K164" s="57" t="s">
        <v>67</v>
      </c>
      <c r="L164" s="57" t="s">
        <v>68</v>
      </c>
      <c r="M164" s="58" t="s">
        <v>69</v>
      </c>
      <c r="N164" s="58"/>
      <c r="O164" s="57">
        <v>90</v>
      </c>
      <c r="P164" s="1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96"/>
      <c r="R164" s="96"/>
      <c r="S164" s="96"/>
      <c r="T164" s="97"/>
      <c r="U164" s="59" t="s">
        <v>5</v>
      </c>
      <c r="V164" s="59" t="s">
        <v>5</v>
      </c>
      <c r="W164" s="60" t="s">
        <v>70</v>
      </c>
      <c r="X164" s="61"/>
      <c r="Y164" s="62" t="str">
        <f>IFERROR(IF(X164="","",X164),"")</f>
        <v/>
      </c>
      <c r="Z164" s="63" t="str">
        <f>IFERROR(IF(X164="","",X164*0.00866),"")</f>
        <v/>
      </c>
      <c r="AA164" s="64" t="s">
        <v>5</v>
      </c>
      <c r="AB164" s="65" t="s">
        <v>5</v>
      </c>
      <c r="AC164" s="66" t="s">
        <v>263</v>
      </c>
      <c r="AD164" s="47">
        <f t="shared" si="9"/>
        <v>0</v>
      </c>
      <c r="AE164" s="47">
        <f t="shared" si="8"/>
        <v>0</v>
      </c>
      <c r="AG164" s="67"/>
      <c r="AJ164" s="68" t="s">
        <v>72</v>
      </c>
      <c r="AK164" s="68">
        <v>1</v>
      </c>
      <c r="BB164" s="69" t="s">
        <v>1</v>
      </c>
      <c r="BM164" s="67">
        <v>0</v>
      </c>
      <c r="BN164" s="67">
        <v>0</v>
      </c>
      <c r="BO164" s="67">
        <v>0</v>
      </c>
      <c r="BP164" s="67">
        <v>0</v>
      </c>
    </row>
    <row r="165" spans="1:68" x14ac:dyDescent="0.2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98"/>
      <c r="P165" s="99" t="s">
        <v>74</v>
      </c>
      <c r="Q165" s="100"/>
      <c r="R165" s="100"/>
      <c r="S165" s="100"/>
      <c r="T165" s="100"/>
      <c r="U165" s="100"/>
      <c r="V165" s="101"/>
      <c r="W165" s="70" t="s">
        <v>70</v>
      </c>
      <c r="X165" s="71">
        <f>IFERROR(SUM(X163:X164),"0")</f>
        <v>0</v>
      </c>
      <c r="Y165" s="71">
        <f>IFERROR(SUM(Y163:Y164),"0")</f>
        <v>0</v>
      </c>
      <c r="Z165" s="71">
        <f>IFERROR(IF(Z163="",0,Z163),"0")+IFERROR(IF(Z164="",0,Z164),"0")</f>
        <v>0</v>
      </c>
      <c r="AA165" s="72"/>
      <c r="AB165" s="72"/>
      <c r="AC165" s="72"/>
      <c r="AD165" s="47">
        <f t="shared" si="9"/>
        <v>0</v>
      </c>
    </row>
    <row r="166" spans="1:68" x14ac:dyDescent="0.2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98"/>
      <c r="P166" s="99" t="s">
        <v>74</v>
      </c>
      <c r="Q166" s="100"/>
      <c r="R166" s="100"/>
      <c r="S166" s="100"/>
      <c r="T166" s="100"/>
      <c r="U166" s="100"/>
      <c r="V166" s="101"/>
      <c r="W166" s="70" t="s">
        <v>75</v>
      </c>
      <c r="X166" s="71">
        <f>IFERROR(SUMPRODUCT(X163:X164*H163:H164),"0")</f>
        <v>0</v>
      </c>
      <c r="Y166" s="71" t="str">
        <f>IFERROR(SUMPRODUCT(Y163:Y164*H163:H164),"0")</f>
        <v>0</v>
      </c>
      <c r="Z166" s="70"/>
      <c r="AA166" s="72"/>
      <c r="AB166" s="72"/>
      <c r="AC166" s="72"/>
      <c r="AD166" s="47">
        <f t="shared" si="9"/>
        <v>0</v>
      </c>
    </row>
    <row r="167" spans="1:68" ht="27.75" customHeight="1" x14ac:dyDescent="0.25">
      <c r="A167" s="105" t="s">
        <v>266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51"/>
      <c r="AB167" s="51"/>
      <c r="AC167" s="51"/>
      <c r="AD167" s="47">
        <f t="shared" si="9"/>
        <v>0</v>
      </c>
    </row>
    <row r="168" spans="1:68" ht="16.5" customHeight="1" x14ac:dyDescent="0.25">
      <c r="A168" s="104" t="s">
        <v>267</v>
      </c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52"/>
      <c r="AB168" s="52"/>
      <c r="AC168" s="52"/>
      <c r="AD168" s="47">
        <f t="shared" si="9"/>
        <v>0</v>
      </c>
    </row>
    <row r="169" spans="1:68" ht="14.25" customHeight="1" x14ac:dyDescent="0.25">
      <c r="A169" s="102" t="s">
        <v>78</v>
      </c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53"/>
      <c r="AB169" s="53"/>
      <c r="AC169" s="53"/>
      <c r="AD169" s="47">
        <f t="shared" si="9"/>
        <v>0</v>
      </c>
    </row>
    <row r="170" spans="1:68" ht="27" customHeight="1" x14ac:dyDescent="0.25">
      <c r="A170" s="54" t="s">
        <v>268</v>
      </c>
      <c r="B170" s="54" t="s">
        <v>269</v>
      </c>
      <c r="C170" s="55">
        <v>4301132097</v>
      </c>
      <c r="D170" s="94">
        <v>4607111035721</v>
      </c>
      <c r="E170" s="94"/>
      <c r="F170" s="56">
        <v>0.25</v>
      </c>
      <c r="G170" s="57">
        <v>12</v>
      </c>
      <c r="H170" s="56">
        <v>3</v>
      </c>
      <c r="I170" s="56">
        <v>3.3879999999999999</v>
      </c>
      <c r="J170" s="57">
        <v>70</v>
      </c>
      <c r="K170" s="57" t="s">
        <v>81</v>
      </c>
      <c r="L170" s="57" t="s">
        <v>138</v>
      </c>
      <c r="M170" s="58" t="s">
        <v>69</v>
      </c>
      <c r="N170" s="58"/>
      <c r="O170" s="57">
        <v>365</v>
      </c>
      <c r="P170" s="10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96"/>
      <c r="R170" s="96"/>
      <c r="S170" s="96"/>
      <c r="T170" s="97"/>
      <c r="U170" s="59" t="s">
        <v>5</v>
      </c>
      <c r="V170" s="59" t="s">
        <v>5</v>
      </c>
      <c r="W170" s="60" t="s">
        <v>70</v>
      </c>
      <c r="X170" s="61"/>
      <c r="Y170" s="62" t="str">
        <f>IFERROR(IF(X170="","",X170),"")</f>
        <v/>
      </c>
      <c r="Z170" s="63" t="str">
        <f>IFERROR(IF(X170="","",X170*0.01788),"")</f>
        <v/>
      </c>
      <c r="AA170" s="64" t="s">
        <v>5</v>
      </c>
      <c r="AB170" s="65" t="s">
        <v>5</v>
      </c>
      <c r="AC170" s="66" t="s">
        <v>270</v>
      </c>
      <c r="AD170" s="47">
        <f t="shared" si="9"/>
        <v>0</v>
      </c>
      <c r="AE170" s="47">
        <f t="shared" si="8"/>
        <v>0</v>
      </c>
      <c r="AG170" s="67"/>
      <c r="AJ170" s="68" t="s">
        <v>139</v>
      </c>
      <c r="AK170" s="68">
        <v>70</v>
      </c>
      <c r="BB170" s="69" t="s">
        <v>85</v>
      </c>
      <c r="BM170" s="67">
        <v>0</v>
      </c>
      <c r="BN170" s="67">
        <v>0</v>
      </c>
      <c r="BO170" s="67">
        <v>0</v>
      </c>
      <c r="BP170" s="67">
        <v>0</v>
      </c>
    </row>
    <row r="171" spans="1:68" ht="27" customHeight="1" x14ac:dyDescent="0.25">
      <c r="A171" s="54" t="s">
        <v>271</v>
      </c>
      <c r="B171" s="54" t="s">
        <v>272</v>
      </c>
      <c r="C171" s="55">
        <v>4301132100</v>
      </c>
      <c r="D171" s="94">
        <v>4607111035691</v>
      </c>
      <c r="E171" s="94"/>
      <c r="F171" s="56">
        <v>0.25</v>
      </c>
      <c r="G171" s="57">
        <v>12</v>
      </c>
      <c r="H171" s="56">
        <v>3</v>
      </c>
      <c r="I171" s="56">
        <v>3.3879999999999999</v>
      </c>
      <c r="J171" s="57">
        <v>70</v>
      </c>
      <c r="K171" s="57" t="s">
        <v>81</v>
      </c>
      <c r="L171" s="57" t="s">
        <v>138</v>
      </c>
      <c r="M171" s="58" t="s">
        <v>69</v>
      </c>
      <c r="N171" s="58"/>
      <c r="O171" s="57">
        <v>365</v>
      </c>
      <c r="P171" s="10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96"/>
      <c r="R171" s="96"/>
      <c r="S171" s="96"/>
      <c r="T171" s="97"/>
      <c r="U171" s="59" t="s">
        <v>5</v>
      </c>
      <c r="V171" s="59" t="s">
        <v>5</v>
      </c>
      <c r="W171" s="60" t="s">
        <v>70</v>
      </c>
      <c r="X171" s="61"/>
      <c r="Y171" s="62" t="str">
        <f>IFERROR(IF(X171="","",X171),"")</f>
        <v/>
      </c>
      <c r="Z171" s="63" t="str">
        <f>IFERROR(IF(X171="","",X171*0.01788),"")</f>
        <v/>
      </c>
      <c r="AA171" s="64" t="s">
        <v>5</v>
      </c>
      <c r="AB171" s="65" t="s">
        <v>5</v>
      </c>
      <c r="AC171" s="66" t="s">
        <v>273</v>
      </c>
      <c r="AD171" s="47">
        <f t="shared" si="9"/>
        <v>0</v>
      </c>
      <c r="AE171" s="47">
        <f t="shared" si="8"/>
        <v>0</v>
      </c>
      <c r="AG171" s="67"/>
      <c r="AJ171" s="68" t="s">
        <v>139</v>
      </c>
      <c r="AK171" s="68">
        <v>70</v>
      </c>
      <c r="BB171" s="69" t="s">
        <v>85</v>
      </c>
      <c r="BM171" s="67">
        <v>0</v>
      </c>
      <c r="BN171" s="67">
        <v>0</v>
      </c>
      <c r="BO171" s="67">
        <v>0</v>
      </c>
      <c r="BP171" s="67">
        <v>0</v>
      </c>
    </row>
    <row r="172" spans="1:68" ht="27" customHeight="1" x14ac:dyDescent="0.25">
      <c r="A172" s="54" t="s">
        <v>274</v>
      </c>
      <c r="B172" s="54" t="s">
        <v>275</v>
      </c>
      <c r="C172" s="55">
        <v>4301132079</v>
      </c>
      <c r="D172" s="94">
        <v>4607111038487</v>
      </c>
      <c r="E172" s="94"/>
      <c r="F172" s="56">
        <v>0.25</v>
      </c>
      <c r="G172" s="57">
        <v>12</v>
      </c>
      <c r="H172" s="56">
        <v>3</v>
      </c>
      <c r="I172" s="56">
        <v>3.7360000000000002</v>
      </c>
      <c r="J172" s="57">
        <v>70</v>
      </c>
      <c r="K172" s="57" t="s">
        <v>81</v>
      </c>
      <c r="L172" s="57" t="s">
        <v>82</v>
      </c>
      <c r="M172" s="58" t="s">
        <v>69</v>
      </c>
      <c r="N172" s="58"/>
      <c r="O172" s="57">
        <v>180</v>
      </c>
      <c r="P172" s="10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96"/>
      <c r="R172" s="96"/>
      <c r="S172" s="96"/>
      <c r="T172" s="97"/>
      <c r="U172" s="59" t="s">
        <v>5</v>
      </c>
      <c r="V172" s="59" t="s">
        <v>5</v>
      </c>
      <c r="W172" s="60" t="s">
        <v>70</v>
      </c>
      <c r="X172" s="61"/>
      <c r="Y172" s="62" t="str">
        <f>IFERROR(IF(X172="","",X172),"")</f>
        <v/>
      </c>
      <c r="Z172" s="63" t="str">
        <f>IFERROR(IF(X172="","",X172*0.01788),"")</f>
        <v/>
      </c>
      <c r="AA172" s="64" t="s">
        <v>5</v>
      </c>
      <c r="AB172" s="65" t="s">
        <v>5</v>
      </c>
      <c r="AC172" s="66" t="s">
        <v>276</v>
      </c>
      <c r="AD172" s="47">
        <f t="shared" si="9"/>
        <v>0</v>
      </c>
      <c r="AE172" s="47">
        <f t="shared" si="8"/>
        <v>0</v>
      </c>
      <c r="AG172" s="67"/>
      <c r="AJ172" s="68" t="s">
        <v>84</v>
      </c>
      <c r="AK172" s="68">
        <v>14</v>
      </c>
      <c r="BB172" s="69" t="s">
        <v>85</v>
      </c>
      <c r="BM172" s="67">
        <v>0</v>
      </c>
      <c r="BN172" s="67">
        <v>0</v>
      </c>
      <c r="BO172" s="67">
        <v>0</v>
      </c>
      <c r="BP172" s="67">
        <v>0</v>
      </c>
    </row>
    <row r="173" spans="1:68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98"/>
      <c r="P173" s="99" t="s">
        <v>74</v>
      </c>
      <c r="Q173" s="100"/>
      <c r="R173" s="100"/>
      <c r="S173" s="100"/>
      <c r="T173" s="100"/>
      <c r="U173" s="100"/>
      <c r="V173" s="101"/>
      <c r="W173" s="70" t="s">
        <v>70</v>
      </c>
      <c r="X173" s="71">
        <f>IFERROR(SUM(X170:X172),"0")</f>
        <v>0</v>
      </c>
      <c r="Y173" s="71">
        <f>IFERROR(SUM(Y170:Y172),"0")</f>
        <v>0</v>
      </c>
      <c r="Z173" s="71">
        <f>IFERROR(IF(Z170="",0,Z170),"0")+IFERROR(IF(Z171="",0,Z171),"0")+IFERROR(IF(Z172="",0,Z172),"0")</f>
        <v>0</v>
      </c>
      <c r="AA173" s="72"/>
      <c r="AB173" s="72"/>
      <c r="AC173" s="72"/>
      <c r="AD173" s="47">
        <f t="shared" si="9"/>
        <v>0</v>
      </c>
    </row>
    <row r="174" spans="1:68" x14ac:dyDescent="0.2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98"/>
      <c r="P174" s="99" t="s">
        <v>74</v>
      </c>
      <c r="Q174" s="100"/>
      <c r="R174" s="100"/>
      <c r="S174" s="100"/>
      <c r="T174" s="100"/>
      <c r="U174" s="100"/>
      <c r="V174" s="101"/>
      <c r="W174" s="70" t="s">
        <v>75</v>
      </c>
      <c r="X174" s="71">
        <f>IFERROR(SUMPRODUCT(X170:X172*H170:H172),"0")</f>
        <v>0</v>
      </c>
      <c r="Y174" s="71" t="str">
        <f>IFERROR(SUMPRODUCT(Y170:Y172*H170:H172),"0")</f>
        <v>0</v>
      </c>
      <c r="Z174" s="70"/>
      <c r="AA174" s="72"/>
      <c r="AB174" s="72"/>
      <c r="AC174" s="72"/>
      <c r="AD174" s="47">
        <f t="shared" si="9"/>
        <v>0</v>
      </c>
    </row>
    <row r="175" spans="1:68" ht="14.25" customHeight="1" x14ac:dyDescent="0.25">
      <c r="A175" s="102" t="s">
        <v>277</v>
      </c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53"/>
      <c r="AB175" s="53"/>
      <c r="AC175" s="53"/>
      <c r="AD175" s="47">
        <f t="shared" si="9"/>
        <v>0</v>
      </c>
    </row>
    <row r="176" spans="1:68" ht="27" customHeight="1" x14ac:dyDescent="0.25">
      <c r="A176" s="54" t="s">
        <v>278</v>
      </c>
      <c r="B176" s="54" t="s">
        <v>279</v>
      </c>
      <c r="C176" s="55">
        <v>4301051855</v>
      </c>
      <c r="D176" s="94">
        <v>4680115885875</v>
      </c>
      <c r="E176" s="94"/>
      <c r="F176" s="56">
        <v>1</v>
      </c>
      <c r="G176" s="57">
        <v>9</v>
      </c>
      <c r="H176" s="56">
        <v>9</v>
      </c>
      <c r="I176" s="56">
        <v>9.48</v>
      </c>
      <c r="J176" s="57">
        <v>56</v>
      </c>
      <c r="K176" s="57" t="s">
        <v>280</v>
      </c>
      <c r="L176" s="57" t="s">
        <v>68</v>
      </c>
      <c r="M176" s="58" t="s">
        <v>281</v>
      </c>
      <c r="N176" s="58"/>
      <c r="O176" s="57">
        <v>365</v>
      </c>
      <c r="P176" s="95" t="s">
        <v>282</v>
      </c>
      <c r="Q176" s="96"/>
      <c r="R176" s="96"/>
      <c r="S176" s="96"/>
      <c r="T176" s="97"/>
      <c r="U176" s="59" t="s">
        <v>5</v>
      </c>
      <c r="V176" s="59" t="s">
        <v>5</v>
      </c>
      <c r="W176" s="60" t="s">
        <v>70</v>
      </c>
      <c r="X176" s="61">
        <v>0</v>
      </c>
      <c r="Y176" s="62">
        <f>IFERROR(IF(X176="","",X176),"")</f>
        <v>0</v>
      </c>
      <c r="Z176" s="63">
        <f>IFERROR(IF(X176="","",X176*0.02175),"")</f>
        <v>0</v>
      </c>
      <c r="AA176" s="64" t="s">
        <v>5</v>
      </c>
      <c r="AB176" s="65" t="s">
        <v>5</v>
      </c>
      <c r="AC176" s="66" t="s">
        <v>283</v>
      </c>
      <c r="AD176" s="47">
        <f t="shared" si="9"/>
        <v>0</v>
      </c>
      <c r="AE176" s="47">
        <f t="shared" si="8"/>
        <v>0</v>
      </c>
      <c r="AG176" s="67"/>
      <c r="AJ176" s="68" t="s">
        <v>72</v>
      </c>
      <c r="AK176" s="68">
        <v>1</v>
      </c>
      <c r="BB176" s="69" t="s">
        <v>284</v>
      </c>
      <c r="BM176" s="67">
        <v>0</v>
      </c>
      <c r="BN176" s="67">
        <v>0</v>
      </c>
      <c r="BO176" s="67">
        <v>0</v>
      </c>
      <c r="BP176" s="67">
        <v>0</v>
      </c>
    </row>
    <row r="177" spans="1:68" x14ac:dyDescent="0.2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98"/>
      <c r="P177" s="99" t="s">
        <v>74</v>
      </c>
      <c r="Q177" s="100"/>
      <c r="R177" s="100"/>
      <c r="S177" s="100"/>
      <c r="T177" s="100"/>
      <c r="U177" s="100"/>
      <c r="V177" s="101"/>
      <c r="W177" s="70" t="s">
        <v>70</v>
      </c>
      <c r="X177" s="71">
        <f>IFERROR(SUM(X176:X176),"0")</f>
        <v>0</v>
      </c>
      <c r="Y177" s="71">
        <f>IFERROR(SUM(Y176:Y176),"0")</f>
        <v>0</v>
      </c>
      <c r="Z177" s="71">
        <f>IFERROR(IF(Z176="",0,Z176),"0")</f>
        <v>0</v>
      </c>
      <c r="AA177" s="72"/>
      <c r="AB177" s="72"/>
      <c r="AC177" s="72"/>
      <c r="AD177" s="47">
        <f t="shared" si="9"/>
        <v>0</v>
      </c>
    </row>
    <row r="178" spans="1:68" x14ac:dyDescent="0.2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98"/>
      <c r="P178" s="99" t="s">
        <v>74</v>
      </c>
      <c r="Q178" s="100"/>
      <c r="R178" s="100"/>
      <c r="S178" s="100"/>
      <c r="T178" s="100"/>
      <c r="U178" s="100"/>
      <c r="V178" s="101"/>
      <c r="W178" s="70" t="s">
        <v>75</v>
      </c>
      <c r="X178" s="71">
        <f>IFERROR(SUMPRODUCT(X176:X176*H176:H176),"0")</f>
        <v>0</v>
      </c>
      <c r="Y178" s="71">
        <f>IFERROR(SUMPRODUCT(Y176:Y176*H176:H176),"0")</f>
        <v>0</v>
      </c>
      <c r="Z178" s="70"/>
      <c r="AA178" s="72"/>
      <c r="AB178" s="72"/>
      <c r="AC178" s="72"/>
      <c r="AD178" s="47">
        <f t="shared" si="9"/>
        <v>0</v>
      </c>
    </row>
    <row r="179" spans="1:68" ht="27.75" customHeight="1" x14ac:dyDescent="0.25">
      <c r="A179" s="105" t="s">
        <v>285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51"/>
      <c r="AB179" s="51"/>
      <c r="AC179" s="51"/>
      <c r="AD179" s="47">
        <f t="shared" si="9"/>
        <v>0</v>
      </c>
    </row>
    <row r="180" spans="1:68" ht="16.5" customHeight="1" x14ac:dyDescent="0.25">
      <c r="A180" s="104" t="s">
        <v>286</v>
      </c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52"/>
      <c r="AB180" s="52"/>
      <c r="AC180" s="52"/>
      <c r="AD180" s="47">
        <f t="shared" si="9"/>
        <v>0</v>
      </c>
    </row>
    <row r="181" spans="1:68" ht="14.25" customHeight="1" x14ac:dyDescent="0.25">
      <c r="A181" s="102" t="s">
        <v>141</v>
      </c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53"/>
      <c r="AB181" s="53"/>
      <c r="AC181" s="53"/>
      <c r="AD181" s="47">
        <f t="shared" si="9"/>
        <v>0</v>
      </c>
    </row>
    <row r="182" spans="1:68" ht="27" customHeight="1" x14ac:dyDescent="0.25">
      <c r="A182" s="54" t="s">
        <v>287</v>
      </c>
      <c r="B182" s="54" t="s">
        <v>288</v>
      </c>
      <c r="C182" s="55">
        <v>4301135707</v>
      </c>
      <c r="D182" s="94">
        <v>4620207490198</v>
      </c>
      <c r="E182" s="94"/>
      <c r="F182" s="56">
        <v>0.2</v>
      </c>
      <c r="G182" s="57">
        <v>12</v>
      </c>
      <c r="H182" s="56">
        <v>2.4</v>
      </c>
      <c r="I182" s="56">
        <v>3.1036000000000001</v>
      </c>
      <c r="J182" s="57">
        <v>70</v>
      </c>
      <c r="K182" s="57" t="s">
        <v>81</v>
      </c>
      <c r="L182" s="57" t="s">
        <v>68</v>
      </c>
      <c r="M182" s="58" t="s">
        <v>69</v>
      </c>
      <c r="N182" s="58"/>
      <c r="O182" s="57">
        <v>180</v>
      </c>
      <c r="P182" s="1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96"/>
      <c r="R182" s="96"/>
      <c r="S182" s="96"/>
      <c r="T182" s="97"/>
      <c r="U182" s="59" t="s">
        <v>5</v>
      </c>
      <c r="V182" s="59" t="s">
        <v>5</v>
      </c>
      <c r="W182" s="60" t="s">
        <v>70</v>
      </c>
      <c r="X182" s="61">
        <v>0</v>
      </c>
      <c r="Y182" s="62">
        <f>IFERROR(IF(X182="","",X182),"")</f>
        <v>0</v>
      </c>
      <c r="Z182" s="63">
        <f>IFERROR(IF(X182="","",X182*0.01788),"")</f>
        <v>0</v>
      </c>
      <c r="AA182" s="64" t="s">
        <v>5</v>
      </c>
      <c r="AB182" s="65" t="s">
        <v>5</v>
      </c>
      <c r="AC182" s="66" t="s">
        <v>289</v>
      </c>
      <c r="AD182" s="47">
        <f t="shared" si="9"/>
        <v>0</v>
      </c>
      <c r="AE182" s="47">
        <f t="shared" si="8"/>
        <v>0</v>
      </c>
      <c r="AG182" s="67"/>
      <c r="AJ182" s="68" t="s">
        <v>72</v>
      </c>
      <c r="AK182" s="68">
        <v>1</v>
      </c>
      <c r="BB182" s="69" t="s">
        <v>85</v>
      </c>
      <c r="BM182" s="67">
        <v>0</v>
      </c>
      <c r="BN182" s="67">
        <v>0</v>
      </c>
      <c r="BO182" s="67">
        <v>0</v>
      </c>
      <c r="BP182" s="67">
        <v>0</v>
      </c>
    </row>
    <row r="183" spans="1:68" ht="27" customHeight="1" x14ac:dyDescent="0.25">
      <c r="A183" s="54" t="s">
        <v>290</v>
      </c>
      <c r="B183" s="54" t="s">
        <v>291</v>
      </c>
      <c r="C183" s="55">
        <v>4301135719</v>
      </c>
      <c r="D183" s="94">
        <v>4620207490235</v>
      </c>
      <c r="E183" s="94"/>
      <c r="F183" s="56">
        <v>0.2</v>
      </c>
      <c r="G183" s="57">
        <v>12</v>
      </c>
      <c r="H183" s="56">
        <v>2.4</v>
      </c>
      <c r="I183" s="56">
        <v>3.1036000000000001</v>
      </c>
      <c r="J183" s="57">
        <v>70</v>
      </c>
      <c r="K183" s="57" t="s">
        <v>81</v>
      </c>
      <c r="L183" s="57" t="s">
        <v>68</v>
      </c>
      <c r="M183" s="58" t="s">
        <v>69</v>
      </c>
      <c r="N183" s="58"/>
      <c r="O183" s="57">
        <v>180</v>
      </c>
      <c r="P183" s="1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96"/>
      <c r="R183" s="96"/>
      <c r="S183" s="96"/>
      <c r="T183" s="97"/>
      <c r="U183" s="59" t="s">
        <v>5</v>
      </c>
      <c r="V183" s="59" t="s">
        <v>5</v>
      </c>
      <c r="W183" s="60" t="s">
        <v>70</v>
      </c>
      <c r="X183" s="61">
        <v>0</v>
      </c>
      <c r="Y183" s="62">
        <f>IFERROR(IF(X183="","",X183),"")</f>
        <v>0</v>
      </c>
      <c r="Z183" s="63">
        <f>IFERROR(IF(X183="","",X183*0.01788),"")</f>
        <v>0</v>
      </c>
      <c r="AA183" s="64" t="s">
        <v>5</v>
      </c>
      <c r="AB183" s="65" t="s">
        <v>5</v>
      </c>
      <c r="AC183" s="66" t="s">
        <v>292</v>
      </c>
      <c r="AD183" s="47">
        <f t="shared" si="9"/>
        <v>0</v>
      </c>
      <c r="AE183" s="47">
        <f t="shared" si="8"/>
        <v>0</v>
      </c>
      <c r="AG183" s="67"/>
      <c r="AJ183" s="68" t="s">
        <v>72</v>
      </c>
      <c r="AK183" s="68">
        <v>1</v>
      </c>
      <c r="BB183" s="69" t="s">
        <v>85</v>
      </c>
      <c r="BM183" s="67">
        <v>0</v>
      </c>
      <c r="BN183" s="67">
        <v>0</v>
      </c>
      <c r="BO183" s="67">
        <v>0</v>
      </c>
      <c r="BP183" s="67">
        <v>0</v>
      </c>
    </row>
    <row r="184" spans="1:68" ht="27" customHeight="1" x14ac:dyDescent="0.25">
      <c r="A184" s="54" t="s">
        <v>293</v>
      </c>
      <c r="B184" s="54" t="s">
        <v>294</v>
      </c>
      <c r="C184" s="55">
        <v>4301135697</v>
      </c>
      <c r="D184" s="94">
        <v>4620207490259</v>
      </c>
      <c r="E184" s="94"/>
      <c r="F184" s="56">
        <v>0.2</v>
      </c>
      <c r="G184" s="57">
        <v>12</v>
      </c>
      <c r="H184" s="56">
        <v>2.4</v>
      </c>
      <c r="I184" s="56">
        <v>3.1036000000000001</v>
      </c>
      <c r="J184" s="57">
        <v>70</v>
      </c>
      <c r="K184" s="57" t="s">
        <v>81</v>
      </c>
      <c r="L184" s="57" t="s">
        <v>68</v>
      </c>
      <c r="M184" s="58" t="s">
        <v>69</v>
      </c>
      <c r="N184" s="58"/>
      <c r="O184" s="57">
        <v>180</v>
      </c>
      <c r="P184" s="1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96"/>
      <c r="R184" s="96"/>
      <c r="S184" s="96"/>
      <c r="T184" s="97"/>
      <c r="U184" s="59" t="s">
        <v>5</v>
      </c>
      <c r="V184" s="59" t="s">
        <v>5</v>
      </c>
      <c r="W184" s="60" t="s">
        <v>70</v>
      </c>
      <c r="X184" s="61">
        <v>0</v>
      </c>
      <c r="Y184" s="62">
        <f>IFERROR(IF(X184="","",X184),"")</f>
        <v>0</v>
      </c>
      <c r="Z184" s="63">
        <f>IFERROR(IF(X184="","",X184*0.01788),"")</f>
        <v>0</v>
      </c>
      <c r="AA184" s="64" t="s">
        <v>5</v>
      </c>
      <c r="AB184" s="65" t="s">
        <v>5</v>
      </c>
      <c r="AC184" s="66" t="s">
        <v>289</v>
      </c>
      <c r="AD184" s="47">
        <f t="shared" si="9"/>
        <v>0</v>
      </c>
      <c r="AE184" s="47">
        <f t="shared" si="8"/>
        <v>0</v>
      </c>
      <c r="AG184" s="67"/>
      <c r="AJ184" s="68" t="s">
        <v>72</v>
      </c>
      <c r="AK184" s="68">
        <v>1</v>
      </c>
      <c r="BB184" s="69" t="s">
        <v>85</v>
      </c>
      <c r="BM184" s="67">
        <v>0</v>
      </c>
      <c r="BN184" s="67">
        <v>0</v>
      </c>
      <c r="BO184" s="67">
        <v>0</v>
      </c>
      <c r="BP184" s="67">
        <v>0</v>
      </c>
    </row>
    <row r="185" spans="1:68" ht="27" customHeight="1" x14ac:dyDescent="0.25">
      <c r="A185" s="54" t="s">
        <v>295</v>
      </c>
      <c r="B185" s="54" t="s">
        <v>296</v>
      </c>
      <c r="C185" s="55">
        <v>4301135681</v>
      </c>
      <c r="D185" s="94">
        <v>4620207490143</v>
      </c>
      <c r="E185" s="94"/>
      <c r="F185" s="56">
        <v>0.22</v>
      </c>
      <c r="G185" s="57">
        <v>12</v>
      </c>
      <c r="H185" s="56">
        <v>2.64</v>
      </c>
      <c r="I185" s="56">
        <v>3.3435999999999999</v>
      </c>
      <c r="J185" s="57">
        <v>70</v>
      </c>
      <c r="K185" s="57" t="s">
        <v>81</v>
      </c>
      <c r="L185" s="57" t="s">
        <v>68</v>
      </c>
      <c r="M185" s="58" t="s">
        <v>69</v>
      </c>
      <c r="N185" s="58"/>
      <c r="O185" s="57">
        <v>180</v>
      </c>
      <c r="P185" s="95" t="s">
        <v>297</v>
      </c>
      <c r="Q185" s="96"/>
      <c r="R185" s="96"/>
      <c r="S185" s="96"/>
      <c r="T185" s="97"/>
      <c r="U185" s="59" t="s">
        <v>5</v>
      </c>
      <c r="V185" s="59" t="s">
        <v>5</v>
      </c>
      <c r="W185" s="60" t="s">
        <v>70</v>
      </c>
      <c r="X185" s="61">
        <v>0</v>
      </c>
      <c r="Y185" s="62">
        <f>IFERROR(IF(X185="","",X185),"")</f>
        <v>0</v>
      </c>
      <c r="Z185" s="63">
        <f>IFERROR(IF(X185="","",X185*0.01788),"")</f>
        <v>0</v>
      </c>
      <c r="AA185" s="64" t="s">
        <v>5</v>
      </c>
      <c r="AB185" s="65" t="s">
        <v>5</v>
      </c>
      <c r="AC185" s="66" t="s">
        <v>298</v>
      </c>
      <c r="AD185" s="47">
        <f t="shared" si="9"/>
        <v>0</v>
      </c>
      <c r="AE185" s="47">
        <f t="shared" si="8"/>
        <v>0</v>
      </c>
      <c r="AG185" s="67"/>
      <c r="AJ185" s="68" t="s">
        <v>72</v>
      </c>
      <c r="AK185" s="68">
        <v>1</v>
      </c>
      <c r="BB185" s="69" t="s">
        <v>85</v>
      </c>
      <c r="BM185" s="67">
        <v>0</v>
      </c>
      <c r="BN185" s="67">
        <v>0</v>
      </c>
      <c r="BO185" s="67">
        <v>0</v>
      </c>
      <c r="BP185" s="67">
        <v>0</v>
      </c>
    </row>
    <row r="186" spans="1:68" x14ac:dyDescent="0.2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98"/>
      <c r="P186" s="99" t="s">
        <v>74</v>
      </c>
      <c r="Q186" s="100"/>
      <c r="R186" s="100"/>
      <c r="S186" s="100"/>
      <c r="T186" s="100"/>
      <c r="U186" s="100"/>
      <c r="V186" s="101"/>
      <c r="W186" s="70" t="s">
        <v>70</v>
      </c>
      <c r="X186" s="71">
        <f>IFERROR(SUM(X182:X185),"0")</f>
        <v>0</v>
      </c>
      <c r="Y186" s="71">
        <f>IFERROR(SUM(Y182:Y185),"0")</f>
        <v>0</v>
      </c>
      <c r="Z186" s="71">
        <f>IFERROR(IF(Z182="",0,Z182),"0")+IFERROR(IF(Z183="",0,Z183),"0")+IFERROR(IF(Z184="",0,Z184),"0")+IFERROR(IF(Z185="",0,Z185),"0")</f>
        <v>0</v>
      </c>
      <c r="AA186" s="72"/>
      <c r="AB186" s="72"/>
      <c r="AC186" s="72"/>
      <c r="AD186" s="47">
        <f t="shared" si="9"/>
        <v>0</v>
      </c>
    </row>
    <row r="187" spans="1:68" x14ac:dyDescent="0.2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98"/>
      <c r="P187" s="99" t="s">
        <v>74</v>
      </c>
      <c r="Q187" s="100"/>
      <c r="R187" s="100"/>
      <c r="S187" s="100"/>
      <c r="T187" s="100"/>
      <c r="U187" s="100"/>
      <c r="V187" s="101"/>
      <c r="W187" s="70" t="s">
        <v>75</v>
      </c>
      <c r="X187" s="71">
        <f>IFERROR(SUMPRODUCT(X182:X185*H182:H185),"0")</f>
        <v>0</v>
      </c>
      <c r="Y187" s="71">
        <f>IFERROR(SUMPRODUCT(Y182:Y185*H182:H185),"0")</f>
        <v>0</v>
      </c>
      <c r="Z187" s="70"/>
      <c r="AA187" s="72"/>
      <c r="AB187" s="72"/>
      <c r="AC187" s="72"/>
      <c r="AD187" s="47">
        <f t="shared" si="9"/>
        <v>0</v>
      </c>
    </row>
    <row r="188" spans="1:68" ht="16.5" customHeight="1" x14ac:dyDescent="0.25">
      <c r="A188" s="104" t="s">
        <v>299</v>
      </c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52"/>
      <c r="AB188" s="52"/>
      <c r="AC188" s="52"/>
      <c r="AD188" s="47">
        <f t="shared" si="9"/>
        <v>0</v>
      </c>
    </row>
    <row r="189" spans="1:68" ht="14.25" customHeight="1" x14ac:dyDescent="0.25">
      <c r="A189" s="102" t="s">
        <v>64</v>
      </c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53"/>
      <c r="AB189" s="53"/>
      <c r="AC189" s="53"/>
      <c r="AD189" s="47">
        <f t="shared" si="9"/>
        <v>0</v>
      </c>
    </row>
    <row r="190" spans="1:68" ht="16.5" customHeight="1" x14ac:dyDescent="0.25">
      <c r="A190" s="54" t="s">
        <v>300</v>
      </c>
      <c r="B190" s="54" t="s">
        <v>301</v>
      </c>
      <c r="C190" s="55">
        <v>4301070948</v>
      </c>
      <c r="D190" s="94">
        <v>4607111037022</v>
      </c>
      <c r="E190" s="94"/>
      <c r="F190" s="56">
        <v>0.7</v>
      </c>
      <c r="G190" s="57">
        <v>8</v>
      </c>
      <c r="H190" s="56">
        <v>5.6</v>
      </c>
      <c r="I190" s="56">
        <v>5.87</v>
      </c>
      <c r="J190" s="57">
        <v>84</v>
      </c>
      <c r="K190" s="57" t="s">
        <v>67</v>
      </c>
      <c r="L190" s="57" t="s">
        <v>82</v>
      </c>
      <c r="M190" s="58" t="s">
        <v>69</v>
      </c>
      <c r="N190" s="58"/>
      <c r="O190" s="57">
        <v>180</v>
      </c>
      <c r="P190" s="1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96"/>
      <c r="R190" s="96"/>
      <c r="S190" s="96"/>
      <c r="T190" s="97"/>
      <c r="U190" s="59" t="s">
        <v>5</v>
      </c>
      <c r="V190" s="59" t="s">
        <v>5</v>
      </c>
      <c r="W190" s="60" t="s">
        <v>70</v>
      </c>
      <c r="X190" s="61">
        <v>0</v>
      </c>
      <c r="Y190" s="62">
        <f>IFERROR(IF(X190="","",X190),"")</f>
        <v>0</v>
      </c>
      <c r="Z190" s="63">
        <f>IFERROR(IF(X190="","",X190*0.0155),"")</f>
        <v>0</v>
      </c>
      <c r="AA190" s="64" t="s">
        <v>5</v>
      </c>
      <c r="AB190" s="65" t="s">
        <v>5</v>
      </c>
      <c r="AC190" s="66" t="s">
        <v>302</v>
      </c>
      <c r="AD190" s="47">
        <f t="shared" si="9"/>
        <v>0</v>
      </c>
      <c r="AE190" s="47">
        <f t="shared" ref="AE188:AE251" si="10">AD190/J190/G190</f>
        <v>0</v>
      </c>
      <c r="AG190" s="67"/>
      <c r="AJ190" s="68" t="s">
        <v>84</v>
      </c>
      <c r="AK190" s="68">
        <v>12</v>
      </c>
      <c r="BB190" s="69" t="s">
        <v>1</v>
      </c>
      <c r="BM190" s="67">
        <v>0</v>
      </c>
      <c r="BN190" s="67">
        <v>0</v>
      </c>
      <c r="BO190" s="67">
        <v>0</v>
      </c>
      <c r="BP190" s="67">
        <v>0</v>
      </c>
    </row>
    <row r="191" spans="1:68" ht="27" customHeight="1" x14ac:dyDescent="0.25">
      <c r="A191" s="54" t="s">
        <v>303</v>
      </c>
      <c r="B191" s="54" t="s">
        <v>304</v>
      </c>
      <c r="C191" s="55">
        <v>4301070990</v>
      </c>
      <c r="D191" s="94">
        <v>4607111038494</v>
      </c>
      <c r="E191" s="94"/>
      <c r="F191" s="56">
        <v>0.7</v>
      </c>
      <c r="G191" s="57">
        <v>8</v>
      </c>
      <c r="H191" s="56">
        <v>5.6</v>
      </c>
      <c r="I191" s="56">
        <v>5.87</v>
      </c>
      <c r="J191" s="57">
        <v>84</v>
      </c>
      <c r="K191" s="57" t="s">
        <v>67</v>
      </c>
      <c r="L191" s="57" t="s">
        <v>68</v>
      </c>
      <c r="M191" s="58" t="s">
        <v>69</v>
      </c>
      <c r="N191" s="58"/>
      <c r="O191" s="57">
        <v>180</v>
      </c>
      <c r="P191" s="1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96"/>
      <c r="R191" s="96"/>
      <c r="S191" s="96"/>
      <c r="T191" s="97"/>
      <c r="U191" s="59" t="s">
        <v>5</v>
      </c>
      <c r="V191" s="59" t="s">
        <v>5</v>
      </c>
      <c r="W191" s="60" t="s">
        <v>70</v>
      </c>
      <c r="X191" s="61">
        <v>0</v>
      </c>
      <c r="Y191" s="62">
        <f>IFERROR(IF(X191="","",X191),"")</f>
        <v>0</v>
      </c>
      <c r="Z191" s="63">
        <f>IFERROR(IF(X191="","",X191*0.0155),"")</f>
        <v>0</v>
      </c>
      <c r="AA191" s="64" t="s">
        <v>5</v>
      </c>
      <c r="AB191" s="65" t="s">
        <v>5</v>
      </c>
      <c r="AC191" s="66" t="s">
        <v>305</v>
      </c>
      <c r="AD191" s="47">
        <f t="shared" si="9"/>
        <v>0</v>
      </c>
      <c r="AE191" s="47">
        <f t="shared" si="10"/>
        <v>0</v>
      </c>
      <c r="AG191" s="67"/>
      <c r="AJ191" s="68" t="s">
        <v>72</v>
      </c>
      <c r="AK191" s="68">
        <v>1</v>
      </c>
      <c r="BB191" s="69" t="s">
        <v>1</v>
      </c>
      <c r="BM191" s="67">
        <v>0</v>
      </c>
      <c r="BN191" s="67">
        <v>0</v>
      </c>
      <c r="BO191" s="67">
        <v>0</v>
      </c>
      <c r="BP191" s="67">
        <v>0</v>
      </c>
    </row>
    <row r="192" spans="1:68" ht="27" customHeight="1" x14ac:dyDescent="0.25">
      <c r="A192" s="54" t="s">
        <v>306</v>
      </c>
      <c r="B192" s="54" t="s">
        <v>307</v>
      </c>
      <c r="C192" s="55">
        <v>4301070966</v>
      </c>
      <c r="D192" s="94">
        <v>4607111038135</v>
      </c>
      <c r="E192" s="94"/>
      <c r="F192" s="56">
        <v>0.7</v>
      </c>
      <c r="G192" s="57">
        <v>8</v>
      </c>
      <c r="H192" s="56">
        <v>5.6</v>
      </c>
      <c r="I192" s="56">
        <v>5.87</v>
      </c>
      <c r="J192" s="57">
        <v>84</v>
      </c>
      <c r="K192" s="57" t="s">
        <v>67</v>
      </c>
      <c r="L192" s="57" t="s">
        <v>68</v>
      </c>
      <c r="M192" s="58" t="s">
        <v>69</v>
      </c>
      <c r="N192" s="58"/>
      <c r="O192" s="57">
        <v>180</v>
      </c>
      <c r="P192" s="1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96"/>
      <c r="R192" s="96"/>
      <c r="S192" s="96"/>
      <c r="T192" s="97"/>
      <c r="U192" s="59" t="s">
        <v>5</v>
      </c>
      <c r="V192" s="59" t="s">
        <v>5</v>
      </c>
      <c r="W192" s="60" t="s">
        <v>70</v>
      </c>
      <c r="X192" s="61">
        <v>0</v>
      </c>
      <c r="Y192" s="62">
        <f>IFERROR(IF(X192="","",X192),"")</f>
        <v>0</v>
      </c>
      <c r="Z192" s="63">
        <f>IFERROR(IF(X192="","",X192*0.0155),"")</f>
        <v>0</v>
      </c>
      <c r="AA192" s="64" t="s">
        <v>5</v>
      </c>
      <c r="AB192" s="65" t="s">
        <v>5</v>
      </c>
      <c r="AC192" s="66" t="s">
        <v>308</v>
      </c>
      <c r="AD192" s="47">
        <f t="shared" si="9"/>
        <v>0</v>
      </c>
      <c r="AE192" s="47">
        <f t="shared" si="10"/>
        <v>0</v>
      </c>
      <c r="AG192" s="67"/>
      <c r="AJ192" s="68" t="s">
        <v>72</v>
      </c>
      <c r="AK192" s="68">
        <v>1</v>
      </c>
      <c r="BB192" s="69" t="s">
        <v>1</v>
      </c>
      <c r="BM192" s="67">
        <v>0</v>
      </c>
      <c r="BN192" s="67">
        <v>0</v>
      </c>
      <c r="BO192" s="67">
        <v>0</v>
      </c>
      <c r="BP192" s="67">
        <v>0</v>
      </c>
    </row>
    <row r="193" spans="1:68" x14ac:dyDescent="0.2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98"/>
      <c r="P193" s="99" t="s">
        <v>74</v>
      </c>
      <c r="Q193" s="100"/>
      <c r="R193" s="100"/>
      <c r="S193" s="100"/>
      <c r="T193" s="100"/>
      <c r="U193" s="100"/>
      <c r="V193" s="101"/>
      <c r="W193" s="70" t="s">
        <v>70</v>
      </c>
      <c r="X193" s="71">
        <f>IFERROR(SUM(X190:X192),"0")</f>
        <v>0</v>
      </c>
      <c r="Y193" s="71">
        <f>IFERROR(SUM(Y190:Y192),"0")</f>
        <v>0</v>
      </c>
      <c r="Z193" s="71">
        <f>IFERROR(IF(Z190="",0,Z190),"0")+IFERROR(IF(Z191="",0,Z191),"0")+IFERROR(IF(Z192="",0,Z192),"0")</f>
        <v>0</v>
      </c>
      <c r="AA193" s="72"/>
      <c r="AB193" s="72"/>
      <c r="AC193" s="72"/>
      <c r="AD193" s="47">
        <f t="shared" si="9"/>
        <v>0</v>
      </c>
    </row>
    <row r="194" spans="1:68" x14ac:dyDescent="0.2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98"/>
      <c r="P194" s="99" t="s">
        <v>74</v>
      </c>
      <c r="Q194" s="100"/>
      <c r="R194" s="100"/>
      <c r="S194" s="100"/>
      <c r="T194" s="100"/>
      <c r="U194" s="100"/>
      <c r="V194" s="101"/>
      <c r="W194" s="70" t="s">
        <v>75</v>
      </c>
      <c r="X194" s="71">
        <f>IFERROR(SUMPRODUCT(X190:X192*H190:H192),"0")</f>
        <v>0</v>
      </c>
      <c r="Y194" s="71">
        <f>IFERROR(SUMPRODUCT(Y190:Y192*H190:H192),"0")</f>
        <v>0</v>
      </c>
      <c r="Z194" s="70"/>
      <c r="AA194" s="72"/>
      <c r="AB194" s="72"/>
      <c r="AC194" s="72"/>
      <c r="AD194" s="47">
        <f t="shared" si="9"/>
        <v>0</v>
      </c>
    </row>
    <row r="195" spans="1:68" ht="16.5" customHeight="1" x14ac:dyDescent="0.25">
      <c r="A195" s="104" t="s">
        <v>309</v>
      </c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52"/>
      <c r="AB195" s="52"/>
      <c r="AC195" s="52"/>
      <c r="AD195" s="47">
        <f t="shared" si="9"/>
        <v>0</v>
      </c>
    </row>
    <row r="196" spans="1:68" ht="14.25" customHeight="1" x14ac:dyDescent="0.25">
      <c r="A196" s="102" t="s">
        <v>64</v>
      </c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53"/>
      <c r="AB196" s="53"/>
      <c r="AC196" s="53"/>
      <c r="AD196" s="47">
        <f t="shared" si="9"/>
        <v>0</v>
      </c>
    </row>
    <row r="197" spans="1:68" ht="27" customHeight="1" x14ac:dyDescent="0.25">
      <c r="A197" s="54" t="s">
        <v>310</v>
      </c>
      <c r="B197" s="54" t="s">
        <v>311</v>
      </c>
      <c r="C197" s="55">
        <v>4301070996</v>
      </c>
      <c r="D197" s="94">
        <v>4607111038654</v>
      </c>
      <c r="E197" s="94"/>
      <c r="F197" s="56">
        <v>0.4</v>
      </c>
      <c r="G197" s="57">
        <v>16</v>
      </c>
      <c r="H197" s="56">
        <v>6.4</v>
      </c>
      <c r="I197" s="56">
        <v>6.63</v>
      </c>
      <c r="J197" s="57">
        <v>84</v>
      </c>
      <c r="K197" s="57" t="s">
        <v>67</v>
      </c>
      <c r="L197" s="57" t="s">
        <v>68</v>
      </c>
      <c r="M197" s="58" t="s">
        <v>69</v>
      </c>
      <c r="N197" s="58"/>
      <c r="O197" s="57">
        <v>180</v>
      </c>
      <c r="P197" s="10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96"/>
      <c r="R197" s="96"/>
      <c r="S197" s="96"/>
      <c r="T197" s="97"/>
      <c r="U197" s="59" t="s">
        <v>5</v>
      </c>
      <c r="V197" s="59" t="s">
        <v>5</v>
      </c>
      <c r="W197" s="60" t="s">
        <v>70</v>
      </c>
      <c r="X197" s="61">
        <v>0</v>
      </c>
      <c r="Y197" s="62">
        <f t="shared" ref="Y197:Y202" si="11">IFERROR(IF(X197="","",X197),"")</f>
        <v>0</v>
      </c>
      <c r="Z197" s="63">
        <f t="shared" ref="Z197:Z202" si="12">IFERROR(IF(X197="","",X197*0.0155),"")</f>
        <v>0</v>
      </c>
      <c r="AA197" s="64" t="s">
        <v>5</v>
      </c>
      <c r="AB197" s="65" t="s">
        <v>5</v>
      </c>
      <c r="AC197" s="66" t="s">
        <v>312</v>
      </c>
      <c r="AD197" s="47">
        <f t="shared" si="9"/>
        <v>0</v>
      </c>
      <c r="AE197" s="47">
        <f t="shared" si="10"/>
        <v>0</v>
      </c>
      <c r="AG197" s="67"/>
      <c r="AJ197" s="68" t="s">
        <v>72</v>
      </c>
      <c r="AK197" s="68">
        <v>1</v>
      </c>
      <c r="BB197" s="69" t="s">
        <v>1</v>
      </c>
      <c r="BM197" s="67">
        <v>0</v>
      </c>
      <c r="BN197" s="67">
        <v>0</v>
      </c>
      <c r="BO197" s="67">
        <v>0</v>
      </c>
      <c r="BP197" s="67">
        <v>0</v>
      </c>
    </row>
    <row r="198" spans="1:68" ht="27" customHeight="1" x14ac:dyDescent="0.25">
      <c r="A198" s="54" t="s">
        <v>313</v>
      </c>
      <c r="B198" s="54" t="s">
        <v>314</v>
      </c>
      <c r="C198" s="55">
        <v>4301070997</v>
      </c>
      <c r="D198" s="94">
        <v>4607111038586</v>
      </c>
      <c r="E198" s="94"/>
      <c r="F198" s="56">
        <v>0.7</v>
      </c>
      <c r="G198" s="57">
        <v>8</v>
      </c>
      <c r="H198" s="56">
        <v>5.6</v>
      </c>
      <c r="I198" s="56">
        <v>5.83</v>
      </c>
      <c r="J198" s="57">
        <v>84</v>
      </c>
      <c r="K198" s="57" t="s">
        <v>67</v>
      </c>
      <c r="L198" s="57" t="s">
        <v>82</v>
      </c>
      <c r="M198" s="58" t="s">
        <v>69</v>
      </c>
      <c r="N198" s="58"/>
      <c r="O198" s="57">
        <v>180</v>
      </c>
      <c r="P198" s="1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96"/>
      <c r="R198" s="96"/>
      <c r="S198" s="96"/>
      <c r="T198" s="97"/>
      <c r="U198" s="59" t="s">
        <v>5</v>
      </c>
      <c r="V198" s="59" t="s">
        <v>5</v>
      </c>
      <c r="W198" s="60" t="s">
        <v>70</v>
      </c>
      <c r="X198" s="61">
        <v>0</v>
      </c>
      <c r="Y198" s="62">
        <f t="shared" si="11"/>
        <v>0</v>
      </c>
      <c r="Z198" s="63">
        <f t="shared" si="12"/>
        <v>0</v>
      </c>
      <c r="AA198" s="64" t="s">
        <v>5</v>
      </c>
      <c r="AB198" s="65" t="s">
        <v>5</v>
      </c>
      <c r="AC198" s="66" t="s">
        <v>312</v>
      </c>
      <c r="AD198" s="47">
        <f t="shared" si="9"/>
        <v>0</v>
      </c>
      <c r="AE198" s="47">
        <f t="shared" si="10"/>
        <v>0</v>
      </c>
      <c r="AG198" s="67"/>
      <c r="AJ198" s="68" t="s">
        <v>84</v>
      </c>
      <c r="AK198" s="68">
        <v>12</v>
      </c>
      <c r="BB198" s="69" t="s">
        <v>1</v>
      </c>
      <c r="BM198" s="67">
        <v>0</v>
      </c>
      <c r="BN198" s="67">
        <v>0</v>
      </c>
      <c r="BO198" s="67">
        <v>0</v>
      </c>
      <c r="BP198" s="67">
        <v>0</v>
      </c>
    </row>
    <row r="199" spans="1:68" ht="27" customHeight="1" x14ac:dyDescent="0.25">
      <c r="A199" s="54" t="s">
        <v>315</v>
      </c>
      <c r="B199" s="54" t="s">
        <v>316</v>
      </c>
      <c r="C199" s="55">
        <v>4301070962</v>
      </c>
      <c r="D199" s="94">
        <v>4607111038609</v>
      </c>
      <c r="E199" s="94"/>
      <c r="F199" s="56">
        <v>0.4</v>
      </c>
      <c r="G199" s="57">
        <v>16</v>
      </c>
      <c r="H199" s="56">
        <v>6.4</v>
      </c>
      <c r="I199" s="56">
        <v>6.71</v>
      </c>
      <c r="J199" s="57">
        <v>84</v>
      </c>
      <c r="K199" s="57" t="s">
        <v>67</v>
      </c>
      <c r="L199" s="57" t="s">
        <v>68</v>
      </c>
      <c r="M199" s="58" t="s">
        <v>69</v>
      </c>
      <c r="N199" s="58"/>
      <c r="O199" s="57">
        <v>180</v>
      </c>
      <c r="P199" s="1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96"/>
      <c r="R199" s="96"/>
      <c r="S199" s="96"/>
      <c r="T199" s="97"/>
      <c r="U199" s="59" t="s">
        <v>5</v>
      </c>
      <c r="V199" s="59" t="s">
        <v>5</v>
      </c>
      <c r="W199" s="60" t="s">
        <v>70</v>
      </c>
      <c r="X199" s="61">
        <v>0</v>
      </c>
      <c r="Y199" s="62">
        <f t="shared" si="11"/>
        <v>0</v>
      </c>
      <c r="Z199" s="63">
        <f t="shared" si="12"/>
        <v>0</v>
      </c>
      <c r="AA199" s="64" t="s">
        <v>5</v>
      </c>
      <c r="AB199" s="65" t="s">
        <v>5</v>
      </c>
      <c r="AC199" s="66" t="s">
        <v>317</v>
      </c>
      <c r="AD199" s="47">
        <f t="shared" si="9"/>
        <v>0</v>
      </c>
      <c r="AE199" s="47">
        <f t="shared" si="10"/>
        <v>0</v>
      </c>
      <c r="AG199" s="67"/>
      <c r="AJ199" s="68" t="s">
        <v>72</v>
      </c>
      <c r="AK199" s="68">
        <v>1</v>
      </c>
      <c r="BB199" s="69" t="s">
        <v>1</v>
      </c>
      <c r="BM199" s="67">
        <v>0</v>
      </c>
      <c r="BN199" s="67">
        <v>0</v>
      </c>
      <c r="BO199" s="67">
        <v>0</v>
      </c>
      <c r="BP199" s="67">
        <v>0</v>
      </c>
    </row>
    <row r="200" spans="1:68" ht="27" customHeight="1" x14ac:dyDescent="0.25">
      <c r="A200" s="54" t="s">
        <v>318</v>
      </c>
      <c r="B200" s="54" t="s">
        <v>319</v>
      </c>
      <c r="C200" s="55">
        <v>4301070963</v>
      </c>
      <c r="D200" s="94">
        <v>4607111038630</v>
      </c>
      <c r="E200" s="94"/>
      <c r="F200" s="56">
        <v>0.7</v>
      </c>
      <c r="G200" s="57">
        <v>8</v>
      </c>
      <c r="H200" s="56">
        <v>5.6</v>
      </c>
      <c r="I200" s="56">
        <v>5.87</v>
      </c>
      <c r="J200" s="57">
        <v>84</v>
      </c>
      <c r="K200" s="57" t="s">
        <v>67</v>
      </c>
      <c r="L200" s="57" t="s">
        <v>82</v>
      </c>
      <c r="M200" s="58" t="s">
        <v>69</v>
      </c>
      <c r="N200" s="58"/>
      <c r="O200" s="57">
        <v>180</v>
      </c>
      <c r="P200" s="1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96"/>
      <c r="R200" s="96"/>
      <c r="S200" s="96"/>
      <c r="T200" s="97"/>
      <c r="U200" s="59" t="s">
        <v>5</v>
      </c>
      <c r="V200" s="59" t="s">
        <v>5</v>
      </c>
      <c r="W200" s="60" t="s">
        <v>70</v>
      </c>
      <c r="X200" s="61">
        <v>0</v>
      </c>
      <c r="Y200" s="62">
        <f t="shared" si="11"/>
        <v>0</v>
      </c>
      <c r="Z200" s="63">
        <f t="shared" si="12"/>
        <v>0</v>
      </c>
      <c r="AA200" s="64" t="s">
        <v>5</v>
      </c>
      <c r="AB200" s="65" t="s">
        <v>5</v>
      </c>
      <c r="AC200" s="66" t="s">
        <v>317</v>
      </c>
      <c r="AD200" s="47">
        <f t="shared" si="9"/>
        <v>0</v>
      </c>
      <c r="AE200" s="47">
        <f t="shared" si="10"/>
        <v>0</v>
      </c>
      <c r="AG200" s="67"/>
      <c r="AJ200" s="68" t="s">
        <v>84</v>
      </c>
      <c r="AK200" s="68">
        <v>12</v>
      </c>
      <c r="BB200" s="69" t="s">
        <v>1</v>
      </c>
      <c r="BM200" s="67">
        <v>0</v>
      </c>
      <c r="BN200" s="67">
        <v>0</v>
      </c>
      <c r="BO200" s="67">
        <v>0</v>
      </c>
      <c r="BP200" s="67">
        <v>0</v>
      </c>
    </row>
    <row r="201" spans="1:68" ht="27" customHeight="1" x14ac:dyDescent="0.25">
      <c r="A201" s="54" t="s">
        <v>320</v>
      </c>
      <c r="B201" s="54" t="s">
        <v>321</v>
      </c>
      <c r="C201" s="55">
        <v>4301070959</v>
      </c>
      <c r="D201" s="94">
        <v>4607111038616</v>
      </c>
      <c r="E201" s="94"/>
      <c r="F201" s="56">
        <v>0.4</v>
      </c>
      <c r="G201" s="57">
        <v>16</v>
      </c>
      <c r="H201" s="56">
        <v>6.4</v>
      </c>
      <c r="I201" s="56">
        <v>6.71</v>
      </c>
      <c r="J201" s="57">
        <v>84</v>
      </c>
      <c r="K201" s="57" t="s">
        <v>67</v>
      </c>
      <c r="L201" s="57" t="s">
        <v>68</v>
      </c>
      <c r="M201" s="58" t="s">
        <v>69</v>
      </c>
      <c r="N201" s="58"/>
      <c r="O201" s="57">
        <v>180</v>
      </c>
      <c r="P201" s="1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96"/>
      <c r="R201" s="96"/>
      <c r="S201" s="96"/>
      <c r="T201" s="97"/>
      <c r="U201" s="59" t="s">
        <v>5</v>
      </c>
      <c r="V201" s="59" t="s">
        <v>5</v>
      </c>
      <c r="W201" s="60" t="s">
        <v>70</v>
      </c>
      <c r="X201" s="61">
        <v>0</v>
      </c>
      <c r="Y201" s="62">
        <f t="shared" si="11"/>
        <v>0</v>
      </c>
      <c r="Z201" s="63">
        <f t="shared" si="12"/>
        <v>0</v>
      </c>
      <c r="AA201" s="64" t="s">
        <v>5</v>
      </c>
      <c r="AB201" s="65" t="s">
        <v>5</v>
      </c>
      <c r="AC201" s="66" t="s">
        <v>312</v>
      </c>
      <c r="AD201" s="47">
        <f t="shared" si="9"/>
        <v>0</v>
      </c>
      <c r="AE201" s="47">
        <f t="shared" si="10"/>
        <v>0</v>
      </c>
      <c r="AG201" s="67"/>
      <c r="AJ201" s="68" t="s">
        <v>72</v>
      </c>
      <c r="AK201" s="68">
        <v>1</v>
      </c>
      <c r="BB201" s="69" t="s">
        <v>1</v>
      </c>
      <c r="BM201" s="67">
        <v>0</v>
      </c>
      <c r="BN201" s="67">
        <v>0</v>
      </c>
      <c r="BO201" s="67">
        <v>0</v>
      </c>
      <c r="BP201" s="67">
        <v>0</v>
      </c>
    </row>
    <row r="202" spans="1:68" ht="27" customHeight="1" x14ac:dyDescent="0.25">
      <c r="A202" s="54" t="s">
        <v>322</v>
      </c>
      <c r="B202" s="54" t="s">
        <v>323</v>
      </c>
      <c r="C202" s="55">
        <v>4301070960</v>
      </c>
      <c r="D202" s="94">
        <v>4607111038623</v>
      </c>
      <c r="E202" s="94"/>
      <c r="F202" s="56">
        <v>0.7</v>
      </c>
      <c r="G202" s="57">
        <v>8</v>
      </c>
      <c r="H202" s="56">
        <v>5.6</v>
      </c>
      <c r="I202" s="56">
        <v>5.87</v>
      </c>
      <c r="J202" s="57">
        <v>84</v>
      </c>
      <c r="K202" s="57" t="s">
        <v>67</v>
      </c>
      <c r="L202" s="57" t="s">
        <v>82</v>
      </c>
      <c r="M202" s="58" t="s">
        <v>69</v>
      </c>
      <c r="N202" s="58"/>
      <c r="O202" s="57">
        <v>180</v>
      </c>
      <c r="P202" s="1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96"/>
      <c r="R202" s="96"/>
      <c r="S202" s="96"/>
      <c r="T202" s="97"/>
      <c r="U202" s="59" t="s">
        <v>5</v>
      </c>
      <c r="V202" s="59" t="s">
        <v>5</v>
      </c>
      <c r="W202" s="60" t="s">
        <v>70</v>
      </c>
      <c r="X202" s="61">
        <v>0</v>
      </c>
      <c r="Y202" s="62">
        <f t="shared" si="11"/>
        <v>0</v>
      </c>
      <c r="Z202" s="63">
        <f t="shared" si="12"/>
        <v>0</v>
      </c>
      <c r="AA202" s="64" t="s">
        <v>5</v>
      </c>
      <c r="AB202" s="65" t="s">
        <v>5</v>
      </c>
      <c r="AC202" s="66" t="s">
        <v>312</v>
      </c>
      <c r="AD202" s="47">
        <f t="shared" si="9"/>
        <v>0</v>
      </c>
      <c r="AE202" s="47">
        <f t="shared" si="10"/>
        <v>0</v>
      </c>
      <c r="AG202" s="67"/>
      <c r="AJ202" s="68" t="s">
        <v>84</v>
      </c>
      <c r="AK202" s="68">
        <v>12</v>
      </c>
      <c r="BB202" s="69" t="s">
        <v>1</v>
      </c>
      <c r="BM202" s="67">
        <v>0</v>
      </c>
      <c r="BN202" s="67">
        <v>0</v>
      </c>
      <c r="BO202" s="67">
        <v>0</v>
      </c>
      <c r="BP202" s="67">
        <v>0</v>
      </c>
    </row>
    <row r="203" spans="1:68" x14ac:dyDescent="0.2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98"/>
      <c r="P203" s="99" t="s">
        <v>74</v>
      </c>
      <c r="Q203" s="100"/>
      <c r="R203" s="100"/>
      <c r="S203" s="100"/>
      <c r="T203" s="100"/>
      <c r="U203" s="100"/>
      <c r="V203" s="101"/>
      <c r="W203" s="70" t="s">
        <v>70</v>
      </c>
      <c r="X203" s="71">
        <f>IFERROR(SUM(X197:X202),"0")</f>
        <v>0</v>
      </c>
      <c r="Y203" s="71">
        <f>IFERROR(SUM(Y197:Y202),"0")</f>
        <v>0</v>
      </c>
      <c r="Z203" s="71">
        <f>IFERROR(IF(Z197="",0,Z197),"0")+IFERROR(IF(Z198="",0,Z198),"0")+IFERROR(IF(Z199="",0,Z199),"0")+IFERROR(IF(Z200="",0,Z200),"0")+IFERROR(IF(Z201="",0,Z201),"0")+IFERROR(IF(Z202="",0,Z202),"0")</f>
        <v>0</v>
      </c>
      <c r="AA203" s="72"/>
      <c r="AB203" s="72"/>
      <c r="AC203" s="72"/>
      <c r="AD203" s="47">
        <f t="shared" si="9"/>
        <v>0</v>
      </c>
    </row>
    <row r="204" spans="1:68" x14ac:dyDescent="0.2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98"/>
      <c r="P204" s="99" t="s">
        <v>74</v>
      </c>
      <c r="Q204" s="100"/>
      <c r="R204" s="100"/>
      <c r="S204" s="100"/>
      <c r="T204" s="100"/>
      <c r="U204" s="100"/>
      <c r="V204" s="101"/>
      <c r="W204" s="70" t="s">
        <v>75</v>
      </c>
      <c r="X204" s="71">
        <f>IFERROR(SUMPRODUCT(X197:X202*H197:H202),"0")</f>
        <v>0</v>
      </c>
      <c r="Y204" s="71">
        <f>IFERROR(SUMPRODUCT(Y197:Y202*H197:H202),"0")</f>
        <v>0</v>
      </c>
      <c r="Z204" s="70"/>
      <c r="AA204" s="72"/>
      <c r="AB204" s="72"/>
      <c r="AC204" s="72"/>
      <c r="AD204" s="47">
        <f t="shared" si="9"/>
        <v>0</v>
      </c>
    </row>
    <row r="205" spans="1:68" ht="16.5" customHeight="1" x14ac:dyDescent="0.25">
      <c r="A205" s="104" t="s">
        <v>324</v>
      </c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52"/>
      <c r="AB205" s="52"/>
      <c r="AC205" s="52"/>
      <c r="AD205" s="47">
        <f t="shared" si="9"/>
        <v>0</v>
      </c>
    </row>
    <row r="206" spans="1:68" ht="14.25" customHeight="1" x14ac:dyDescent="0.25">
      <c r="A206" s="102" t="s">
        <v>64</v>
      </c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53"/>
      <c r="AB206" s="53"/>
      <c r="AC206" s="53"/>
      <c r="AD206" s="47">
        <f t="shared" si="9"/>
        <v>0</v>
      </c>
    </row>
    <row r="207" spans="1:68" ht="27" customHeight="1" x14ac:dyDescent="0.25">
      <c r="A207" s="54" t="s">
        <v>325</v>
      </c>
      <c r="B207" s="54" t="s">
        <v>326</v>
      </c>
      <c r="C207" s="55">
        <v>4301070915</v>
      </c>
      <c r="D207" s="94">
        <v>4607111035882</v>
      </c>
      <c r="E207" s="94"/>
      <c r="F207" s="56">
        <v>0.43</v>
      </c>
      <c r="G207" s="57">
        <v>16</v>
      </c>
      <c r="H207" s="56">
        <v>6.88</v>
      </c>
      <c r="I207" s="56">
        <v>7.19</v>
      </c>
      <c r="J207" s="57">
        <v>84</v>
      </c>
      <c r="K207" s="57" t="s">
        <v>67</v>
      </c>
      <c r="L207" s="57" t="s">
        <v>68</v>
      </c>
      <c r="M207" s="58" t="s">
        <v>69</v>
      </c>
      <c r="N207" s="58"/>
      <c r="O207" s="57">
        <v>180</v>
      </c>
      <c r="P207" s="1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96"/>
      <c r="R207" s="96"/>
      <c r="S207" s="96"/>
      <c r="T207" s="97"/>
      <c r="U207" s="59" t="s">
        <v>5</v>
      </c>
      <c r="V207" s="59" t="s">
        <v>5</v>
      </c>
      <c r="W207" s="60" t="s">
        <v>70</v>
      </c>
      <c r="X207" s="61">
        <v>0</v>
      </c>
      <c r="Y207" s="62">
        <f>IFERROR(IF(X207="","",X207),"")</f>
        <v>0</v>
      </c>
      <c r="Z207" s="63">
        <f>IFERROR(IF(X207="","",X207*0.0155),"")</f>
        <v>0</v>
      </c>
      <c r="AA207" s="64" t="s">
        <v>5</v>
      </c>
      <c r="AB207" s="65" t="s">
        <v>5</v>
      </c>
      <c r="AC207" s="66" t="s">
        <v>327</v>
      </c>
      <c r="AD207" s="47">
        <f t="shared" si="9"/>
        <v>0</v>
      </c>
      <c r="AE207" s="47">
        <f t="shared" si="10"/>
        <v>0</v>
      </c>
      <c r="AG207" s="67"/>
      <c r="AJ207" s="68" t="s">
        <v>72</v>
      </c>
      <c r="AK207" s="68">
        <v>1</v>
      </c>
      <c r="BB207" s="69" t="s">
        <v>1</v>
      </c>
      <c r="BM207" s="67">
        <v>0</v>
      </c>
      <c r="BN207" s="67">
        <v>0</v>
      </c>
      <c r="BO207" s="67">
        <v>0</v>
      </c>
      <c r="BP207" s="67">
        <v>0</v>
      </c>
    </row>
    <row r="208" spans="1:68" ht="27" customHeight="1" x14ac:dyDescent="0.25">
      <c r="A208" s="54" t="s">
        <v>328</v>
      </c>
      <c r="B208" s="54" t="s">
        <v>329</v>
      </c>
      <c r="C208" s="55">
        <v>4301070921</v>
      </c>
      <c r="D208" s="94">
        <v>4607111035905</v>
      </c>
      <c r="E208" s="94"/>
      <c r="F208" s="56">
        <v>0.9</v>
      </c>
      <c r="G208" s="57">
        <v>8</v>
      </c>
      <c r="H208" s="56">
        <v>7.2</v>
      </c>
      <c r="I208" s="56">
        <v>7.47</v>
      </c>
      <c r="J208" s="57">
        <v>84</v>
      </c>
      <c r="K208" s="57" t="s">
        <v>67</v>
      </c>
      <c r="L208" s="57" t="s">
        <v>82</v>
      </c>
      <c r="M208" s="58" t="s">
        <v>69</v>
      </c>
      <c r="N208" s="58"/>
      <c r="O208" s="57">
        <v>180</v>
      </c>
      <c r="P208" s="1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96"/>
      <c r="R208" s="96"/>
      <c r="S208" s="96"/>
      <c r="T208" s="97"/>
      <c r="U208" s="59" t="s">
        <v>5</v>
      </c>
      <c r="V208" s="59" t="s">
        <v>5</v>
      </c>
      <c r="W208" s="60" t="s">
        <v>70</v>
      </c>
      <c r="X208" s="61">
        <v>0</v>
      </c>
      <c r="Y208" s="62">
        <f>IFERROR(IF(X208="","",X208),"")</f>
        <v>0</v>
      </c>
      <c r="Z208" s="63">
        <f>IFERROR(IF(X208="","",X208*0.0155),"")</f>
        <v>0</v>
      </c>
      <c r="AA208" s="64" t="s">
        <v>5</v>
      </c>
      <c r="AB208" s="65" t="s">
        <v>5</v>
      </c>
      <c r="AC208" s="66" t="s">
        <v>327</v>
      </c>
      <c r="AD208" s="47">
        <f t="shared" si="9"/>
        <v>0</v>
      </c>
      <c r="AE208" s="47">
        <f t="shared" si="10"/>
        <v>0</v>
      </c>
      <c r="AG208" s="67"/>
      <c r="AJ208" s="68" t="s">
        <v>84</v>
      </c>
      <c r="AK208" s="68">
        <v>12</v>
      </c>
      <c r="BB208" s="69" t="s">
        <v>1</v>
      </c>
      <c r="BM208" s="67">
        <v>0</v>
      </c>
      <c r="BN208" s="67">
        <v>0</v>
      </c>
      <c r="BO208" s="67">
        <v>0</v>
      </c>
      <c r="BP208" s="67">
        <v>0</v>
      </c>
    </row>
    <row r="209" spans="1:68" ht="27" customHeight="1" x14ac:dyDescent="0.25">
      <c r="A209" s="54" t="s">
        <v>330</v>
      </c>
      <c r="B209" s="54" t="s">
        <v>331</v>
      </c>
      <c r="C209" s="55">
        <v>4301070917</v>
      </c>
      <c r="D209" s="94">
        <v>4607111035912</v>
      </c>
      <c r="E209" s="94"/>
      <c r="F209" s="56">
        <v>0.43</v>
      </c>
      <c r="G209" s="57">
        <v>16</v>
      </c>
      <c r="H209" s="56">
        <v>6.88</v>
      </c>
      <c r="I209" s="56">
        <v>7.19</v>
      </c>
      <c r="J209" s="57">
        <v>84</v>
      </c>
      <c r="K209" s="57" t="s">
        <v>67</v>
      </c>
      <c r="L209" s="57" t="s">
        <v>68</v>
      </c>
      <c r="M209" s="58" t="s">
        <v>69</v>
      </c>
      <c r="N209" s="58"/>
      <c r="O209" s="57">
        <v>180</v>
      </c>
      <c r="P209" s="1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96"/>
      <c r="R209" s="96"/>
      <c r="S209" s="96"/>
      <c r="T209" s="97"/>
      <c r="U209" s="59" t="s">
        <v>5</v>
      </c>
      <c r="V209" s="59" t="s">
        <v>5</v>
      </c>
      <c r="W209" s="60" t="s">
        <v>70</v>
      </c>
      <c r="X209" s="61">
        <v>0</v>
      </c>
      <c r="Y209" s="62">
        <f>IFERROR(IF(X209="","",X209),"")</f>
        <v>0</v>
      </c>
      <c r="Z209" s="63">
        <f>IFERROR(IF(X209="","",X209*0.0155),"")</f>
        <v>0</v>
      </c>
      <c r="AA209" s="64" t="s">
        <v>5</v>
      </c>
      <c r="AB209" s="65" t="s">
        <v>5</v>
      </c>
      <c r="AC209" s="66" t="s">
        <v>332</v>
      </c>
      <c r="AD209" s="47">
        <f t="shared" si="9"/>
        <v>0</v>
      </c>
      <c r="AE209" s="47">
        <f t="shared" si="10"/>
        <v>0</v>
      </c>
      <c r="AG209" s="67"/>
      <c r="AJ209" s="68" t="s">
        <v>72</v>
      </c>
      <c r="AK209" s="68">
        <v>1</v>
      </c>
      <c r="BB209" s="69" t="s">
        <v>1</v>
      </c>
      <c r="BM209" s="67">
        <v>0</v>
      </c>
      <c r="BN209" s="67">
        <v>0</v>
      </c>
      <c r="BO209" s="67">
        <v>0</v>
      </c>
      <c r="BP209" s="67">
        <v>0</v>
      </c>
    </row>
    <row r="210" spans="1:68" ht="27" customHeight="1" x14ac:dyDescent="0.25">
      <c r="A210" s="54" t="s">
        <v>333</v>
      </c>
      <c r="B210" s="54" t="s">
        <v>334</v>
      </c>
      <c r="C210" s="55">
        <v>4301070920</v>
      </c>
      <c r="D210" s="94">
        <v>4607111035929</v>
      </c>
      <c r="E210" s="94"/>
      <c r="F210" s="56">
        <v>0.9</v>
      </c>
      <c r="G210" s="57">
        <v>8</v>
      </c>
      <c r="H210" s="56">
        <v>7.2</v>
      </c>
      <c r="I210" s="56">
        <v>7.47</v>
      </c>
      <c r="J210" s="57">
        <v>84</v>
      </c>
      <c r="K210" s="57" t="s">
        <v>67</v>
      </c>
      <c r="L210" s="57" t="s">
        <v>82</v>
      </c>
      <c r="M210" s="58" t="s">
        <v>69</v>
      </c>
      <c r="N210" s="58"/>
      <c r="O210" s="57">
        <v>180</v>
      </c>
      <c r="P210" s="1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96"/>
      <c r="R210" s="96"/>
      <c r="S210" s="96"/>
      <c r="T210" s="97"/>
      <c r="U210" s="59" t="s">
        <v>5</v>
      </c>
      <c r="V210" s="59" t="s">
        <v>5</v>
      </c>
      <c r="W210" s="60" t="s">
        <v>70</v>
      </c>
      <c r="X210" s="61">
        <v>0</v>
      </c>
      <c r="Y210" s="62">
        <f>IFERROR(IF(X210="","",X210),"")</f>
        <v>0</v>
      </c>
      <c r="Z210" s="63">
        <f>IFERROR(IF(X210="","",X210*0.0155),"")</f>
        <v>0</v>
      </c>
      <c r="AA210" s="64" t="s">
        <v>5</v>
      </c>
      <c r="AB210" s="65" t="s">
        <v>5</v>
      </c>
      <c r="AC210" s="66" t="s">
        <v>332</v>
      </c>
      <c r="AD210" s="47">
        <f t="shared" si="9"/>
        <v>0</v>
      </c>
      <c r="AE210" s="47">
        <f t="shared" si="10"/>
        <v>0</v>
      </c>
      <c r="AG210" s="67"/>
      <c r="AJ210" s="68" t="s">
        <v>84</v>
      </c>
      <c r="AK210" s="68">
        <v>12</v>
      </c>
      <c r="BB210" s="69" t="s">
        <v>1</v>
      </c>
      <c r="BM210" s="67">
        <v>0</v>
      </c>
      <c r="BN210" s="67">
        <v>0</v>
      </c>
      <c r="BO210" s="67">
        <v>0</v>
      </c>
      <c r="BP210" s="67">
        <v>0</v>
      </c>
    </row>
    <row r="211" spans="1:68" x14ac:dyDescent="0.2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98"/>
      <c r="P211" s="99" t="s">
        <v>74</v>
      </c>
      <c r="Q211" s="100"/>
      <c r="R211" s="100"/>
      <c r="S211" s="100"/>
      <c r="T211" s="100"/>
      <c r="U211" s="100"/>
      <c r="V211" s="101"/>
      <c r="W211" s="70" t="s">
        <v>70</v>
      </c>
      <c r="X211" s="71">
        <f>IFERROR(SUM(X207:X210),"0")</f>
        <v>0</v>
      </c>
      <c r="Y211" s="71">
        <f>IFERROR(SUM(Y207:Y210),"0")</f>
        <v>0</v>
      </c>
      <c r="Z211" s="71">
        <f>IFERROR(IF(Z207="",0,Z207),"0")+IFERROR(IF(Z208="",0,Z208),"0")+IFERROR(IF(Z209="",0,Z209),"0")+IFERROR(IF(Z210="",0,Z210),"0")</f>
        <v>0</v>
      </c>
      <c r="AA211" s="72"/>
      <c r="AB211" s="72"/>
      <c r="AC211" s="72"/>
      <c r="AD211" s="47">
        <f t="shared" si="9"/>
        <v>0</v>
      </c>
    </row>
    <row r="212" spans="1:68" x14ac:dyDescent="0.2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98"/>
      <c r="P212" s="99" t="s">
        <v>74</v>
      </c>
      <c r="Q212" s="100"/>
      <c r="R212" s="100"/>
      <c r="S212" s="100"/>
      <c r="T212" s="100"/>
      <c r="U212" s="100"/>
      <c r="V212" s="101"/>
      <c r="W212" s="70" t="s">
        <v>75</v>
      </c>
      <c r="X212" s="71">
        <f>IFERROR(SUMPRODUCT(X207:X210*H207:H210),"0")</f>
        <v>0</v>
      </c>
      <c r="Y212" s="71">
        <f>IFERROR(SUMPRODUCT(Y207:Y210*H207:H210),"0")</f>
        <v>0</v>
      </c>
      <c r="Z212" s="70"/>
      <c r="AA212" s="72"/>
      <c r="AB212" s="72"/>
      <c r="AC212" s="72"/>
      <c r="AD212" s="47">
        <f t="shared" si="9"/>
        <v>0</v>
      </c>
    </row>
    <row r="213" spans="1:68" ht="16.5" customHeight="1" x14ac:dyDescent="0.25">
      <c r="A213" s="104" t="s">
        <v>335</v>
      </c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52"/>
      <c r="AB213" s="52"/>
      <c r="AC213" s="52"/>
      <c r="AD213" s="47">
        <f t="shared" si="9"/>
        <v>0</v>
      </c>
    </row>
    <row r="214" spans="1:68" ht="14.25" customHeight="1" x14ac:dyDescent="0.25">
      <c r="A214" s="102" t="s">
        <v>64</v>
      </c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53"/>
      <c r="AB214" s="53"/>
      <c r="AC214" s="53"/>
      <c r="AD214" s="47">
        <f t="shared" si="9"/>
        <v>0</v>
      </c>
    </row>
    <row r="215" spans="1:68" ht="16.5" customHeight="1" x14ac:dyDescent="0.25">
      <c r="A215" s="54" t="s">
        <v>336</v>
      </c>
      <c r="B215" s="54" t="s">
        <v>337</v>
      </c>
      <c r="C215" s="55">
        <v>4301070912</v>
      </c>
      <c r="D215" s="94">
        <v>4607111037213</v>
      </c>
      <c r="E215" s="94"/>
      <c r="F215" s="56">
        <v>0.4</v>
      </c>
      <c r="G215" s="57">
        <v>8</v>
      </c>
      <c r="H215" s="56">
        <v>3.2</v>
      </c>
      <c r="I215" s="56">
        <v>3.44</v>
      </c>
      <c r="J215" s="57">
        <v>144</v>
      </c>
      <c r="K215" s="57" t="s">
        <v>67</v>
      </c>
      <c r="L215" s="57" t="s">
        <v>68</v>
      </c>
      <c r="M215" s="58" t="s">
        <v>69</v>
      </c>
      <c r="N215" s="58"/>
      <c r="O215" s="57">
        <v>180</v>
      </c>
      <c r="P215" s="1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96"/>
      <c r="R215" s="96"/>
      <c r="S215" s="96"/>
      <c r="T215" s="97"/>
      <c r="U215" s="59" t="s">
        <v>5</v>
      </c>
      <c r="V215" s="59" t="s">
        <v>5</v>
      </c>
      <c r="W215" s="60" t="s">
        <v>70</v>
      </c>
      <c r="X215" s="61">
        <v>0</v>
      </c>
      <c r="Y215" s="62">
        <f>IFERROR(IF(X215="","",X215),"")</f>
        <v>0</v>
      </c>
      <c r="Z215" s="63">
        <f>IFERROR(IF(X215="","",X215*0.00866),"")</f>
        <v>0</v>
      </c>
      <c r="AA215" s="64" t="s">
        <v>5</v>
      </c>
      <c r="AB215" s="65" t="s">
        <v>5</v>
      </c>
      <c r="AC215" s="66" t="s">
        <v>338</v>
      </c>
      <c r="AD215" s="47">
        <f t="shared" si="9"/>
        <v>0</v>
      </c>
      <c r="AE215" s="47">
        <f t="shared" si="10"/>
        <v>0</v>
      </c>
      <c r="AG215" s="67"/>
      <c r="AJ215" s="68" t="s">
        <v>72</v>
      </c>
      <c r="AK215" s="68">
        <v>1</v>
      </c>
      <c r="BB215" s="69" t="s">
        <v>1</v>
      </c>
      <c r="BM215" s="67">
        <v>0</v>
      </c>
      <c r="BN215" s="67">
        <v>0</v>
      </c>
      <c r="BO215" s="67">
        <v>0</v>
      </c>
      <c r="BP215" s="67">
        <v>0</v>
      </c>
    </row>
    <row r="216" spans="1:68" x14ac:dyDescent="0.2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98"/>
      <c r="P216" s="99" t="s">
        <v>74</v>
      </c>
      <c r="Q216" s="100"/>
      <c r="R216" s="100"/>
      <c r="S216" s="100"/>
      <c r="T216" s="100"/>
      <c r="U216" s="100"/>
      <c r="V216" s="101"/>
      <c r="W216" s="70" t="s">
        <v>70</v>
      </c>
      <c r="X216" s="71">
        <f>IFERROR(SUM(X215:X215),"0")</f>
        <v>0</v>
      </c>
      <c r="Y216" s="71">
        <f>IFERROR(SUM(Y215:Y215),"0")</f>
        <v>0</v>
      </c>
      <c r="Z216" s="71">
        <f>IFERROR(IF(Z215="",0,Z215),"0")</f>
        <v>0</v>
      </c>
      <c r="AA216" s="72"/>
      <c r="AB216" s="72"/>
      <c r="AC216" s="72"/>
      <c r="AD216" s="47">
        <f t="shared" si="9"/>
        <v>0</v>
      </c>
    </row>
    <row r="217" spans="1:68" x14ac:dyDescent="0.2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98"/>
      <c r="P217" s="99" t="s">
        <v>74</v>
      </c>
      <c r="Q217" s="100"/>
      <c r="R217" s="100"/>
      <c r="S217" s="100"/>
      <c r="T217" s="100"/>
      <c r="U217" s="100"/>
      <c r="V217" s="101"/>
      <c r="W217" s="70" t="s">
        <v>75</v>
      </c>
      <c r="X217" s="71">
        <f>IFERROR(SUMPRODUCT(X215:X215*H215:H215),"0")</f>
        <v>0</v>
      </c>
      <c r="Y217" s="71">
        <f>IFERROR(SUMPRODUCT(Y215:Y215*H215:H215),"0")</f>
        <v>0</v>
      </c>
      <c r="Z217" s="70"/>
      <c r="AA217" s="72"/>
      <c r="AB217" s="72"/>
      <c r="AC217" s="72"/>
      <c r="AD217" s="47">
        <f t="shared" si="9"/>
        <v>0</v>
      </c>
    </row>
    <row r="218" spans="1:68" ht="16.5" customHeight="1" x14ac:dyDescent="0.25">
      <c r="A218" s="104" t="s">
        <v>339</v>
      </c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52"/>
      <c r="AB218" s="52"/>
      <c r="AC218" s="52"/>
      <c r="AD218" s="47">
        <f t="shared" si="9"/>
        <v>0</v>
      </c>
    </row>
    <row r="219" spans="1:68" ht="14.25" customHeight="1" x14ac:dyDescent="0.25">
      <c r="A219" s="102" t="s">
        <v>277</v>
      </c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53"/>
      <c r="AB219" s="53"/>
      <c r="AC219" s="53"/>
      <c r="AD219" s="47">
        <f t="shared" si="9"/>
        <v>0</v>
      </c>
    </row>
    <row r="220" spans="1:68" ht="27" customHeight="1" x14ac:dyDescent="0.25">
      <c r="A220" s="54" t="s">
        <v>340</v>
      </c>
      <c r="B220" s="54" t="s">
        <v>341</v>
      </c>
      <c r="C220" s="55">
        <v>4301051320</v>
      </c>
      <c r="D220" s="94">
        <v>4680115881334</v>
      </c>
      <c r="E220" s="94"/>
      <c r="F220" s="56">
        <v>0.33</v>
      </c>
      <c r="G220" s="57">
        <v>6</v>
      </c>
      <c r="H220" s="56">
        <v>1.98</v>
      </c>
      <c r="I220" s="56">
        <v>2.25</v>
      </c>
      <c r="J220" s="57">
        <v>182</v>
      </c>
      <c r="K220" s="57" t="s">
        <v>81</v>
      </c>
      <c r="L220" s="57" t="s">
        <v>68</v>
      </c>
      <c r="M220" s="58" t="s">
        <v>281</v>
      </c>
      <c r="N220" s="58"/>
      <c r="O220" s="57">
        <v>365</v>
      </c>
      <c r="P220" s="1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96"/>
      <c r="R220" s="96"/>
      <c r="S220" s="96"/>
      <c r="T220" s="97"/>
      <c r="U220" s="59" t="s">
        <v>5</v>
      </c>
      <c r="V220" s="59" t="s">
        <v>5</v>
      </c>
      <c r="W220" s="60" t="s">
        <v>70</v>
      </c>
      <c r="X220" s="61">
        <v>0</v>
      </c>
      <c r="Y220" s="62">
        <f>IFERROR(IF(X220="","",X220),"")</f>
        <v>0</v>
      </c>
      <c r="Z220" s="63">
        <f>IFERROR(IF(X220="","",X220*0.00651),"")</f>
        <v>0</v>
      </c>
      <c r="AA220" s="64" t="s">
        <v>5</v>
      </c>
      <c r="AB220" s="65" t="s">
        <v>5</v>
      </c>
      <c r="AC220" s="66" t="s">
        <v>342</v>
      </c>
      <c r="AD220" s="47">
        <f t="shared" si="9"/>
        <v>0</v>
      </c>
      <c r="AE220" s="47">
        <f t="shared" si="10"/>
        <v>0</v>
      </c>
      <c r="AG220" s="67"/>
      <c r="AJ220" s="68" t="s">
        <v>72</v>
      </c>
      <c r="AK220" s="68">
        <v>1</v>
      </c>
      <c r="BB220" s="69" t="s">
        <v>284</v>
      </c>
      <c r="BM220" s="67">
        <v>0</v>
      </c>
      <c r="BN220" s="67">
        <v>0</v>
      </c>
      <c r="BO220" s="67">
        <v>0</v>
      </c>
      <c r="BP220" s="67">
        <v>0</v>
      </c>
    </row>
    <row r="221" spans="1:68" x14ac:dyDescent="0.2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98"/>
      <c r="P221" s="99" t="s">
        <v>74</v>
      </c>
      <c r="Q221" s="100"/>
      <c r="R221" s="100"/>
      <c r="S221" s="100"/>
      <c r="T221" s="100"/>
      <c r="U221" s="100"/>
      <c r="V221" s="101"/>
      <c r="W221" s="70" t="s">
        <v>70</v>
      </c>
      <c r="X221" s="71">
        <f>IFERROR(SUM(X220:X220),"0")</f>
        <v>0</v>
      </c>
      <c r="Y221" s="71">
        <f>IFERROR(SUM(Y220:Y220),"0")</f>
        <v>0</v>
      </c>
      <c r="Z221" s="71">
        <f>IFERROR(IF(Z220="",0,Z220),"0")</f>
        <v>0</v>
      </c>
      <c r="AA221" s="72"/>
      <c r="AB221" s="72"/>
      <c r="AC221" s="72"/>
      <c r="AD221" s="47">
        <f t="shared" ref="AD221:AD284" si="13">X221*G221</f>
        <v>0</v>
      </c>
    </row>
    <row r="222" spans="1:68" x14ac:dyDescent="0.2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98"/>
      <c r="P222" s="99" t="s">
        <v>74</v>
      </c>
      <c r="Q222" s="100"/>
      <c r="R222" s="100"/>
      <c r="S222" s="100"/>
      <c r="T222" s="100"/>
      <c r="U222" s="100"/>
      <c r="V222" s="101"/>
      <c r="W222" s="70" t="s">
        <v>75</v>
      </c>
      <c r="X222" s="71">
        <f>IFERROR(SUMPRODUCT(X220:X220*H220:H220),"0")</f>
        <v>0</v>
      </c>
      <c r="Y222" s="71">
        <f>IFERROR(SUMPRODUCT(Y220:Y220*H220:H220),"0")</f>
        <v>0</v>
      </c>
      <c r="Z222" s="70"/>
      <c r="AA222" s="72"/>
      <c r="AB222" s="72"/>
      <c r="AC222" s="72"/>
      <c r="AD222" s="47">
        <f t="shared" si="13"/>
        <v>0</v>
      </c>
    </row>
    <row r="223" spans="1:68" ht="16.5" customHeight="1" x14ac:dyDescent="0.25">
      <c r="A223" s="104" t="s">
        <v>343</v>
      </c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52"/>
      <c r="AB223" s="52"/>
      <c r="AC223" s="52"/>
      <c r="AD223" s="47">
        <f t="shared" si="13"/>
        <v>0</v>
      </c>
    </row>
    <row r="224" spans="1:68" ht="14.25" customHeight="1" x14ac:dyDescent="0.25">
      <c r="A224" s="102" t="s">
        <v>64</v>
      </c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53"/>
      <c r="AB224" s="53"/>
      <c r="AC224" s="53"/>
      <c r="AD224" s="47">
        <f t="shared" si="13"/>
        <v>0</v>
      </c>
    </row>
    <row r="225" spans="1:68" ht="16.5" customHeight="1" x14ac:dyDescent="0.25">
      <c r="A225" s="54" t="s">
        <v>344</v>
      </c>
      <c r="B225" s="54" t="s">
        <v>345</v>
      </c>
      <c r="C225" s="55">
        <v>4301071063</v>
      </c>
      <c r="D225" s="94">
        <v>4607111039019</v>
      </c>
      <c r="E225" s="94"/>
      <c r="F225" s="56">
        <v>0.43</v>
      </c>
      <c r="G225" s="57">
        <v>16</v>
      </c>
      <c r="H225" s="56">
        <v>6.88</v>
      </c>
      <c r="I225" s="56">
        <v>7.2060000000000004</v>
      </c>
      <c r="J225" s="57">
        <v>84</v>
      </c>
      <c r="K225" s="57" t="s">
        <v>67</v>
      </c>
      <c r="L225" s="57" t="s">
        <v>68</v>
      </c>
      <c r="M225" s="58" t="s">
        <v>69</v>
      </c>
      <c r="N225" s="58"/>
      <c r="O225" s="57">
        <v>180</v>
      </c>
      <c r="P225" s="1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96"/>
      <c r="R225" s="96"/>
      <c r="S225" s="96"/>
      <c r="T225" s="97"/>
      <c r="U225" s="59" t="s">
        <v>5</v>
      </c>
      <c r="V225" s="59" t="s">
        <v>5</v>
      </c>
      <c r="W225" s="60" t="s">
        <v>70</v>
      </c>
      <c r="X225" s="61">
        <v>0</v>
      </c>
      <c r="Y225" s="62">
        <f>IFERROR(IF(X225="","",X225),"")</f>
        <v>0</v>
      </c>
      <c r="Z225" s="63">
        <f>IFERROR(IF(X225="","",X225*0.0155),"")</f>
        <v>0</v>
      </c>
      <c r="AA225" s="64" t="s">
        <v>5</v>
      </c>
      <c r="AB225" s="65" t="s">
        <v>5</v>
      </c>
      <c r="AC225" s="66" t="s">
        <v>346</v>
      </c>
      <c r="AD225" s="47">
        <f t="shared" si="13"/>
        <v>0</v>
      </c>
      <c r="AE225" s="47">
        <f t="shared" si="10"/>
        <v>0</v>
      </c>
      <c r="AG225" s="67"/>
      <c r="AJ225" s="68" t="s">
        <v>72</v>
      </c>
      <c r="AK225" s="68">
        <v>1</v>
      </c>
      <c r="BB225" s="69" t="s">
        <v>1</v>
      </c>
      <c r="BM225" s="67">
        <v>0</v>
      </c>
      <c r="BN225" s="67">
        <v>0</v>
      </c>
      <c r="BO225" s="67">
        <v>0</v>
      </c>
      <c r="BP225" s="67">
        <v>0</v>
      </c>
    </row>
    <row r="226" spans="1:68" ht="16.5" customHeight="1" x14ac:dyDescent="0.25">
      <c r="A226" s="54" t="s">
        <v>347</v>
      </c>
      <c r="B226" s="54" t="s">
        <v>348</v>
      </c>
      <c r="C226" s="55">
        <v>4301071000</v>
      </c>
      <c r="D226" s="94">
        <v>4607111038708</v>
      </c>
      <c r="E226" s="94"/>
      <c r="F226" s="56">
        <v>0.8</v>
      </c>
      <c r="G226" s="57">
        <v>8</v>
      </c>
      <c r="H226" s="56">
        <v>6.4</v>
      </c>
      <c r="I226" s="56">
        <v>6.67</v>
      </c>
      <c r="J226" s="57">
        <v>84</v>
      </c>
      <c r="K226" s="57" t="s">
        <v>67</v>
      </c>
      <c r="L226" s="57" t="s">
        <v>68</v>
      </c>
      <c r="M226" s="58" t="s">
        <v>69</v>
      </c>
      <c r="N226" s="58"/>
      <c r="O226" s="57">
        <v>180</v>
      </c>
      <c r="P226" s="10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96"/>
      <c r="R226" s="96"/>
      <c r="S226" s="96"/>
      <c r="T226" s="97"/>
      <c r="U226" s="59" t="s">
        <v>5</v>
      </c>
      <c r="V226" s="59" t="s">
        <v>5</v>
      </c>
      <c r="W226" s="60" t="s">
        <v>70</v>
      </c>
      <c r="X226" s="61">
        <v>0</v>
      </c>
      <c r="Y226" s="62">
        <f>IFERROR(IF(X226="","",X226),"")</f>
        <v>0</v>
      </c>
      <c r="Z226" s="63">
        <f>IFERROR(IF(X226="","",X226*0.0155),"")</f>
        <v>0</v>
      </c>
      <c r="AA226" s="64" t="s">
        <v>5</v>
      </c>
      <c r="AB226" s="65" t="s">
        <v>5</v>
      </c>
      <c r="AC226" s="66" t="s">
        <v>346</v>
      </c>
      <c r="AD226" s="47">
        <f t="shared" si="13"/>
        <v>0</v>
      </c>
      <c r="AE226" s="47">
        <f t="shared" si="10"/>
        <v>0</v>
      </c>
      <c r="AG226" s="67"/>
      <c r="AJ226" s="68" t="s">
        <v>72</v>
      </c>
      <c r="AK226" s="68">
        <v>1</v>
      </c>
      <c r="BB226" s="69" t="s">
        <v>1</v>
      </c>
      <c r="BM226" s="67">
        <v>0</v>
      </c>
      <c r="BN226" s="67">
        <v>0</v>
      </c>
      <c r="BO226" s="67">
        <v>0</v>
      </c>
      <c r="BP226" s="67">
        <v>0</v>
      </c>
    </row>
    <row r="227" spans="1:68" x14ac:dyDescent="0.2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98"/>
      <c r="P227" s="99" t="s">
        <v>74</v>
      </c>
      <c r="Q227" s="100"/>
      <c r="R227" s="100"/>
      <c r="S227" s="100"/>
      <c r="T227" s="100"/>
      <c r="U227" s="100"/>
      <c r="V227" s="101"/>
      <c r="W227" s="70" t="s">
        <v>70</v>
      </c>
      <c r="X227" s="71">
        <f>IFERROR(SUM(X225:X226),"0")</f>
        <v>0</v>
      </c>
      <c r="Y227" s="71">
        <f>IFERROR(SUM(Y225:Y226),"0")</f>
        <v>0</v>
      </c>
      <c r="Z227" s="71">
        <f>IFERROR(IF(Z225="",0,Z225),"0")+IFERROR(IF(Z226="",0,Z226),"0")</f>
        <v>0</v>
      </c>
      <c r="AA227" s="72"/>
      <c r="AB227" s="72"/>
      <c r="AC227" s="72"/>
      <c r="AD227" s="47">
        <f t="shared" si="13"/>
        <v>0</v>
      </c>
    </row>
    <row r="228" spans="1:68" x14ac:dyDescent="0.2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98"/>
      <c r="P228" s="99" t="s">
        <v>74</v>
      </c>
      <c r="Q228" s="100"/>
      <c r="R228" s="100"/>
      <c r="S228" s="100"/>
      <c r="T228" s="100"/>
      <c r="U228" s="100"/>
      <c r="V228" s="101"/>
      <c r="W228" s="70" t="s">
        <v>75</v>
      </c>
      <c r="X228" s="71">
        <f>IFERROR(SUMPRODUCT(X225:X226*H225:H226),"0")</f>
        <v>0</v>
      </c>
      <c r="Y228" s="71">
        <f>IFERROR(SUMPRODUCT(Y225:Y226*H225:H226),"0")</f>
        <v>0</v>
      </c>
      <c r="Z228" s="70"/>
      <c r="AA228" s="72"/>
      <c r="AB228" s="72"/>
      <c r="AC228" s="72"/>
      <c r="AD228" s="47">
        <f t="shared" si="13"/>
        <v>0</v>
      </c>
    </row>
    <row r="229" spans="1:68" ht="27.75" customHeight="1" x14ac:dyDescent="0.25">
      <c r="A229" s="105" t="s">
        <v>349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51"/>
      <c r="AB229" s="51"/>
      <c r="AC229" s="51"/>
      <c r="AD229" s="47">
        <f t="shared" si="13"/>
        <v>0</v>
      </c>
    </row>
    <row r="230" spans="1:68" ht="16.5" customHeight="1" x14ac:dyDescent="0.25">
      <c r="A230" s="104" t="s">
        <v>350</v>
      </c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52"/>
      <c r="AB230" s="52"/>
      <c r="AC230" s="52"/>
      <c r="AD230" s="47">
        <f t="shared" si="13"/>
        <v>0</v>
      </c>
    </row>
    <row r="231" spans="1:68" ht="14.25" customHeight="1" x14ac:dyDescent="0.25">
      <c r="A231" s="102" t="s">
        <v>64</v>
      </c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53"/>
      <c r="AB231" s="53"/>
      <c r="AC231" s="53"/>
      <c r="AD231" s="47">
        <f t="shared" si="13"/>
        <v>0</v>
      </c>
    </row>
    <row r="232" spans="1:68" ht="27" customHeight="1" x14ac:dyDescent="0.25">
      <c r="A232" s="54" t="s">
        <v>351</v>
      </c>
      <c r="B232" s="54" t="s">
        <v>352</v>
      </c>
      <c r="C232" s="55">
        <v>4301071036</v>
      </c>
      <c r="D232" s="94">
        <v>4607111036162</v>
      </c>
      <c r="E232" s="94"/>
      <c r="F232" s="56">
        <v>0.8</v>
      </c>
      <c r="G232" s="57">
        <v>8</v>
      </c>
      <c r="H232" s="56">
        <v>6.4</v>
      </c>
      <c r="I232" s="56">
        <v>6.6811999999999996</v>
      </c>
      <c r="J232" s="57">
        <v>84</v>
      </c>
      <c r="K232" s="57" t="s">
        <v>67</v>
      </c>
      <c r="L232" s="57" t="s">
        <v>68</v>
      </c>
      <c r="M232" s="58" t="s">
        <v>69</v>
      </c>
      <c r="N232" s="58"/>
      <c r="O232" s="57">
        <v>90</v>
      </c>
      <c r="P232" s="1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96"/>
      <c r="R232" s="96"/>
      <c r="S232" s="96"/>
      <c r="T232" s="97"/>
      <c r="U232" s="59" t="s">
        <v>5</v>
      </c>
      <c r="V232" s="59" t="s">
        <v>5</v>
      </c>
      <c r="W232" s="60" t="s">
        <v>70</v>
      </c>
      <c r="X232" s="61">
        <v>0</v>
      </c>
      <c r="Y232" s="62">
        <f>IFERROR(IF(X232="","",X232),"")</f>
        <v>0</v>
      </c>
      <c r="Z232" s="63">
        <f>IFERROR(IF(X232="","",X232*0.0155),"")</f>
        <v>0</v>
      </c>
      <c r="AA232" s="64" t="s">
        <v>5</v>
      </c>
      <c r="AB232" s="65" t="s">
        <v>5</v>
      </c>
      <c r="AC232" s="66" t="s">
        <v>353</v>
      </c>
      <c r="AD232" s="47">
        <f t="shared" si="13"/>
        <v>0</v>
      </c>
      <c r="AE232" s="47">
        <f t="shared" si="10"/>
        <v>0</v>
      </c>
      <c r="AG232" s="67"/>
      <c r="AJ232" s="68" t="s">
        <v>72</v>
      </c>
      <c r="AK232" s="68">
        <v>1</v>
      </c>
      <c r="BB232" s="69" t="s">
        <v>1</v>
      </c>
      <c r="BM232" s="67">
        <v>0</v>
      </c>
      <c r="BN232" s="67">
        <v>0</v>
      </c>
      <c r="BO232" s="67">
        <v>0</v>
      </c>
      <c r="BP232" s="67">
        <v>0</v>
      </c>
    </row>
    <row r="233" spans="1:68" x14ac:dyDescent="0.2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98"/>
      <c r="P233" s="99" t="s">
        <v>74</v>
      </c>
      <c r="Q233" s="100"/>
      <c r="R233" s="100"/>
      <c r="S233" s="100"/>
      <c r="T233" s="100"/>
      <c r="U233" s="100"/>
      <c r="V233" s="101"/>
      <c r="W233" s="70" t="s">
        <v>70</v>
      </c>
      <c r="X233" s="71">
        <f>IFERROR(SUM(X232:X232),"0")</f>
        <v>0</v>
      </c>
      <c r="Y233" s="71">
        <f>IFERROR(SUM(Y232:Y232),"0")</f>
        <v>0</v>
      </c>
      <c r="Z233" s="71">
        <f>IFERROR(IF(Z232="",0,Z232),"0")</f>
        <v>0</v>
      </c>
      <c r="AA233" s="72"/>
      <c r="AB233" s="72"/>
      <c r="AC233" s="72"/>
      <c r="AD233" s="47">
        <f t="shared" si="13"/>
        <v>0</v>
      </c>
    </row>
    <row r="234" spans="1:68" x14ac:dyDescent="0.2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98"/>
      <c r="P234" s="99" t="s">
        <v>74</v>
      </c>
      <c r="Q234" s="100"/>
      <c r="R234" s="100"/>
      <c r="S234" s="100"/>
      <c r="T234" s="100"/>
      <c r="U234" s="100"/>
      <c r="V234" s="101"/>
      <c r="W234" s="70" t="s">
        <v>75</v>
      </c>
      <c r="X234" s="71">
        <f>IFERROR(SUMPRODUCT(X232:X232*H232:H232),"0")</f>
        <v>0</v>
      </c>
      <c r="Y234" s="71">
        <f>IFERROR(SUMPRODUCT(Y232:Y232*H232:H232),"0")</f>
        <v>0</v>
      </c>
      <c r="Z234" s="70"/>
      <c r="AA234" s="72"/>
      <c r="AB234" s="72"/>
      <c r="AC234" s="72"/>
      <c r="AD234" s="47">
        <f t="shared" si="13"/>
        <v>0</v>
      </c>
    </row>
    <row r="235" spans="1:68" ht="27.75" customHeight="1" x14ac:dyDescent="0.25">
      <c r="A235" s="105" t="s">
        <v>354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51"/>
      <c r="AB235" s="51"/>
      <c r="AC235" s="51"/>
      <c r="AD235" s="47">
        <f t="shared" si="13"/>
        <v>0</v>
      </c>
    </row>
    <row r="236" spans="1:68" ht="16.5" customHeight="1" x14ac:dyDescent="0.25">
      <c r="A236" s="104" t="s">
        <v>355</v>
      </c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52"/>
      <c r="AB236" s="52"/>
      <c r="AC236" s="52"/>
      <c r="AD236" s="47">
        <f t="shared" si="13"/>
        <v>0</v>
      </c>
    </row>
    <row r="237" spans="1:68" ht="14.25" customHeight="1" x14ac:dyDescent="0.25">
      <c r="A237" s="102" t="s">
        <v>64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53"/>
      <c r="AB237" s="53"/>
      <c r="AC237" s="53"/>
      <c r="AD237" s="47">
        <f t="shared" si="13"/>
        <v>0</v>
      </c>
    </row>
    <row r="238" spans="1:68" ht="27" customHeight="1" x14ac:dyDescent="0.25">
      <c r="A238" s="54" t="s">
        <v>356</v>
      </c>
      <c r="B238" s="54" t="s">
        <v>357</v>
      </c>
      <c r="C238" s="55">
        <v>4301071029</v>
      </c>
      <c r="D238" s="94">
        <v>4607111035899</v>
      </c>
      <c r="E238" s="94"/>
      <c r="F238" s="56">
        <v>1</v>
      </c>
      <c r="G238" s="57">
        <v>5</v>
      </c>
      <c r="H238" s="56">
        <v>5</v>
      </c>
      <c r="I238" s="56">
        <v>5.2619999999999996</v>
      </c>
      <c r="J238" s="57">
        <v>84</v>
      </c>
      <c r="K238" s="57" t="s">
        <v>67</v>
      </c>
      <c r="L238" s="57" t="s">
        <v>138</v>
      </c>
      <c r="M238" s="58" t="s">
        <v>69</v>
      </c>
      <c r="N238" s="58"/>
      <c r="O238" s="57">
        <v>180</v>
      </c>
      <c r="P238" s="1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96"/>
      <c r="R238" s="96"/>
      <c r="S238" s="96"/>
      <c r="T238" s="97"/>
      <c r="U238" s="59" t="s">
        <v>5</v>
      </c>
      <c r="V238" s="59" t="s">
        <v>5</v>
      </c>
      <c r="W238" s="60" t="s">
        <v>70</v>
      </c>
      <c r="X238" s="61">
        <v>0</v>
      </c>
      <c r="Y238" s="62">
        <f>IFERROR(IF(X238="","",X238),"")</f>
        <v>0</v>
      </c>
      <c r="Z238" s="63">
        <f>IFERROR(IF(X238="","",X238*0.0155),"")</f>
        <v>0</v>
      </c>
      <c r="AA238" s="64" t="s">
        <v>5</v>
      </c>
      <c r="AB238" s="65" t="s">
        <v>5</v>
      </c>
      <c r="AC238" s="66" t="s">
        <v>256</v>
      </c>
      <c r="AD238" s="47">
        <f t="shared" si="13"/>
        <v>0</v>
      </c>
      <c r="AE238" s="47">
        <f t="shared" si="10"/>
        <v>0</v>
      </c>
      <c r="AG238" s="67"/>
      <c r="AJ238" s="68" t="s">
        <v>139</v>
      </c>
      <c r="AK238" s="68">
        <v>84</v>
      </c>
      <c r="BB238" s="69" t="s">
        <v>1</v>
      </c>
      <c r="BM238" s="67">
        <v>0</v>
      </c>
      <c r="BN238" s="67">
        <v>0</v>
      </c>
      <c r="BO238" s="67">
        <v>0</v>
      </c>
      <c r="BP238" s="67">
        <v>0</v>
      </c>
    </row>
    <row r="239" spans="1:68" ht="27" customHeight="1" x14ac:dyDescent="0.25">
      <c r="A239" s="54" t="s">
        <v>358</v>
      </c>
      <c r="B239" s="54" t="s">
        <v>359</v>
      </c>
      <c r="C239" s="55">
        <v>4301070991</v>
      </c>
      <c r="D239" s="94">
        <v>4607111038180</v>
      </c>
      <c r="E239" s="94"/>
      <c r="F239" s="56">
        <v>0.4</v>
      </c>
      <c r="G239" s="57">
        <v>16</v>
      </c>
      <c r="H239" s="56">
        <v>6.4</v>
      </c>
      <c r="I239" s="56">
        <v>6.71</v>
      </c>
      <c r="J239" s="57">
        <v>84</v>
      </c>
      <c r="K239" s="57" t="s">
        <v>67</v>
      </c>
      <c r="L239" s="57" t="s">
        <v>68</v>
      </c>
      <c r="M239" s="58" t="s">
        <v>69</v>
      </c>
      <c r="N239" s="58"/>
      <c r="O239" s="57">
        <v>180</v>
      </c>
      <c r="P239" s="1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96"/>
      <c r="R239" s="96"/>
      <c r="S239" s="96"/>
      <c r="T239" s="97"/>
      <c r="U239" s="59" t="s">
        <v>5</v>
      </c>
      <c r="V239" s="59" t="s">
        <v>5</v>
      </c>
      <c r="W239" s="60" t="s">
        <v>70</v>
      </c>
      <c r="X239" s="61">
        <v>0</v>
      </c>
      <c r="Y239" s="62">
        <f>IFERROR(IF(X239="","",X239),"")</f>
        <v>0</v>
      </c>
      <c r="Z239" s="63">
        <f>IFERROR(IF(X239="","",X239*0.0155),"")</f>
        <v>0</v>
      </c>
      <c r="AA239" s="64" t="s">
        <v>5</v>
      </c>
      <c r="AB239" s="65" t="s">
        <v>5</v>
      </c>
      <c r="AC239" s="66" t="s">
        <v>360</v>
      </c>
      <c r="AD239" s="47">
        <f t="shared" si="13"/>
        <v>0</v>
      </c>
      <c r="AE239" s="47">
        <f t="shared" si="10"/>
        <v>0</v>
      </c>
      <c r="AG239" s="67"/>
      <c r="AJ239" s="68" t="s">
        <v>72</v>
      </c>
      <c r="AK239" s="68">
        <v>1</v>
      </c>
      <c r="BB239" s="69" t="s">
        <v>1</v>
      </c>
      <c r="BM239" s="67">
        <v>0</v>
      </c>
      <c r="BN239" s="67">
        <v>0</v>
      </c>
      <c r="BO239" s="67">
        <v>0</v>
      </c>
      <c r="BP239" s="67">
        <v>0</v>
      </c>
    </row>
    <row r="240" spans="1:68" x14ac:dyDescent="0.2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98"/>
      <c r="P240" s="99" t="s">
        <v>74</v>
      </c>
      <c r="Q240" s="100"/>
      <c r="R240" s="100"/>
      <c r="S240" s="100"/>
      <c r="T240" s="100"/>
      <c r="U240" s="100"/>
      <c r="V240" s="101"/>
      <c r="W240" s="70" t="s">
        <v>70</v>
      </c>
      <c r="X240" s="71">
        <f>IFERROR(SUM(X238:X239),"0")</f>
        <v>0</v>
      </c>
      <c r="Y240" s="71">
        <f>IFERROR(SUM(Y238:Y239),"0")</f>
        <v>0</v>
      </c>
      <c r="Z240" s="71">
        <f>IFERROR(IF(Z238="",0,Z238),"0")+IFERROR(IF(Z239="",0,Z239),"0")</f>
        <v>0</v>
      </c>
      <c r="AA240" s="72"/>
      <c r="AB240" s="72"/>
      <c r="AC240" s="72"/>
      <c r="AD240" s="47">
        <f t="shared" si="13"/>
        <v>0</v>
      </c>
    </row>
    <row r="241" spans="1:68" x14ac:dyDescent="0.2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98"/>
      <c r="P241" s="99" t="s">
        <v>74</v>
      </c>
      <c r="Q241" s="100"/>
      <c r="R241" s="100"/>
      <c r="S241" s="100"/>
      <c r="T241" s="100"/>
      <c r="U241" s="100"/>
      <c r="V241" s="101"/>
      <c r="W241" s="70" t="s">
        <v>75</v>
      </c>
      <c r="X241" s="71">
        <f>IFERROR(SUMPRODUCT(X238:X239*H238:H239),"0")</f>
        <v>0</v>
      </c>
      <c r="Y241" s="71">
        <f>IFERROR(SUMPRODUCT(Y238:Y239*H238:H239),"0")</f>
        <v>0</v>
      </c>
      <c r="Z241" s="70"/>
      <c r="AA241" s="72"/>
      <c r="AB241" s="72"/>
      <c r="AC241" s="72"/>
      <c r="AD241" s="47">
        <f t="shared" si="13"/>
        <v>0</v>
      </c>
    </row>
    <row r="242" spans="1:68" ht="16.5" customHeight="1" x14ac:dyDescent="0.25">
      <c r="A242" s="104" t="s">
        <v>361</v>
      </c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52"/>
      <c r="AB242" s="52"/>
      <c r="AC242" s="52"/>
      <c r="AD242" s="47">
        <f t="shared" si="13"/>
        <v>0</v>
      </c>
    </row>
    <row r="243" spans="1:68" ht="14.25" customHeight="1" x14ac:dyDescent="0.25">
      <c r="A243" s="102" t="s">
        <v>64</v>
      </c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53"/>
      <c r="AB243" s="53"/>
      <c r="AC243" s="53"/>
      <c r="AD243" s="47">
        <f t="shared" si="13"/>
        <v>0</v>
      </c>
    </row>
    <row r="244" spans="1:68" ht="27" customHeight="1" x14ac:dyDescent="0.25">
      <c r="A244" s="54" t="s">
        <v>362</v>
      </c>
      <c r="B244" s="54" t="s">
        <v>363</v>
      </c>
      <c r="C244" s="55">
        <v>4301070870</v>
      </c>
      <c r="D244" s="94">
        <v>4607111036711</v>
      </c>
      <c r="E244" s="94"/>
      <c r="F244" s="56">
        <v>0.8</v>
      </c>
      <c r="G244" s="57">
        <v>8</v>
      </c>
      <c r="H244" s="56">
        <v>6.4</v>
      </c>
      <c r="I244" s="56">
        <v>6.67</v>
      </c>
      <c r="J244" s="57">
        <v>84</v>
      </c>
      <c r="K244" s="57" t="s">
        <v>67</v>
      </c>
      <c r="L244" s="57" t="s">
        <v>68</v>
      </c>
      <c r="M244" s="58" t="s">
        <v>69</v>
      </c>
      <c r="N244" s="58"/>
      <c r="O244" s="57">
        <v>90</v>
      </c>
      <c r="P244" s="10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96"/>
      <c r="R244" s="96"/>
      <c r="S244" s="96"/>
      <c r="T244" s="97"/>
      <c r="U244" s="59" t="s">
        <v>5</v>
      </c>
      <c r="V244" s="59" t="s">
        <v>5</v>
      </c>
      <c r="W244" s="60" t="s">
        <v>70</v>
      </c>
      <c r="X244" s="61">
        <v>0</v>
      </c>
      <c r="Y244" s="62">
        <f>IFERROR(IF(X244="","",X244),"")</f>
        <v>0</v>
      </c>
      <c r="Z244" s="63">
        <f>IFERROR(IF(X244="","",X244*0.0155),"")</f>
        <v>0</v>
      </c>
      <c r="AA244" s="64" t="s">
        <v>5</v>
      </c>
      <c r="AB244" s="65" t="s">
        <v>5</v>
      </c>
      <c r="AC244" s="66" t="s">
        <v>338</v>
      </c>
      <c r="AD244" s="47">
        <f t="shared" si="13"/>
        <v>0</v>
      </c>
      <c r="AE244" s="47">
        <f t="shared" si="10"/>
        <v>0</v>
      </c>
      <c r="AG244" s="67"/>
      <c r="AJ244" s="68" t="s">
        <v>72</v>
      </c>
      <c r="AK244" s="68">
        <v>1</v>
      </c>
      <c r="BB244" s="69" t="s">
        <v>1</v>
      </c>
      <c r="BM244" s="67">
        <v>0</v>
      </c>
      <c r="BN244" s="67">
        <v>0</v>
      </c>
      <c r="BO244" s="67">
        <v>0</v>
      </c>
      <c r="BP244" s="67">
        <v>0</v>
      </c>
    </row>
    <row r="245" spans="1:68" x14ac:dyDescent="0.2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98"/>
      <c r="P245" s="99" t="s">
        <v>74</v>
      </c>
      <c r="Q245" s="100"/>
      <c r="R245" s="100"/>
      <c r="S245" s="100"/>
      <c r="T245" s="100"/>
      <c r="U245" s="100"/>
      <c r="V245" s="101"/>
      <c r="W245" s="70" t="s">
        <v>70</v>
      </c>
      <c r="X245" s="71">
        <f>IFERROR(SUM(X244:X244),"0")</f>
        <v>0</v>
      </c>
      <c r="Y245" s="71">
        <f>IFERROR(SUM(Y244:Y244),"0")</f>
        <v>0</v>
      </c>
      <c r="Z245" s="71">
        <f>IFERROR(IF(Z244="",0,Z244),"0")</f>
        <v>0</v>
      </c>
      <c r="AA245" s="72"/>
      <c r="AB245" s="72"/>
      <c r="AC245" s="72"/>
      <c r="AD245" s="47">
        <f t="shared" si="13"/>
        <v>0</v>
      </c>
    </row>
    <row r="246" spans="1:68" x14ac:dyDescent="0.2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98"/>
      <c r="P246" s="99" t="s">
        <v>74</v>
      </c>
      <c r="Q246" s="100"/>
      <c r="R246" s="100"/>
      <c r="S246" s="100"/>
      <c r="T246" s="100"/>
      <c r="U246" s="100"/>
      <c r="V246" s="101"/>
      <c r="W246" s="70" t="s">
        <v>75</v>
      </c>
      <c r="X246" s="71">
        <f>IFERROR(SUMPRODUCT(X244:X244*H244:H244),"0")</f>
        <v>0</v>
      </c>
      <c r="Y246" s="71">
        <f>IFERROR(SUMPRODUCT(Y244:Y244*H244:H244),"0")</f>
        <v>0</v>
      </c>
      <c r="Z246" s="70"/>
      <c r="AA246" s="72"/>
      <c r="AB246" s="72"/>
      <c r="AC246" s="72"/>
      <c r="AD246" s="47">
        <f t="shared" si="13"/>
        <v>0</v>
      </c>
    </row>
    <row r="247" spans="1:68" ht="27.75" customHeight="1" x14ac:dyDescent="0.25">
      <c r="A247" s="105" t="s">
        <v>364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51"/>
      <c r="AB247" s="51"/>
      <c r="AC247" s="51"/>
      <c r="AD247" s="47">
        <f t="shared" si="13"/>
        <v>0</v>
      </c>
    </row>
    <row r="248" spans="1:68" ht="16.5" customHeight="1" x14ac:dyDescent="0.25">
      <c r="A248" s="104" t="s">
        <v>365</v>
      </c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52"/>
      <c r="AB248" s="52"/>
      <c r="AC248" s="52"/>
      <c r="AD248" s="47">
        <f t="shared" si="13"/>
        <v>0</v>
      </c>
    </row>
    <row r="249" spans="1:68" ht="14.25" customHeight="1" x14ac:dyDescent="0.25">
      <c r="A249" s="102" t="s">
        <v>366</v>
      </c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53"/>
      <c r="AB249" s="53"/>
      <c r="AC249" s="53"/>
      <c r="AD249" s="47">
        <f t="shared" si="13"/>
        <v>0</v>
      </c>
    </row>
    <row r="250" spans="1:68" ht="27" customHeight="1" x14ac:dyDescent="0.25">
      <c r="A250" s="54" t="s">
        <v>367</v>
      </c>
      <c r="B250" s="54" t="s">
        <v>368</v>
      </c>
      <c r="C250" s="55">
        <v>4301133004</v>
      </c>
      <c r="D250" s="94">
        <v>4607111039774</v>
      </c>
      <c r="E250" s="94"/>
      <c r="F250" s="56">
        <v>0.25</v>
      </c>
      <c r="G250" s="57">
        <v>12</v>
      </c>
      <c r="H250" s="56">
        <v>3</v>
      </c>
      <c r="I250" s="56">
        <v>3.22</v>
      </c>
      <c r="J250" s="57">
        <v>70</v>
      </c>
      <c r="K250" s="57" t="s">
        <v>81</v>
      </c>
      <c r="L250" s="57" t="s">
        <v>68</v>
      </c>
      <c r="M250" s="58" t="s">
        <v>69</v>
      </c>
      <c r="N250" s="58"/>
      <c r="O250" s="57">
        <v>180</v>
      </c>
      <c r="P250" s="95" t="s">
        <v>369</v>
      </c>
      <c r="Q250" s="96"/>
      <c r="R250" s="96"/>
      <c r="S250" s="96"/>
      <c r="T250" s="97"/>
      <c r="U250" s="59" t="s">
        <v>5</v>
      </c>
      <c r="V250" s="59" t="s">
        <v>5</v>
      </c>
      <c r="W250" s="60" t="s">
        <v>70</v>
      </c>
      <c r="X250" s="61">
        <v>0</v>
      </c>
      <c r="Y250" s="62">
        <f>IFERROR(IF(X250="","",X250),"")</f>
        <v>0</v>
      </c>
      <c r="Z250" s="63">
        <f>IFERROR(IF(X250="","",X250*0.01788),"")</f>
        <v>0</v>
      </c>
      <c r="AA250" s="64" t="s">
        <v>5</v>
      </c>
      <c r="AB250" s="65" t="s">
        <v>5</v>
      </c>
      <c r="AC250" s="66" t="s">
        <v>370</v>
      </c>
      <c r="AD250" s="47">
        <f t="shared" si="13"/>
        <v>0</v>
      </c>
      <c r="AE250" s="47">
        <f t="shared" si="10"/>
        <v>0</v>
      </c>
      <c r="AG250" s="67"/>
      <c r="AJ250" s="68" t="s">
        <v>72</v>
      </c>
      <c r="AK250" s="68">
        <v>1</v>
      </c>
      <c r="BB250" s="69" t="s">
        <v>85</v>
      </c>
      <c r="BM250" s="67">
        <v>0</v>
      </c>
      <c r="BN250" s="67">
        <v>0</v>
      </c>
      <c r="BO250" s="67">
        <v>0</v>
      </c>
      <c r="BP250" s="67">
        <v>0</v>
      </c>
    </row>
    <row r="251" spans="1:68" x14ac:dyDescent="0.2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98"/>
      <c r="P251" s="99" t="s">
        <v>74</v>
      </c>
      <c r="Q251" s="100"/>
      <c r="R251" s="100"/>
      <c r="S251" s="100"/>
      <c r="T251" s="100"/>
      <c r="U251" s="100"/>
      <c r="V251" s="101"/>
      <c r="W251" s="70" t="s">
        <v>70</v>
      </c>
      <c r="X251" s="71">
        <f>IFERROR(SUM(X250:X250),"0")</f>
        <v>0</v>
      </c>
      <c r="Y251" s="71">
        <f>IFERROR(SUM(Y250:Y250),"0")</f>
        <v>0</v>
      </c>
      <c r="Z251" s="71">
        <f>IFERROR(IF(Z250="",0,Z250),"0")</f>
        <v>0</v>
      </c>
      <c r="AA251" s="72"/>
      <c r="AB251" s="72"/>
      <c r="AC251" s="72"/>
      <c r="AD251" s="47">
        <f t="shared" si="13"/>
        <v>0</v>
      </c>
    </row>
    <row r="252" spans="1:68" x14ac:dyDescent="0.2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98"/>
      <c r="P252" s="99" t="s">
        <v>74</v>
      </c>
      <c r="Q252" s="100"/>
      <c r="R252" s="100"/>
      <c r="S252" s="100"/>
      <c r="T252" s="100"/>
      <c r="U252" s="100"/>
      <c r="V252" s="101"/>
      <c r="W252" s="70" t="s">
        <v>75</v>
      </c>
      <c r="X252" s="71">
        <f>IFERROR(SUMPRODUCT(X250:X250*H250:H250),"0")</f>
        <v>0</v>
      </c>
      <c r="Y252" s="71">
        <f>IFERROR(SUMPRODUCT(Y250:Y250*H250:H250),"0")</f>
        <v>0</v>
      </c>
      <c r="Z252" s="70"/>
      <c r="AA252" s="72"/>
      <c r="AB252" s="72"/>
      <c r="AC252" s="72"/>
      <c r="AD252" s="47">
        <f t="shared" si="13"/>
        <v>0</v>
      </c>
    </row>
    <row r="253" spans="1:68" ht="14.25" customHeight="1" x14ac:dyDescent="0.25">
      <c r="A253" s="102" t="s">
        <v>141</v>
      </c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53"/>
      <c r="AB253" s="53"/>
      <c r="AC253" s="53"/>
      <c r="AD253" s="47">
        <f t="shared" si="13"/>
        <v>0</v>
      </c>
    </row>
    <row r="254" spans="1:68" ht="37.5" customHeight="1" x14ac:dyDescent="0.25">
      <c r="A254" s="54" t="s">
        <v>371</v>
      </c>
      <c r="B254" s="54" t="s">
        <v>372</v>
      </c>
      <c r="C254" s="55">
        <v>4301135400</v>
      </c>
      <c r="D254" s="94">
        <v>4607111039361</v>
      </c>
      <c r="E254" s="94"/>
      <c r="F254" s="56">
        <v>0.25</v>
      </c>
      <c r="G254" s="57">
        <v>12</v>
      </c>
      <c r="H254" s="56">
        <v>3</v>
      </c>
      <c r="I254" s="56">
        <v>3.7035999999999998</v>
      </c>
      <c r="J254" s="57">
        <v>70</v>
      </c>
      <c r="K254" s="57" t="s">
        <v>81</v>
      </c>
      <c r="L254" s="57" t="s">
        <v>68</v>
      </c>
      <c r="M254" s="58" t="s">
        <v>69</v>
      </c>
      <c r="N254" s="58"/>
      <c r="O254" s="57">
        <v>180</v>
      </c>
      <c r="P254" s="1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96"/>
      <c r="R254" s="96"/>
      <c r="S254" s="96"/>
      <c r="T254" s="97"/>
      <c r="U254" s="59" t="s">
        <v>5</v>
      </c>
      <c r="V254" s="59" t="s">
        <v>5</v>
      </c>
      <c r="W254" s="60" t="s">
        <v>70</v>
      </c>
      <c r="X254" s="61">
        <v>0</v>
      </c>
      <c r="Y254" s="62">
        <f>IFERROR(IF(X254="","",X254),"")</f>
        <v>0</v>
      </c>
      <c r="Z254" s="63">
        <f>IFERROR(IF(X254="","",X254*0.01788),"")</f>
        <v>0</v>
      </c>
      <c r="AA254" s="64" t="s">
        <v>5</v>
      </c>
      <c r="AB254" s="65" t="s">
        <v>5</v>
      </c>
      <c r="AC254" s="66" t="s">
        <v>370</v>
      </c>
      <c r="AD254" s="47">
        <f t="shared" si="13"/>
        <v>0</v>
      </c>
      <c r="AE254" s="47">
        <f t="shared" ref="AE252:AE301" si="14">AD254/J254/G254</f>
        <v>0</v>
      </c>
      <c r="AG254" s="67"/>
      <c r="AJ254" s="68" t="s">
        <v>72</v>
      </c>
      <c r="AK254" s="68">
        <v>1</v>
      </c>
      <c r="BB254" s="69" t="s">
        <v>85</v>
      </c>
      <c r="BM254" s="67">
        <v>0</v>
      </c>
      <c r="BN254" s="67">
        <v>0</v>
      </c>
      <c r="BO254" s="67">
        <v>0</v>
      </c>
      <c r="BP254" s="67">
        <v>0</v>
      </c>
    </row>
    <row r="255" spans="1:68" x14ac:dyDescent="0.2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98"/>
      <c r="P255" s="99" t="s">
        <v>74</v>
      </c>
      <c r="Q255" s="100"/>
      <c r="R255" s="100"/>
      <c r="S255" s="100"/>
      <c r="T255" s="100"/>
      <c r="U255" s="100"/>
      <c r="V255" s="101"/>
      <c r="W255" s="70" t="s">
        <v>70</v>
      </c>
      <c r="X255" s="71">
        <f>IFERROR(SUM(X254:X254),"0")</f>
        <v>0</v>
      </c>
      <c r="Y255" s="71">
        <f>IFERROR(SUM(Y254:Y254),"0")</f>
        <v>0</v>
      </c>
      <c r="Z255" s="71">
        <f>IFERROR(IF(Z254="",0,Z254),"0")</f>
        <v>0</v>
      </c>
      <c r="AA255" s="72"/>
      <c r="AB255" s="72"/>
      <c r="AC255" s="72"/>
      <c r="AD255" s="47">
        <f t="shared" si="13"/>
        <v>0</v>
      </c>
    </row>
    <row r="256" spans="1:68" x14ac:dyDescent="0.2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98"/>
      <c r="P256" s="99" t="s">
        <v>74</v>
      </c>
      <c r="Q256" s="100"/>
      <c r="R256" s="100"/>
      <c r="S256" s="100"/>
      <c r="T256" s="100"/>
      <c r="U256" s="100"/>
      <c r="V256" s="101"/>
      <c r="W256" s="70" t="s">
        <v>75</v>
      </c>
      <c r="X256" s="71">
        <f>IFERROR(SUMPRODUCT(X254:X254*H254:H254),"0")</f>
        <v>0</v>
      </c>
      <c r="Y256" s="71">
        <f>IFERROR(SUMPRODUCT(Y254:Y254*H254:H254),"0")</f>
        <v>0</v>
      </c>
      <c r="Z256" s="70"/>
      <c r="AA256" s="72"/>
      <c r="AB256" s="72"/>
      <c r="AC256" s="72"/>
      <c r="AD256" s="47">
        <f t="shared" si="13"/>
        <v>0</v>
      </c>
    </row>
    <row r="257" spans="1:68" ht="27.75" customHeight="1" x14ac:dyDescent="0.25">
      <c r="A257" s="105" t="s">
        <v>241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51"/>
      <c r="AB257" s="51"/>
      <c r="AC257" s="51"/>
      <c r="AD257" s="47">
        <f t="shared" si="13"/>
        <v>0</v>
      </c>
    </row>
    <row r="258" spans="1:68" ht="16.5" customHeight="1" x14ac:dyDescent="0.25">
      <c r="A258" s="104" t="s">
        <v>241</v>
      </c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52"/>
      <c r="AB258" s="52"/>
      <c r="AC258" s="52"/>
      <c r="AD258" s="47">
        <f t="shared" si="13"/>
        <v>0</v>
      </c>
    </row>
    <row r="259" spans="1:68" ht="14.25" customHeight="1" x14ac:dyDescent="0.25">
      <c r="A259" s="102" t="s">
        <v>64</v>
      </c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53"/>
      <c r="AB259" s="53"/>
      <c r="AC259" s="53"/>
      <c r="AD259" s="47">
        <f t="shared" si="13"/>
        <v>0</v>
      </c>
    </row>
    <row r="260" spans="1:68" ht="27" customHeight="1" x14ac:dyDescent="0.25">
      <c r="A260" s="54" t="s">
        <v>373</v>
      </c>
      <c r="B260" s="54" t="s">
        <v>374</v>
      </c>
      <c r="C260" s="55">
        <v>4301071014</v>
      </c>
      <c r="D260" s="94">
        <v>4640242181264</v>
      </c>
      <c r="E260" s="94"/>
      <c r="F260" s="56">
        <v>0.7</v>
      </c>
      <c r="G260" s="57">
        <v>10</v>
      </c>
      <c r="H260" s="56">
        <v>7</v>
      </c>
      <c r="I260" s="56">
        <v>7.28</v>
      </c>
      <c r="J260" s="57">
        <v>84</v>
      </c>
      <c r="K260" s="57" t="s">
        <v>67</v>
      </c>
      <c r="L260" s="57" t="s">
        <v>82</v>
      </c>
      <c r="M260" s="58" t="s">
        <v>69</v>
      </c>
      <c r="N260" s="58"/>
      <c r="O260" s="57">
        <v>180</v>
      </c>
      <c r="P260" s="95" t="s">
        <v>375</v>
      </c>
      <c r="Q260" s="96"/>
      <c r="R260" s="96"/>
      <c r="S260" s="96"/>
      <c r="T260" s="97"/>
      <c r="U260" s="59" t="s">
        <v>5</v>
      </c>
      <c r="V260" s="59" t="s">
        <v>5</v>
      </c>
      <c r="W260" s="60" t="s">
        <v>70</v>
      </c>
      <c r="X260" s="61">
        <v>0</v>
      </c>
      <c r="Y260" s="62">
        <f>IFERROR(IF(X260="","",X260),"")</f>
        <v>0</v>
      </c>
      <c r="Z260" s="63">
        <f>IFERROR(IF(X260="","",X260*0.0155),"")</f>
        <v>0</v>
      </c>
      <c r="AA260" s="64" t="s">
        <v>5</v>
      </c>
      <c r="AB260" s="65" t="s">
        <v>5</v>
      </c>
      <c r="AC260" s="66" t="s">
        <v>376</v>
      </c>
      <c r="AD260" s="47">
        <f t="shared" si="13"/>
        <v>0</v>
      </c>
      <c r="AE260" s="47">
        <f t="shared" si="14"/>
        <v>0</v>
      </c>
      <c r="AG260" s="67"/>
      <c r="AJ260" s="68" t="s">
        <v>84</v>
      </c>
      <c r="AK260" s="68">
        <v>12</v>
      </c>
      <c r="BB260" s="69" t="s">
        <v>1</v>
      </c>
      <c r="BM260" s="67">
        <v>0</v>
      </c>
      <c r="BN260" s="67">
        <v>0</v>
      </c>
      <c r="BO260" s="67">
        <v>0</v>
      </c>
      <c r="BP260" s="67">
        <v>0</v>
      </c>
    </row>
    <row r="261" spans="1:68" ht="27" customHeight="1" x14ac:dyDescent="0.25">
      <c r="A261" s="54" t="s">
        <v>377</v>
      </c>
      <c r="B261" s="54" t="s">
        <v>378</v>
      </c>
      <c r="C261" s="55">
        <v>4301071021</v>
      </c>
      <c r="D261" s="94">
        <v>4640242181325</v>
      </c>
      <c r="E261" s="94"/>
      <c r="F261" s="56">
        <v>0.7</v>
      </c>
      <c r="G261" s="57">
        <v>10</v>
      </c>
      <c r="H261" s="56">
        <v>7</v>
      </c>
      <c r="I261" s="56">
        <v>7.28</v>
      </c>
      <c r="J261" s="57">
        <v>84</v>
      </c>
      <c r="K261" s="57" t="s">
        <v>67</v>
      </c>
      <c r="L261" s="57" t="s">
        <v>82</v>
      </c>
      <c r="M261" s="58" t="s">
        <v>69</v>
      </c>
      <c r="N261" s="58"/>
      <c r="O261" s="57">
        <v>180</v>
      </c>
      <c r="P261" s="95" t="s">
        <v>379</v>
      </c>
      <c r="Q261" s="96"/>
      <c r="R261" s="96"/>
      <c r="S261" s="96"/>
      <c r="T261" s="97"/>
      <c r="U261" s="59" t="s">
        <v>5</v>
      </c>
      <c r="V261" s="59" t="s">
        <v>5</v>
      </c>
      <c r="W261" s="60" t="s">
        <v>70</v>
      </c>
      <c r="X261" s="61">
        <v>0</v>
      </c>
      <c r="Y261" s="62">
        <f>IFERROR(IF(X261="","",X261),"")</f>
        <v>0</v>
      </c>
      <c r="Z261" s="63">
        <f>IFERROR(IF(X261="","",X261*0.0155),"")</f>
        <v>0</v>
      </c>
      <c r="AA261" s="64" t="s">
        <v>5</v>
      </c>
      <c r="AB261" s="65" t="s">
        <v>5</v>
      </c>
      <c r="AC261" s="66" t="s">
        <v>376</v>
      </c>
      <c r="AD261" s="47">
        <f t="shared" si="13"/>
        <v>0</v>
      </c>
      <c r="AE261" s="47">
        <f t="shared" si="14"/>
        <v>0</v>
      </c>
      <c r="AG261" s="67"/>
      <c r="AJ261" s="68" t="s">
        <v>84</v>
      </c>
      <c r="AK261" s="68">
        <v>12</v>
      </c>
      <c r="BB261" s="69" t="s">
        <v>1</v>
      </c>
      <c r="BM261" s="67">
        <v>0</v>
      </c>
      <c r="BN261" s="67">
        <v>0</v>
      </c>
      <c r="BO261" s="67">
        <v>0</v>
      </c>
      <c r="BP261" s="67">
        <v>0</v>
      </c>
    </row>
    <row r="262" spans="1:68" ht="27" customHeight="1" x14ac:dyDescent="0.25">
      <c r="A262" s="54" t="s">
        <v>380</v>
      </c>
      <c r="B262" s="54" t="s">
        <v>381</v>
      </c>
      <c r="C262" s="55">
        <v>4301070993</v>
      </c>
      <c r="D262" s="94">
        <v>4640242180670</v>
      </c>
      <c r="E262" s="94"/>
      <c r="F262" s="56">
        <v>1</v>
      </c>
      <c r="G262" s="57">
        <v>6</v>
      </c>
      <c r="H262" s="56">
        <v>6</v>
      </c>
      <c r="I262" s="56">
        <v>6.23</v>
      </c>
      <c r="J262" s="57">
        <v>84</v>
      </c>
      <c r="K262" s="57" t="s">
        <v>67</v>
      </c>
      <c r="L262" s="57" t="s">
        <v>82</v>
      </c>
      <c r="M262" s="58" t="s">
        <v>69</v>
      </c>
      <c r="N262" s="58"/>
      <c r="O262" s="57">
        <v>180</v>
      </c>
      <c r="P262" s="95" t="s">
        <v>382</v>
      </c>
      <c r="Q262" s="96"/>
      <c r="R262" s="96"/>
      <c r="S262" s="96"/>
      <c r="T262" s="97"/>
      <c r="U262" s="59" t="s">
        <v>5</v>
      </c>
      <c r="V262" s="59" t="s">
        <v>5</v>
      </c>
      <c r="W262" s="60" t="s">
        <v>70</v>
      </c>
      <c r="X262" s="61">
        <v>0</v>
      </c>
      <c r="Y262" s="62">
        <f>IFERROR(IF(X262="","",X262),"")</f>
        <v>0</v>
      </c>
      <c r="Z262" s="63">
        <f>IFERROR(IF(X262="","",X262*0.0155),"")</f>
        <v>0</v>
      </c>
      <c r="AA262" s="64" t="s">
        <v>5</v>
      </c>
      <c r="AB262" s="65" t="s">
        <v>5</v>
      </c>
      <c r="AC262" s="66" t="s">
        <v>383</v>
      </c>
      <c r="AD262" s="47">
        <f t="shared" si="13"/>
        <v>0</v>
      </c>
      <c r="AE262" s="47">
        <f t="shared" si="14"/>
        <v>0</v>
      </c>
      <c r="AG262" s="67"/>
      <c r="AJ262" s="68" t="s">
        <v>84</v>
      </c>
      <c r="AK262" s="68">
        <v>12</v>
      </c>
      <c r="BB262" s="69" t="s">
        <v>1</v>
      </c>
      <c r="BM262" s="67">
        <v>0</v>
      </c>
      <c r="BN262" s="67">
        <v>0</v>
      </c>
      <c r="BO262" s="67">
        <v>0</v>
      </c>
      <c r="BP262" s="67">
        <v>0</v>
      </c>
    </row>
    <row r="263" spans="1:68" x14ac:dyDescent="0.2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98"/>
      <c r="P263" s="99" t="s">
        <v>74</v>
      </c>
      <c r="Q263" s="100"/>
      <c r="R263" s="100"/>
      <c r="S263" s="100"/>
      <c r="T263" s="100"/>
      <c r="U263" s="100"/>
      <c r="V263" s="101"/>
      <c r="W263" s="70" t="s">
        <v>70</v>
      </c>
      <c r="X263" s="71">
        <f>IFERROR(SUM(X260:X262),"0")</f>
        <v>0</v>
      </c>
      <c r="Y263" s="71">
        <f>IFERROR(SUM(Y260:Y262),"0")</f>
        <v>0</v>
      </c>
      <c r="Z263" s="71">
        <f>IFERROR(IF(Z260="",0,Z260),"0")+IFERROR(IF(Z261="",0,Z261),"0")+IFERROR(IF(Z262="",0,Z262),"0")</f>
        <v>0</v>
      </c>
      <c r="AA263" s="72"/>
      <c r="AB263" s="72"/>
      <c r="AC263" s="72"/>
      <c r="AD263" s="47">
        <f t="shared" si="13"/>
        <v>0</v>
      </c>
    </row>
    <row r="264" spans="1:68" x14ac:dyDescent="0.2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98"/>
      <c r="P264" s="99" t="s">
        <v>74</v>
      </c>
      <c r="Q264" s="100"/>
      <c r="R264" s="100"/>
      <c r="S264" s="100"/>
      <c r="T264" s="100"/>
      <c r="U264" s="100"/>
      <c r="V264" s="101"/>
      <c r="W264" s="70" t="s">
        <v>75</v>
      </c>
      <c r="X264" s="71">
        <f>IFERROR(SUMPRODUCT(X260:X262*H260:H262),"0")</f>
        <v>0</v>
      </c>
      <c r="Y264" s="71">
        <f>IFERROR(SUMPRODUCT(Y260:Y262*H260:H262),"0")</f>
        <v>0</v>
      </c>
      <c r="Z264" s="70"/>
      <c r="AA264" s="72"/>
      <c r="AB264" s="72"/>
      <c r="AC264" s="72"/>
      <c r="AD264" s="47">
        <f t="shared" si="13"/>
        <v>0</v>
      </c>
    </row>
    <row r="265" spans="1:68" ht="14.25" customHeight="1" x14ac:dyDescent="0.25">
      <c r="A265" s="102" t="s">
        <v>147</v>
      </c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53"/>
      <c r="AB265" s="53"/>
      <c r="AC265" s="53"/>
      <c r="AD265" s="47">
        <f t="shared" si="13"/>
        <v>0</v>
      </c>
    </row>
    <row r="266" spans="1:68" ht="27" customHeight="1" x14ac:dyDescent="0.25">
      <c r="A266" s="54" t="s">
        <v>384</v>
      </c>
      <c r="B266" s="54" t="s">
        <v>385</v>
      </c>
      <c r="C266" s="55">
        <v>4301131019</v>
      </c>
      <c r="D266" s="94">
        <v>4640242180427</v>
      </c>
      <c r="E266" s="94"/>
      <c r="F266" s="56">
        <v>1.8</v>
      </c>
      <c r="G266" s="57">
        <v>1</v>
      </c>
      <c r="H266" s="56">
        <v>1.8</v>
      </c>
      <c r="I266" s="56">
        <v>1.915</v>
      </c>
      <c r="J266" s="57">
        <v>234</v>
      </c>
      <c r="K266" s="57" t="s">
        <v>134</v>
      </c>
      <c r="L266" s="57" t="s">
        <v>82</v>
      </c>
      <c r="M266" s="58" t="s">
        <v>69</v>
      </c>
      <c r="N266" s="58"/>
      <c r="O266" s="57">
        <v>180</v>
      </c>
      <c r="P266" s="95" t="s">
        <v>386</v>
      </c>
      <c r="Q266" s="96"/>
      <c r="R266" s="96"/>
      <c r="S266" s="96"/>
      <c r="T266" s="97"/>
      <c r="U266" s="59" t="s">
        <v>5</v>
      </c>
      <c r="V266" s="59" t="s">
        <v>5</v>
      </c>
      <c r="W266" s="60" t="s">
        <v>70</v>
      </c>
      <c r="X266" s="61">
        <v>0</v>
      </c>
      <c r="Y266" s="62">
        <f>IFERROR(IF(X266="","",X266),"")</f>
        <v>0</v>
      </c>
      <c r="Z266" s="63">
        <f>IFERROR(IF(X266="","",X266*0.00502),"")</f>
        <v>0</v>
      </c>
      <c r="AA266" s="64" t="s">
        <v>5</v>
      </c>
      <c r="AB266" s="65" t="s">
        <v>5</v>
      </c>
      <c r="AC266" s="66" t="s">
        <v>387</v>
      </c>
      <c r="AD266" s="47">
        <f t="shared" si="13"/>
        <v>0</v>
      </c>
      <c r="AE266" s="47">
        <f t="shared" si="14"/>
        <v>0</v>
      </c>
      <c r="AG266" s="67"/>
      <c r="AJ266" s="68" t="s">
        <v>84</v>
      </c>
      <c r="AK266" s="68">
        <v>18</v>
      </c>
      <c r="BB266" s="69" t="s">
        <v>85</v>
      </c>
      <c r="BM266" s="67">
        <v>0</v>
      </c>
      <c r="BN266" s="67">
        <v>0</v>
      </c>
      <c r="BO266" s="67">
        <v>0</v>
      </c>
      <c r="BP266" s="67">
        <v>0</v>
      </c>
    </row>
    <row r="267" spans="1:68" x14ac:dyDescent="0.2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98"/>
      <c r="P267" s="99" t="s">
        <v>74</v>
      </c>
      <c r="Q267" s="100"/>
      <c r="R267" s="100"/>
      <c r="S267" s="100"/>
      <c r="T267" s="100"/>
      <c r="U267" s="100"/>
      <c r="V267" s="101"/>
      <c r="W267" s="70" t="s">
        <v>70</v>
      </c>
      <c r="X267" s="71">
        <f>IFERROR(SUM(X266:X266),"0")</f>
        <v>0</v>
      </c>
      <c r="Y267" s="71">
        <f>IFERROR(SUM(Y266:Y266),"0")</f>
        <v>0</v>
      </c>
      <c r="Z267" s="71">
        <f>IFERROR(IF(Z266="",0,Z266),"0")</f>
        <v>0</v>
      </c>
      <c r="AA267" s="72"/>
      <c r="AB267" s="72"/>
      <c r="AC267" s="72"/>
      <c r="AD267" s="47">
        <f t="shared" si="13"/>
        <v>0</v>
      </c>
    </row>
    <row r="268" spans="1:68" x14ac:dyDescent="0.2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98"/>
      <c r="P268" s="99" t="s">
        <v>74</v>
      </c>
      <c r="Q268" s="100"/>
      <c r="R268" s="100"/>
      <c r="S268" s="100"/>
      <c r="T268" s="100"/>
      <c r="U268" s="100"/>
      <c r="V268" s="101"/>
      <c r="W268" s="70" t="s">
        <v>75</v>
      </c>
      <c r="X268" s="71">
        <f>IFERROR(SUMPRODUCT(X266:X266*H266:H266),"0")</f>
        <v>0</v>
      </c>
      <c r="Y268" s="71">
        <f>IFERROR(SUMPRODUCT(Y266:Y266*H266:H266),"0")</f>
        <v>0</v>
      </c>
      <c r="Z268" s="70"/>
      <c r="AA268" s="72"/>
      <c r="AB268" s="72"/>
      <c r="AC268" s="72"/>
      <c r="AD268" s="47">
        <f t="shared" si="13"/>
        <v>0</v>
      </c>
    </row>
    <row r="269" spans="1:68" ht="14.25" customHeight="1" x14ac:dyDescent="0.25">
      <c r="A269" s="102" t="s">
        <v>78</v>
      </c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53"/>
      <c r="AB269" s="53"/>
      <c r="AC269" s="53"/>
      <c r="AD269" s="47">
        <f t="shared" si="13"/>
        <v>0</v>
      </c>
    </row>
    <row r="270" spans="1:68" ht="27" customHeight="1" x14ac:dyDescent="0.25">
      <c r="A270" s="54" t="s">
        <v>388</v>
      </c>
      <c r="B270" s="54" t="s">
        <v>389</v>
      </c>
      <c r="C270" s="55">
        <v>4301132080</v>
      </c>
      <c r="D270" s="94">
        <v>4640242180397</v>
      </c>
      <c r="E270" s="94"/>
      <c r="F270" s="56">
        <v>1</v>
      </c>
      <c r="G270" s="57">
        <v>6</v>
      </c>
      <c r="H270" s="56">
        <v>6</v>
      </c>
      <c r="I270" s="56">
        <v>6.26</v>
      </c>
      <c r="J270" s="57">
        <v>84</v>
      </c>
      <c r="K270" s="57" t="s">
        <v>67</v>
      </c>
      <c r="L270" s="57" t="s">
        <v>138</v>
      </c>
      <c r="M270" s="58" t="s">
        <v>69</v>
      </c>
      <c r="N270" s="58"/>
      <c r="O270" s="57">
        <v>180</v>
      </c>
      <c r="P270" s="95" t="s">
        <v>390</v>
      </c>
      <c r="Q270" s="96"/>
      <c r="R270" s="96"/>
      <c r="S270" s="96"/>
      <c r="T270" s="97"/>
      <c r="U270" s="59" t="s">
        <v>5</v>
      </c>
      <c r="V270" s="59" t="s">
        <v>5</v>
      </c>
      <c r="W270" s="60" t="s">
        <v>70</v>
      </c>
      <c r="X270" s="61">
        <v>0</v>
      </c>
      <c r="Y270" s="62">
        <f>IFERROR(IF(X270="","",X270),"")</f>
        <v>0</v>
      </c>
      <c r="Z270" s="63">
        <f>IFERROR(IF(X270="","",X270*0.0155),"")</f>
        <v>0</v>
      </c>
      <c r="AA270" s="64" t="s">
        <v>5</v>
      </c>
      <c r="AB270" s="65" t="s">
        <v>5</v>
      </c>
      <c r="AC270" s="66" t="s">
        <v>391</v>
      </c>
      <c r="AD270" s="47">
        <f t="shared" si="13"/>
        <v>0</v>
      </c>
      <c r="AE270" s="47">
        <f t="shared" si="14"/>
        <v>0</v>
      </c>
      <c r="AG270" s="67"/>
      <c r="AJ270" s="68" t="s">
        <v>139</v>
      </c>
      <c r="AK270" s="68">
        <v>84</v>
      </c>
      <c r="BB270" s="69" t="s">
        <v>85</v>
      </c>
      <c r="BM270" s="67">
        <v>0</v>
      </c>
      <c r="BN270" s="67">
        <v>0</v>
      </c>
      <c r="BO270" s="67">
        <v>0</v>
      </c>
      <c r="BP270" s="67">
        <v>0</v>
      </c>
    </row>
    <row r="271" spans="1:68" ht="27" customHeight="1" x14ac:dyDescent="0.25">
      <c r="A271" s="54" t="s">
        <v>392</v>
      </c>
      <c r="B271" s="54" t="s">
        <v>393</v>
      </c>
      <c r="C271" s="55">
        <v>4301132104</v>
      </c>
      <c r="D271" s="94">
        <v>4640242181219</v>
      </c>
      <c r="E271" s="94"/>
      <c r="F271" s="56">
        <v>0.3</v>
      </c>
      <c r="G271" s="57">
        <v>9</v>
      </c>
      <c r="H271" s="56">
        <v>2.7</v>
      </c>
      <c r="I271" s="56">
        <v>2.8450000000000002</v>
      </c>
      <c r="J271" s="57">
        <v>234</v>
      </c>
      <c r="K271" s="57" t="s">
        <v>134</v>
      </c>
      <c r="L271" s="57" t="s">
        <v>68</v>
      </c>
      <c r="M271" s="58" t="s">
        <v>69</v>
      </c>
      <c r="N271" s="58"/>
      <c r="O271" s="57">
        <v>180</v>
      </c>
      <c r="P271" s="95" t="s">
        <v>394</v>
      </c>
      <c r="Q271" s="96"/>
      <c r="R271" s="96"/>
      <c r="S271" s="96"/>
      <c r="T271" s="97"/>
      <c r="U271" s="59" t="s">
        <v>5</v>
      </c>
      <c r="V271" s="59" t="s">
        <v>5</v>
      </c>
      <c r="W271" s="60" t="s">
        <v>70</v>
      </c>
      <c r="X271" s="61">
        <v>0</v>
      </c>
      <c r="Y271" s="62">
        <f>IFERROR(IF(X271="","",X271),"")</f>
        <v>0</v>
      </c>
      <c r="Z271" s="63">
        <f>IFERROR(IF(X271="","",X271*0.00502),"")</f>
        <v>0</v>
      </c>
      <c r="AA271" s="64" t="s">
        <v>5</v>
      </c>
      <c r="AB271" s="65" t="s">
        <v>5</v>
      </c>
      <c r="AC271" s="66" t="s">
        <v>391</v>
      </c>
      <c r="AD271" s="47">
        <f t="shared" si="13"/>
        <v>0</v>
      </c>
      <c r="AE271" s="47">
        <f t="shared" si="14"/>
        <v>0</v>
      </c>
      <c r="AG271" s="67"/>
      <c r="AJ271" s="68" t="s">
        <v>72</v>
      </c>
      <c r="AK271" s="68">
        <v>1</v>
      </c>
      <c r="BB271" s="69" t="s">
        <v>85</v>
      </c>
      <c r="BM271" s="67">
        <v>0</v>
      </c>
      <c r="BN271" s="67">
        <v>0</v>
      </c>
      <c r="BO271" s="67">
        <v>0</v>
      </c>
      <c r="BP271" s="67">
        <v>0</v>
      </c>
    </row>
    <row r="272" spans="1:68" x14ac:dyDescent="0.2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98"/>
      <c r="P272" s="99" t="s">
        <v>74</v>
      </c>
      <c r="Q272" s="100"/>
      <c r="R272" s="100"/>
      <c r="S272" s="100"/>
      <c r="T272" s="100"/>
      <c r="U272" s="100"/>
      <c r="V272" s="101"/>
      <c r="W272" s="70" t="s">
        <v>70</v>
      </c>
      <c r="X272" s="71">
        <f>IFERROR(SUM(X270:X271),"0")</f>
        <v>0</v>
      </c>
      <c r="Y272" s="71">
        <f>IFERROR(SUM(Y270:Y271),"0")</f>
        <v>0</v>
      </c>
      <c r="Z272" s="71">
        <f>IFERROR(IF(Z270="",0,Z270),"0")+IFERROR(IF(Z271="",0,Z271),"0")</f>
        <v>0</v>
      </c>
      <c r="AA272" s="72"/>
      <c r="AB272" s="72"/>
      <c r="AC272" s="72"/>
      <c r="AD272" s="47">
        <f t="shared" si="13"/>
        <v>0</v>
      </c>
    </row>
    <row r="273" spans="1:68" x14ac:dyDescent="0.2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98"/>
      <c r="P273" s="99" t="s">
        <v>74</v>
      </c>
      <c r="Q273" s="100"/>
      <c r="R273" s="100"/>
      <c r="S273" s="100"/>
      <c r="T273" s="100"/>
      <c r="U273" s="100"/>
      <c r="V273" s="101"/>
      <c r="W273" s="70" t="s">
        <v>75</v>
      </c>
      <c r="X273" s="71">
        <f>IFERROR(SUMPRODUCT(X270:X271*H270:H271),"0")</f>
        <v>0</v>
      </c>
      <c r="Y273" s="71">
        <f>IFERROR(SUMPRODUCT(Y270:Y271*H270:H271),"0")</f>
        <v>0</v>
      </c>
      <c r="Z273" s="70"/>
      <c r="AA273" s="72"/>
      <c r="AB273" s="72"/>
      <c r="AC273" s="72"/>
      <c r="AD273" s="47">
        <f t="shared" si="13"/>
        <v>0</v>
      </c>
    </row>
    <row r="274" spans="1:68" ht="14.25" customHeight="1" x14ac:dyDescent="0.25">
      <c r="A274" s="102" t="s">
        <v>177</v>
      </c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53"/>
      <c r="AB274" s="53"/>
      <c r="AC274" s="53"/>
      <c r="AD274" s="47">
        <f t="shared" si="13"/>
        <v>0</v>
      </c>
    </row>
    <row r="275" spans="1:68" ht="27" customHeight="1" x14ac:dyDescent="0.25">
      <c r="A275" s="54" t="s">
        <v>395</v>
      </c>
      <c r="B275" s="54" t="s">
        <v>396</v>
      </c>
      <c r="C275" s="55">
        <v>4301136028</v>
      </c>
      <c r="D275" s="94">
        <v>4640242180304</v>
      </c>
      <c r="E275" s="94"/>
      <c r="F275" s="56">
        <v>2.7</v>
      </c>
      <c r="G275" s="57">
        <v>1</v>
      </c>
      <c r="H275" s="56">
        <v>2.7</v>
      </c>
      <c r="I275" s="56">
        <v>2.8906000000000001</v>
      </c>
      <c r="J275" s="57">
        <v>126</v>
      </c>
      <c r="K275" s="57" t="s">
        <v>81</v>
      </c>
      <c r="L275" s="57" t="s">
        <v>82</v>
      </c>
      <c r="M275" s="58" t="s">
        <v>69</v>
      </c>
      <c r="N275" s="58"/>
      <c r="O275" s="57">
        <v>180</v>
      </c>
      <c r="P275" s="95" t="s">
        <v>397</v>
      </c>
      <c r="Q275" s="96"/>
      <c r="R275" s="96"/>
      <c r="S275" s="96"/>
      <c r="T275" s="97"/>
      <c r="U275" s="59" t="s">
        <v>5</v>
      </c>
      <c r="V275" s="59" t="s">
        <v>5</v>
      </c>
      <c r="W275" s="60" t="s">
        <v>70</v>
      </c>
      <c r="X275" s="61">
        <v>0</v>
      </c>
      <c r="Y275" s="62">
        <f>IFERROR(IF(X275="","",X275),"")</f>
        <v>0</v>
      </c>
      <c r="Z275" s="63">
        <f>IFERROR(IF(X275="","",X275*0.00936),"")</f>
        <v>0</v>
      </c>
      <c r="AA275" s="64" t="s">
        <v>5</v>
      </c>
      <c r="AB275" s="65" t="s">
        <v>5</v>
      </c>
      <c r="AC275" s="66" t="s">
        <v>398</v>
      </c>
      <c r="AD275" s="47">
        <f t="shared" si="13"/>
        <v>0</v>
      </c>
      <c r="AE275" s="47">
        <f t="shared" si="14"/>
        <v>0</v>
      </c>
      <c r="AG275" s="67"/>
      <c r="AJ275" s="68" t="s">
        <v>84</v>
      </c>
      <c r="AK275" s="68">
        <v>14</v>
      </c>
      <c r="BB275" s="69" t="s">
        <v>85</v>
      </c>
      <c r="BM275" s="67">
        <v>0</v>
      </c>
      <c r="BN275" s="67">
        <v>0</v>
      </c>
      <c r="BO275" s="67">
        <v>0</v>
      </c>
      <c r="BP275" s="67">
        <v>0</v>
      </c>
    </row>
    <row r="276" spans="1:68" ht="27" customHeight="1" x14ac:dyDescent="0.25">
      <c r="A276" s="54" t="s">
        <v>399</v>
      </c>
      <c r="B276" s="54" t="s">
        <v>400</v>
      </c>
      <c r="C276" s="55">
        <v>4301136026</v>
      </c>
      <c r="D276" s="94">
        <v>4640242180236</v>
      </c>
      <c r="E276" s="94"/>
      <c r="F276" s="56">
        <v>5</v>
      </c>
      <c r="G276" s="57">
        <v>1</v>
      </c>
      <c r="H276" s="56">
        <v>5</v>
      </c>
      <c r="I276" s="56">
        <v>5.2350000000000003</v>
      </c>
      <c r="J276" s="57">
        <v>84</v>
      </c>
      <c r="K276" s="57" t="s">
        <v>67</v>
      </c>
      <c r="L276" s="57" t="s">
        <v>138</v>
      </c>
      <c r="M276" s="58" t="s">
        <v>69</v>
      </c>
      <c r="N276" s="58"/>
      <c r="O276" s="57">
        <v>180</v>
      </c>
      <c r="P276" s="95" t="s">
        <v>401</v>
      </c>
      <c r="Q276" s="96"/>
      <c r="R276" s="96"/>
      <c r="S276" s="96"/>
      <c r="T276" s="97"/>
      <c r="U276" s="59" t="s">
        <v>5</v>
      </c>
      <c r="V276" s="59" t="s">
        <v>5</v>
      </c>
      <c r="W276" s="60" t="s">
        <v>70</v>
      </c>
      <c r="X276" s="61">
        <v>0</v>
      </c>
      <c r="Y276" s="62">
        <f>IFERROR(IF(X276="","",X276),"")</f>
        <v>0</v>
      </c>
      <c r="Z276" s="63">
        <f>IFERROR(IF(X276="","",X276*0.0155),"")</f>
        <v>0</v>
      </c>
      <c r="AA276" s="64" t="s">
        <v>5</v>
      </c>
      <c r="AB276" s="65" t="s">
        <v>5</v>
      </c>
      <c r="AC276" s="66" t="s">
        <v>398</v>
      </c>
      <c r="AD276" s="47">
        <f t="shared" si="13"/>
        <v>0</v>
      </c>
      <c r="AE276" s="47">
        <f t="shared" si="14"/>
        <v>0</v>
      </c>
      <c r="AG276" s="67"/>
      <c r="AJ276" s="68" t="s">
        <v>139</v>
      </c>
      <c r="AK276" s="68">
        <v>84</v>
      </c>
      <c r="BB276" s="69" t="s">
        <v>85</v>
      </c>
      <c r="BM276" s="67">
        <v>0</v>
      </c>
      <c r="BN276" s="67">
        <v>0</v>
      </c>
      <c r="BO276" s="67">
        <v>0</v>
      </c>
      <c r="BP276" s="67">
        <v>0</v>
      </c>
    </row>
    <row r="277" spans="1:68" ht="27" customHeight="1" x14ac:dyDescent="0.25">
      <c r="A277" s="54" t="s">
        <v>402</v>
      </c>
      <c r="B277" s="54" t="s">
        <v>403</v>
      </c>
      <c r="C277" s="55">
        <v>4301136029</v>
      </c>
      <c r="D277" s="94">
        <v>4640242180410</v>
      </c>
      <c r="E277" s="94"/>
      <c r="F277" s="56">
        <v>2.2400000000000002</v>
      </c>
      <c r="G277" s="57">
        <v>1</v>
      </c>
      <c r="H277" s="56">
        <v>2.2400000000000002</v>
      </c>
      <c r="I277" s="56">
        <v>2.4319999999999999</v>
      </c>
      <c r="J277" s="57">
        <v>126</v>
      </c>
      <c r="K277" s="57" t="s">
        <v>81</v>
      </c>
      <c r="L277" s="57" t="s">
        <v>68</v>
      </c>
      <c r="M277" s="58" t="s">
        <v>69</v>
      </c>
      <c r="N277" s="58"/>
      <c r="O277" s="57">
        <v>180</v>
      </c>
      <c r="P277" s="1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96"/>
      <c r="R277" s="96"/>
      <c r="S277" s="96"/>
      <c r="T277" s="97"/>
      <c r="U277" s="59" t="s">
        <v>5</v>
      </c>
      <c r="V277" s="59" t="s">
        <v>5</v>
      </c>
      <c r="W277" s="60" t="s">
        <v>70</v>
      </c>
      <c r="X277" s="61">
        <v>0</v>
      </c>
      <c r="Y277" s="62">
        <f>IFERROR(IF(X277="","",X277),"")</f>
        <v>0</v>
      </c>
      <c r="Z277" s="63">
        <f>IFERROR(IF(X277="","",X277*0.00936),"")</f>
        <v>0</v>
      </c>
      <c r="AA277" s="64" t="s">
        <v>5</v>
      </c>
      <c r="AB277" s="65" t="s">
        <v>5</v>
      </c>
      <c r="AC277" s="66" t="s">
        <v>398</v>
      </c>
      <c r="AD277" s="47">
        <f t="shared" si="13"/>
        <v>0</v>
      </c>
      <c r="AE277" s="47">
        <f t="shared" si="14"/>
        <v>0</v>
      </c>
      <c r="AG277" s="67"/>
      <c r="AJ277" s="68" t="s">
        <v>72</v>
      </c>
      <c r="AK277" s="68">
        <v>1</v>
      </c>
      <c r="BB277" s="69" t="s">
        <v>85</v>
      </c>
      <c r="BM277" s="67">
        <v>0</v>
      </c>
      <c r="BN277" s="67">
        <v>0</v>
      </c>
      <c r="BO277" s="67">
        <v>0</v>
      </c>
      <c r="BP277" s="67">
        <v>0</v>
      </c>
    </row>
    <row r="278" spans="1:68" x14ac:dyDescent="0.2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98"/>
      <c r="P278" s="99" t="s">
        <v>74</v>
      </c>
      <c r="Q278" s="100"/>
      <c r="R278" s="100"/>
      <c r="S278" s="100"/>
      <c r="T278" s="100"/>
      <c r="U278" s="100"/>
      <c r="V278" s="101"/>
      <c r="W278" s="70" t="s">
        <v>70</v>
      </c>
      <c r="X278" s="71">
        <f>IFERROR(SUM(X275:X277),"0")</f>
        <v>0</v>
      </c>
      <c r="Y278" s="71">
        <f>IFERROR(SUM(Y275:Y277),"0")</f>
        <v>0</v>
      </c>
      <c r="Z278" s="71">
        <f>IFERROR(IF(Z275="",0,Z275),"0")+IFERROR(IF(Z276="",0,Z276),"0")+IFERROR(IF(Z277="",0,Z277),"0")</f>
        <v>0</v>
      </c>
      <c r="AA278" s="72"/>
      <c r="AB278" s="72"/>
      <c r="AC278" s="72"/>
      <c r="AD278" s="47">
        <f t="shared" si="13"/>
        <v>0</v>
      </c>
    </row>
    <row r="279" spans="1:68" x14ac:dyDescent="0.2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98"/>
      <c r="P279" s="99" t="s">
        <v>74</v>
      </c>
      <c r="Q279" s="100"/>
      <c r="R279" s="100"/>
      <c r="S279" s="100"/>
      <c r="T279" s="100"/>
      <c r="U279" s="100"/>
      <c r="V279" s="101"/>
      <c r="W279" s="70" t="s">
        <v>75</v>
      </c>
      <c r="X279" s="71">
        <f>IFERROR(SUMPRODUCT(X275:X277*H275:H277),"0")</f>
        <v>0</v>
      </c>
      <c r="Y279" s="71">
        <f>IFERROR(SUMPRODUCT(Y275:Y277*H275:H277),"0")</f>
        <v>0</v>
      </c>
      <c r="Z279" s="70"/>
      <c r="AA279" s="72"/>
      <c r="AB279" s="72"/>
      <c r="AC279" s="72"/>
      <c r="AD279" s="47">
        <f t="shared" si="13"/>
        <v>0</v>
      </c>
    </row>
    <row r="280" spans="1:68" ht="14.25" customHeight="1" x14ac:dyDescent="0.25">
      <c r="A280" s="102" t="s">
        <v>141</v>
      </c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53"/>
      <c r="AB280" s="53"/>
      <c r="AC280" s="53"/>
      <c r="AD280" s="47">
        <f t="shared" si="13"/>
        <v>0</v>
      </c>
    </row>
    <row r="281" spans="1:68" ht="27" customHeight="1" x14ac:dyDescent="0.25">
      <c r="A281" s="54" t="s">
        <v>404</v>
      </c>
      <c r="B281" s="54" t="s">
        <v>405</v>
      </c>
      <c r="C281" s="55">
        <v>4301135504</v>
      </c>
      <c r="D281" s="94">
        <v>4640242181554</v>
      </c>
      <c r="E281" s="94"/>
      <c r="F281" s="56">
        <v>3</v>
      </c>
      <c r="G281" s="57">
        <v>1</v>
      </c>
      <c r="H281" s="56">
        <v>3</v>
      </c>
      <c r="I281" s="56">
        <v>3.1920000000000002</v>
      </c>
      <c r="J281" s="57">
        <v>126</v>
      </c>
      <c r="K281" s="57" t="s">
        <v>81</v>
      </c>
      <c r="L281" s="57" t="s">
        <v>68</v>
      </c>
      <c r="M281" s="58" t="s">
        <v>69</v>
      </c>
      <c r="N281" s="58"/>
      <c r="O281" s="57">
        <v>180</v>
      </c>
      <c r="P281" s="95" t="s">
        <v>406</v>
      </c>
      <c r="Q281" s="96"/>
      <c r="R281" s="96"/>
      <c r="S281" s="96"/>
      <c r="T281" s="97"/>
      <c r="U281" s="59" t="s">
        <v>5</v>
      </c>
      <c r="V281" s="59" t="s">
        <v>5</v>
      </c>
      <c r="W281" s="60" t="s">
        <v>70</v>
      </c>
      <c r="X281" s="61">
        <v>0</v>
      </c>
      <c r="Y281" s="62">
        <f t="shared" ref="Y281:Y301" si="15">IFERROR(IF(X281="","",X281),"")</f>
        <v>0</v>
      </c>
      <c r="Z281" s="63">
        <f>IFERROR(IF(X281="","",X281*0.00936),"")</f>
        <v>0</v>
      </c>
      <c r="AA281" s="64" t="s">
        <v>5</v>
      </c>
      <c r="AB281" s="65" t="s">
        <v>5</v>
      </c>
      <c r="AC281" s="66" t="s">
        <v>407</v>
      </c>
      <c r="AD281" s="47">
        <f t="shared" si="13"/>
        <v>0</v>
      </c>
      <c r="AE281" s="47">
        <f t="shared" si="14"/>
        <v>0</v>
      </c>
      <c r="AG281" s="67"/>
      <c r="AJ281" s="68" t="s">
        <v>72</v>
      </c>
      <c r="AK281" s="68">
        <v>1</v>
      </c>
      <c r="BB281" s="69" t="s">
        <v>85</v>
      </c>
      <c r="BM281" s="67">
        <v>0</v>
      </c>
      <c r="BN281" s="67">
        <v>0</v>
      </c>
      <c r="BO281" s="67">
        <v>0</v>
      </c>
      <c r="BP281" s="67">
        <v>0</v>
      </c>
    </row>
    <row r="282" spans="1:68" ht="27" customHeight="1" x14ac:dyDescent="0.25">
      <c r="A282" s="54" t="s">
        <v>408</v>
      </c>
      <c r="B282" s="54" t="s">
        <v>409</v>
      </c>
      <c r="C282" s="55">
        <v>4301135394</v>
      </c>
      <c r="D282" s="94">
        <v>4640242181561</v>
      </c>
      <c r="E282" s="94"/>
      <c r="F282" s="56">
        <v>3.7</v>
      </c>
      <c r="G282" s="57">
        <v>1</v>
      </c>
      <c r="H282" s="56">
        <v>3.7</v>
      </c>
      <c r="I282" s="56">
        <v>3.8919999999999999</v>
      </c>
      <c r="J282" s="57">
        <v>126</v>
      </c>
      <c r="K282" s="57" t="s">
        <v>81</v>
      </c>
      <c r="L282" s="57" t="s">
        <v>82</v>
      </c>
      <c r="M282" s="58" t="s">
        <v>69</v>
      </c>
      <c r="N282" s="58"/>
      <c r="O282" s="57">
        <v>180</v>
      </c>
      <c r="P282" s="95" t="s">
        <v>410</v>
      </c>
      <c r="Q282" s="96"/>
      <c r="R282" s="96"/>
      <c r="S282" s="96"/>
      <c r="T282" s="97"/>
      <c r="U282" s="59" t="s">
        <v>5</v>
      </c>
      <c r="V282" s="59" t="s">
        <v>5</v>
      </c>
      <c r="W282" s="60" t="s">
        <v>70</v>
      </c>
      <c r="X282" s="61">
        <v>0</v>
      </c>
      <c r="Y282" s="62">
        <f t="shared" si="15"/>
        <v>0</v>
      </c>
      <c r="Z282" s="63">
        <f>IFERROR(IF(X282="","",X282*0.00936),"")</f>
        <v>0</v>
      </c>
      <c r="AA282" s="64" t="s">
        <v>5</v>
      </c>
      <c r="AB282" s="65" t="s">
        <v>5</v>
      </c>
      <c r="AC282" s="66" t="s">
        <v>411</v>
      </c>
      <c r="AD282" s="47">
        <f t="shared" si="13"/>
        <v>0</v>
      </c>
      <c r="AE282" s="47">
        <f t="shared" si="14"/>
        <v>0</v>
      </c>
      <c r="AG282" s="67"/>
      <c r="AJ282" s="68" t="s">
        <v>84</v>
      </c>
      <c r="AK282" s="68">
        <v>14</v>
      </c>
      <c r="BB282" s="69" t="s">
        <v>85</v>
      </c>
      <c r="BM282" s="67">
        <v>0</v>
      </c>
      <c r="BN282" s="67">
        <v>0</v>
      </c>
      <c r="BO282" s="67">
        <v>0</v>
      </c>
      <c r="BP282" s="67">
        <v>0</v>
      </c>
    </row>
    <row r="283" spans="1:68" ht="37.5" customHeight="1" x14ac:dyDescent="0.25">
      <c r="A283" s="54" t="s">
        <v>412</v>
      </c>
      <c r="B283" s="54" t="s">
        <v>413</v>
      </c>
      <c r="C283" s="55">
        <v>4301135552</v>
      </c>
      <c r="D283" s="94">
        <v>4640242181431</v>
      </c>
      <c r="E283" s="94"/>
      <c r="F283" s="56">
        <v>3.5</v>
      </c>
      <c r="G283" s="57">
        <v>1</v>
      </c>
      <c r="H283" s="56">
        <v>3.5</v>
      </c>
      <c r="I283" s="56">
        <v>3.6920000000000002</v>
      </c>
      <c r="J283" s="57">
        <v>126</v>
      </c>
      <c r="K283" s="57" t="s">
        <v>81</v>
      </c>
      <c r="L283" s="57" t="s">
        <v>68</v>
      </c>
      <c r="M283" s="58" t="s">
        <v>69</v>
      </c>
      <c r="N283" s="58"/>
      <c r="O283" s="57">
        <v>180</v>
      </c>
      <c r="P283" s="95" t="s">
        <v>414</v>
      </c>
      <c r="Q283" s="96"/>
      <c r="R283" s="96"/>
      <c r="S283" s="96"/>
      <c r="T283" s="97"/>
      <c r="U283" s="59" t="s">
        <v>5</v>
      </c>
      <c r="V283" s="59" t="s">
        <v>5</v>
      </c>
      <c r="W283" s="60" t="s">
        <v>70</v>
      </c>
      <c r="X283" s="61">
        <v>0</v>
      </c>
      <c r="Y283" s="62">
        <f t="shared" si="15"/>
        <v>0</v>
      </c>
      <c r="Z283" s="63">
        <f>IFERROR(IF(X283="","",X283*0.00936),"")</f>
        <v>0</v>
      </c>
      <c r="AA283" s="64" t="s">
        <v>5</v>
      </c>
      <c r="AB283" s="65" t="s">
        <v>5</v>
      </c>
      <c r="AC283" s="66" t="s">
        <v>415</v>
      </c>
      <c r="AD283" s="47">
        <f t="shared" si="13"/>
        <v>0</v>
      </c>
      <c r="AE283" s="47">
        <f t="shared" si="14"/>
        <v>0</v>
      </c>
      <c r="AG283" s="67"/>
      <c r="AJ283" s="68" t="s">
        <v>72</v>
      </c>
      <c r="AK283" s="68">
        <v>1</v>
      </c>
      <c r="BB283" s="69" t="s">
        <v>85</v>
      </c>
      <c r="BM283" s="67">
        <v>0</v>
      </c>
      <c r="BN283" s="67">
        <v>0</v>
      </c>
      <c r="BO283" s="67">
        <v>0</v>
      </c>
      <c r="BP283" s="67">
        <v>0</v>
      </c>
    </row>
    <row r="284" spans="1:68" ht="27" customHeight="1" x14ac:dyDescent="0.25">
      <c r="A284" s="54" t="s">
        <v>416</v>
      </c>
      <c r="B284" s="54" t="s">
        <v>417</v>
      </c>
      <c r="C284" s="55">
        <v>4301135374</v>
      </c>
      <c r="D284" s="94">
        <v>4640242181424</v>
      </c>
      <c r="E284" s="94"/>
      <c r="F284" s="56">
        <v>5.5</v>
      </c>
      <c r="G284" s="57">
        <v>1</v>
      </c>
      <c r="H284" s="56">
        <v>5.5</v>
      </c>
      <c r="I284" s="56">
        <v>5.7350000000000003</v>
      </c>
      <c r="J284" s="57">
        <v>84</v>
      </c>
      <c r="K284" s="57" t="s">
        <v>67</v>
      </c>
      <c r="L284" s="57" t="s">
        <v>82</v>
      </c>
      <c r="M284" s="58" t="s">
        <v>69</v>
      </c>
      <c r="N284" s="58"/>
      <c r="O284" s="57">
        <v>180</v>
      </c>
      <c r="P284" s="95" t="s">
        <v>418</v>
      </c>
      <c r="Q284" s="96"/>
      <c r="R284" s="96"/>
      <c r="S284" s="96"/>
      <c r="T284" s="97"/>
      <c r="U284" s="59" t="s">
        <v>5</v>
      </c>
      <c r="V284" s="59" t="s">
        <v>5</v>
      </c>
      <c r="W284" s="60" t="s">
        <v>70</v>
      </c>
      <c r="X284" s="61">
        <v>0</v>
      </c>
      <c r="Y284" s="62">
        <f t="shared" si="15"/>
        <v>0</v>
      </c>
      <c r="Z284" s="63">
        <f>IFERROR(IF(X284="","",X284*0.0155),"")</f>
        <v>0</v>
      </c>
      <c r="AA284" s="64" t="s">
        <v>5</v>
      </c>
      <c r="AB284" s="65" t="s">
        <v>5</v>
      </c>
      <c r="AC284" s="66" t="s">
        <v>407</v>
      </c>
      <c r="AD284" s="47">
        <f t="shared" si="13"/>
        <v>0</v>
      </c>
      <c r="AE284" s="47">
        <f t="shared" si="14"/>
        <v>0</v>
      </c>
      <c r="AG284" s="67"/>
      <c r="AJ284" s="68" t="s">
        <v>84</v>
      </c>
      <c r="AK284" s="68">
        <v>12</v>
      </c>
      <c r="BB284" s="69" t="s">
        <v>85</v>
      </c>
      <c r="BM284" s="67">
        <v>0</v>
      </c>
      <c r="BN284" s="67">
        <v>0</v>
      </c>
      <c r="BO284" s="67">
        <v>0</v>
      </c>
      <c r="BP284" s="67">
        <v>0</v>
      </c>
    </row>
    <row r="285" spans="1:68" ht="27" customHeight="1" x14ac:dyDescent="0.25">
      <c r="A285" s="54" t="s">
        <v>419</v>
      </c>
      <c r="B285" s="54" t="s">
        <v>420</v>
      </c>
      <c r="C285" s="55">
        <v>4301135320</v>
      </c>
      <c r="D285" s="94">
        <v>4640242181592</v>
      </c>
      <c r="E285" s="94"/>
      <c r="F285" s="56">
        <v>3.5</v>
      </c>
      <c r="G285" s="57">
        <v>1</v>
      </c>
      <c r="H285" s="56">
        <v>3.5</v>
      </c>
      <c r="I285" s="56">
        <v>3.6850000000000001</v>
      </c>
      <c r="J285" s="57">
        <v>126</v>
      </c>
      <c r="K285" s="57" t="s">
        <v>81</v>
      </c>
      <c r="L285" s="57" t="s">
        <v>68</v>
      </c>
      <c r="M285" s="58" t="s">
        <v>69</v>
      </c>
      <c r="N285" s="58"/>
      <c r="O285" s="57">
        <v>180</v>
      </c>
      <c r="P285" s="95" t="s">
        <v>421</v>
      </c>
      <c r="Q285" s="96"/>
      <c r="R285" s="96"/>
      <c r="S285" s="96"/>
      <c r="T285" s="97"/>
      <c r="U285" s="59" t="s">
        <v>5</v>
      </c>
      <c r="V285" s="59" t="s">
        <v>5</v>
      </c>
      <c r="W285" s="60" t="s">
        <v>70</v>
      </c>
      <c r="X285" s="61">
        <v>0</v>
      </c>
      <c r="Y285" s="62">
        <f t="shared" si="15"/>
        <v>0</v>
      </c>
      <c r="Z285" s="63">
        <f t="shared" ref="Z285:Z292" si="16">IFERROR(IF(X285="","",X285*0.00936),"")</f>
        <v>0</v>
      </c>
      <c r="AA285" s="64" t="s">
        <v>5</v>
      </c>
      <c r="AB285" s="65" t="s">
        <v>5</v>
      </c>
      <c r="AC285" s="66" t="s">
        <v>422</v>
      </c>
      <c r="AD285" s="47">
        <f t="shared" ref="AD285:AD309" si="17">X285*G285</f>
        <v>0</v>
      </c>
      <c r="AE285" s="47">
        <f t="shared" si="14"/>
        <v>0</v>
      </c>
      <c r="AG285" s="67"/>
      <c r="AJ285" s="68" t="s">
        <v>72</v>
      </c>
      <c r="AK285" s="68">
        <v>1</v>
      </c>
      <c r="BB285" s="69" t="s">
        <v>85</v>
      </c>
      <c r="BM285" s="67">
        <v>0</v>
      </c>
      <c r="BN285" s="67">
        <v>0</v>
      </c>
      <c r="BO285" s="67">
        <v>0</v>
      </c>
      <c r="BP285" s="67">
        <v>0</v>
      </c>
    </row>
    <row r="286" spans="1:68" ht="27" customHeight="1" x14ac:dyDescent="0.25">
      <c r="A286" s="54" t="s">
        <v>423</v>
      </c>
      <c r="B286" s="54" t="s">
        <v>424</v>
      </c>
      <c r="C286" s="55">
        <v>4301135405</v>
      </c>
      <c r="D286" s="94">
        <v>4640242181523</v>
      </c>
      <c r="E286" s="94"/>
      <c r="F286" s="56">
        <v>3</v>
      </c>
      <c r="G286" s="57">
        <v>1</v>
      </c>
      <c r="H286" s="56">
        <v>3</v>
      </c>
      <c r="I286" s="56">
        <v>3.1920000000000002</v>
      </c>
      <c r="J286" s="57">
        <v>126</v>
      </c>
      <c r="K286" s="57" t="s">
        <v>81</v>
      </c>
      <c r="L286" s="57" t="s">
        <v>82</v>
      </c>
      <c r="M286" s="58" t="s">
        <v>69</v>
      </c>
      <c r="N286" s="58"/>
      <c r="O286" s="57">
        <v>180</v>
      </c>
      <c r="P286" s="95" t="s">
        <v>425</v>
      </c>
      <c r="Q286" s="96"/>
      <c r="R286" s="96"/>
      <c r="S286" s="96"/>
      <c r="T286" s="97"/>
      <c r="U286" s="59" t="s">
        <v>5</v>
      </c>
      <c r="V286" s="59" t="s">
        <v>5</v>
      </c>
      <c r="W286" s="60" t="s">
        <v>70</v>
      </c>
      <c r="X286" s="61">
        <v>0</v>
      </c>
      <c r="Y286" s="62">
        <f t="shared" si="15"/>
        <v>0</v>
      </c>
      <c r="Z286" s="63">
        <f t="shared" si="16"/>
        <v>0</v>
      </c>
      <c r="AA286" s="64" t="s">
        <v>5</v>
      </c>
      <c r="AB286" s="65" t="s">
        <v>5</v>
      </c>
      <c r="AC286" s="66" t="s">
        <v>411</v>
      </c>
      <c r="AD286" s="47">
        <f t="shared" si="17"/>
        <v>0</v>
      </c>
      <c r="AE286" s="47">
        <f t="shared" si="14"/>
        <v>0</v>
      </c>
      <c r="AG286" s="67"/>
      <c r="AJ286" s="68" t="s">
        <v>84</v>
      </c>
      <c r="AK286" s="68">
        <v>14</v>
      </c>
      <c r="BB286" s="69" t="s">
        <v>85</v>
      </c>
      <c r="BM286" s="67">
        <v>0</v>
      </c>
      <c r="BN286" s="67">
        <v>0</v>
      </c>
      <c r="BO286" s="67">
        <v>0</v>
      </c>
      <c r="BP286" s="67">
        <v>0</v>
      </c>
    </row>
    <row r="287" spans="1:68" ht="27" customHeight="1" x14ac:dyDescent="0.25">
      <c r="A287" s="54" t="s">
        <v>426</v>
      </c>
      <c r="B287" s="54" t="s">
        <v>427</v>
      </c>
      <c r="C287" s="55">
        <v>4301135404</v>
      </c>
      <c r="D287" s="94">
        <v>4640242181516</v>
      </c>
      <c r="E287" s="94"/>
      <c r="F287" s="56">
        <v>3.7</v>
      </c>
      <c r="G287" s="57">
        <v>1</v>
      </c>
      <c r="H287" s="56">
        <v>3.7</v>
      </c>
      <c r="I287" s="56">
        <v>3.8919999999999999</v>
      </c>
      <c r="J287" s="57">
        <v>126</v>
      </c>
      <c r="K287" s="57" t="s">
        <v>81</v>
      </c>
      <c r="L287" s="57" t="s">
        <v>68</v>
      </c>
      <c r="M287" s="58" t="s">
        <v>69</v>
      </c>
      <c r="N287" s="58"/>
      <c r="O287" s="57">
        <v>180</v>
      </c>
      <c r="P287" s="95" t="s">
        <v>428</v>
      </c>
      <c r="Q287" s="96"/>
      <c r="R287" s="96"/>
      <c r="S287" s="96"/>
      <c r="T287" s="97"/>
      <c r="U287" s="59" t="s">
        <v>5</v>
      </c>
      <c r="V287" s="59" t="s">
        <v>5</v>
      </c>
      <c r="W287" s="60" t="s">
        <v>70</v>
      </c>
      <c r="X287" s="61">
        <v>0</v>
      </c>
      <c r="Y287" s="62">
        <f t="shared" si="15"/>
        <v>0</v>
      </c>
      <c r="Z287" s="63">
        <f t="shared" si="16"/>
        <v>0</v>
      </c>
      <c r="AA287" s="64" t="s">
        <v>5</v>
      </c>
      <c r="AB287" s="65" t="s">
        <v>5</v>
      </c>
      <c r="AC287" s="66" t="s">
        <v>415</v>
      </c>
      <c r="AD287" s="47">
        <f t="shared" si="17"/>
        <v>0</v>
      </c>
      <c r="AE287" s="47">
        <f t="shared" si="14"/>
        <v>0</v>
      </c>
      <c r="AG287" s="67"/>
      <c r="AJ287" s="68" t="s">
        <v>72</v>
      </c>
      <c r="AK287" s="68">
        <v>1</v>
      </c>
      <c r="BB287" s="69" t="s">
        <v>85</v>
      </c>
      <c r="BM287" s="67">
        <v>0</v>
      </c>
      <c r="BN287" s="67">
        <v>0</v>
      </c>
      <c r="BO287" s="67">
        <v>0</v>
      </c>
      <c r="BP287" s="67">
        <v>0</v>
      </c>
    </row>
    <row r="288" spans="1:68" ht="37.5" customHeight="1" x14ac:dyDescent="0.25">
      <c r="A288" s="54" t="s">
        <v>429</v>
      </c>
      <c r="B288" s="54" t="s">
        <v>430</v>
      </c>
      <c r="C288" s="55">
        <v>4301135402</v>
      </c>
      <c r="D288" s="94">
        <v>4640242181493</v>
      </c>
      <c r="E288" s="94"/>
      <c r="F288" s="56">
        <v>3.7</v>
      </c>
      <c r="G288" s="57">
        <v>1</v>
      </c>
      <c r="H288" s="56">
        <v>3.7</v>
      </c>
      <c r="I288" s="56">
        <v>3.8919999999999999</v>
      </c>
      <c r="J288" s="57">
        <v>126</v>
      </c>
      <c r="K288" s="57" t="s">
        <v>81</v>
      </c>
      <c r="L288" s="57" t="s">
        <v>68</v>
      </c>
      <c r="M288" s="58" t="s">
        <v>69</v>
      </c>
      <c r="N288" s="58"/>
      <c r="O288" s="57">
        <v>180</v>
      </c>
      <c r="P288" s="95" t="s">
        <v>431</v>
      </c>
      <c r="Q288" s="96"/>
      <c r="R288" s="96"/>
      <c r="S288" s="96"/>
      <c r="T288" s="97"/>
      <c r="U288" s="59" t="s">
        <v>5</v>
      </c>
      <c r="V288" s="59" t="s">
        <v>5</v>
      </c>
      <c r="W288" s="60" t="s">
        <v>70</v>
      </c>
      <c r="X288" s="61">
        <v>0</v>
      </c>
      <c r="Y288" s="62">
        <f t="shared" si="15"/>
        <v>0</v>
      </c>
      <c r="Z288" s="63">
        <f t="shared" si="16"/>
        <v>0</v>
      </c>
      <c r="AA288" s="64" t="s">
        <v>5</v>
      </c>
      <c r="AB288" s="65" t="s">
        <v>5</v>
      </c>
      <c r="AC288" s="66" t="s">
        <v>407</v>
      </c>
      <c r="AD288" s="47">
        <f t="shared" si="17"/>
        <v>0</v>
      </c>
      <c r="AE288" s="47">
        <f t="shared" si="14"/>
        <v>0</v>
      </c>
      <c r="AG288" s="67"/>
      <c r="AJ288" s="68" t="s">
        <v>72</v>
      </c>
      <c r="AK288" s="68">
        <v>1</v>
      </c>
      <c r="BB288" s="69" t="s">
        <v>85</v>
      </c>
      <c r="BM288" s="67">
        <v>0</v>
      </c>
      <c r="BN288" s="67">
        <v>0</v>
      </c>
      <c r="BO288" s="67">
        <v>0</v>
      </c>
      <c r="BP288" s="67">
        <v>0</v>
      </c>
    </row>
    <row r="289" spans="1:68" ht="27" customHeight="1" x14ac:dyDescent="0.25">
      <c r="A289" s="54" t="s">
        <v>432</v>
      </c>
      <c r="B289" s="54" t="s">
        <v>433</v>
      </c>
      <c r="C289" s="55">
        <v>4301135375</v>
      </c>
      <c r="D289" s="94">
        <v>4640242181486</v>
      </c>
      <c r="E289" s="94"/>
      <c r="F289" s="56">
        <v>3.7</v>
      </c>
      <c r="G289" s="57">
        <v>1</v>
      </c>
      <c r="H289" s="56">
        <v>3.7</v>
      </c>
      <c r="I289" s="56">
        <v>3.8919999999999999</v>
      </c>
      <c r="J289" s="57">
        <v>126</v>
      </c>
      <c r="K289" s="57" t="s">
        <v>81</v>
      </c>
      <c r="L289" s="57" t="s">
        <v>138</v>
      </c>
      <c r="M289" s="58" t="s">
        <v>69</v>
      </c>
      <c r="N289" s="58"/>
      <c r="O289" s="57">
        <v>180</v>
      </c>
      <c r="P289" s="95" t="s">
        <v>434</v>
      </c>
      <c r="Q289" s="96"/>
      <c r="R289" s="96"/>
      <c r="S289" s="96"/>
      <c r="T289" s="97"/>
      <c r="U289" s="59" t="s">
        <v>5</v>
      </c>
      <c r="V289" s="59" t="s">
        <v>5</v>
      </c>
      <c r="W289" s="60" t="s">
        <v>70</v>
      </c>
      <c r="X289" s="61">
        <v>0</v>
      </c>
      <c r="Y289" s="62">
        <f t="shared" si="15"/>
        <v>0</v>
      </c>
      <c r="Z289" s="63">
        <f t="shared" si="16"/>
        <v>0</v>
      </c>
      <c r="AA289" s="64" t="s">
        <v>5</v>
      </c>
      <c r="AB289" s="65" t="s">
        <v>5</v>
      </c>
      <c r="AC289" s="66" t="s">
        <v>407</v>
      </c>
      <c r="AD289" s="47">
        <f t="shared" si="17"/>
        <v>0</v>
      </c>
      <c r="AE289" s="47">
        <f t="shared" si="14"/>
        <v>0</v>
      </c>
      <c r="AG289" s="67"/>
      <c r="AJ289" s="68" t="s">
        <v>139</v>
      </c>
      <c r="AK289" s="68">
        <v>126</v>
      </c>
      <c r="BB289" s="69" t="s">
        <v>85</v>
      </c>
      <c r="BM289" s="67">
        <v>0</v>
      </c>
      <c r="BN289" s="67">
        <v>0</v>
      </c>
      <c r="BO289" s="67">
        <v>0</v>
      </c>
      <c r="BP289" s="67">
        <v>0</v>
      </c>
    </row>
    <row r="290" spans="1:68" ht="27" customHeight="1" x14ac:dyDescent="0.25">
      <c r="A290" s="54" t="s">
        <v>435</v>
      </c>
      <c r="B290" s="54" t="s">
        <v>436</v>
      </c>
      <c r="C290" s="55">
        <v>4301135403</v>
      </c>
      <c r="D290" s="94">
        <v>4640242181509</v>
      </c>
      <c r="E290" s="94"/>
      <c r="F290" s="56">
        <v>3.7</v>
      </c>
      <c r="G290" s="57">
        <v>1</v>
      </c>
      <c r="H290" s="56">
        <v>3.7</v>
      </c>
      <c r="I290" s="56">
        <v>3.8919999999999999</v>
      </c>
      <c r="J290" s="57">
        <v>126</v>
      </c>
      <c r="K290" s="57" t="s">
        <v>81</v>
      </c>
      <c r="L290" s="57" t="s">
        <v>68</v>
      </c>
      <c r="M290" s="58" t="s">
        <v>69</v>
      </c>
      <c r="N290" s="58"/>
      <c r="O290" s="57">
        <v>180</v>
      </c>
      <c r="P290" s="95" t="s">
        <v>437</v>
      </c>
      <c r="Q290" s="96"/>
      <c r="R290" s="96"/>
      <c r="S290" s="96"/>
      <c r="T290" s="97"/>
      <c r="U290" s="59" t="s">
        <v>5</v>
      </c>
      <c r="V290" s="59" t="s">
        <v>5</v>
      </c>
      <c r="W290" s="60" t="s">
        <v>70</v>
      </c>
      <c r="X290" s="61">
        <v>0</v>
      </c>
      <c r="Y290" s="62">
        <f t="shared" si="15"/>
        <v>0</v>
      </c>
      <c r="Z290" s="63">
        <f t="shared" si="16"/>
        <v>0</v>
      </c>
      <c r="AA290" s="64" t="s">
        <v>5</v>
      </c>
      <c r="AB290" s="65" t="s">
        <v>5</v>
      </c>
      <c r="AC290" s="66" t="s">
        <v>407</v>
      </c>
      <c r="AD290" s="47">
        <f t="shared" si="17"/>
        <v>0</v>
      </c>
      <c r="AE290" s="47">
        <f t="shared" si="14"/>
        <v>0</v>
      </c>
      <c r="AG290" s="67"/>
      <c r="AJ290" s="68" t="s">
        <v>72</v>
      </c>
      <c r="AK290" s="68">
        <v>1</v>
      </c>
      <c r="BB290" s="69" t="s">
        <v>85</v>
      </c>
      <c r="BM290" s="67">
        <v>0</v>
      </c>
      <c r="BN290" s="67">
        <v>0</v>
      </c>
      <c r="BO290" s="67">
        <v>0</v>
      </c>
      <c r="BP290" s="67">
        <v>0</v>
      </c>
    </row>
    <row r="291" spans="1:68" ht="27" customHeight="1" x14ac:dyDescent="0.25">
      <c r="A291" s="54" t="s">
        <v>438</v>
      </c>
      <c r="B291" s="54" t="s">
        <v>439</v>
      </c>
      <c r="C291" s="55">
        <v>4301135304</v>
      </c>
      <c r="D291" s="94">
        <v>4640242181240</v>
      </c>
      <c r="E291" s="94"/>
      <c r="F291" s="56">
        <v>0.3</v>
      </c>
      <c r="G291" s="57">
        <v>9</v>
      </c>
      <c r="H291" s="56">
        <v>2.7</v>
      </c>
      <c r="I291" s="56">
        <v>2.88</v>
      </c>
      <c r="J291" s="57">
        <v>126</v>
      </c>
      <c r="K291" s="57" t="s">
        <v>81</v>
      </c>
      <c r="L291" s="57" t="s">
        <v>68</v>
      </c>
      <c r="M291" s="58" t="s">
        <v>69</v>
      </c>
      <c r="N291" s="58"/>
      <c r="O291" s="57">
        <v>180</v>
      </c>
      <c r="P291" s="95" t="s">
        <v>440</v>
      </c>
      <c r="Q291" s="96"/>
      <c r="R291" s="96"/>
      <c r="S291" s="96"/>
      <c r="T291" s="97"/>
      <c r="U291" s="59" t="s">
        <v>5</v>
      </c>
      <c r="V291" s="59" t="s">
        <v>5</v>
      </c>
      <c r="W291" s="60" t="s">
        <v>70</v>
      </c>
      <c r="X291" s="61">
        <v>0</v>
      </c>
      <c r="Y291" s="62">
        <f t="shared" si="15"/>
        <v>0</v>
      </c>
      <c r="Z291" s="63">
        <f t="shared" si="16"/>
        <v>0</v>
      </c>
      <c r="AA291" s="64" t="s">
        <v>5</v>
      </c>
      <c r="AB291" s="65" t="s">
        <v>5</v>
      </c>
      <c r="AC291" s="66" t="s">
        <v>407</v>
      </c>
      <c r="AD291" s="47">
        <f t="shared" si="17"/>
        <v>0</v>
      </c>
      <c r="AE291" s="47">
        <f t="shared" si="14"/>
        <v>0</v>
      </c>
      <c r="AG291" s="67"/>
      <c r="AJ291" s="68" t="s">
        <v>72</v>
      </c>
      <c r="AK291" s="68">
        <v>1</v>
      </c>
      <c r="BB291" s="69" t="s">
        <v>85</v>
      </c>
      <c r="BM291" s="67">
        <v>0</v>
      </c>
      <c r="BN291" s="67">
        <v>0</v>
      </c>
      <c r="BO291" s="67">
        <v>0</v>
      </c>
      <c r="BP291" s="67">
        <v>0</v>
      </c>
    </row>
    <row r="292" spans="1:68" ht="27" customHeight="1" x14ac:dyDescent="0.25">
      <c r="A292" s="54" t="s">
        <v>441</v>
      </c>
      <c r="B292" s="54" t="s">
        <v>442</v>
      </c>
      <c r="C292" s="55">
        <v>4301135310</v>
      </c>
      <c r="D292" s="94">
        <v>4640242181318</v>
      </c>
      <c r="E292" s="94"/>
      <c r="F292" s="56">
        <v>0.3</v>
      </c>
      <c r="G292" s="57">
        <v>9</v>
      </c>
      <c r="H292" s="56">
        <v>2.7</v>
      </c>
      <c r="I292" s="56">
        <v>2.988</v>
      </c>
      <c r="J292" s="57">
        <v>126</v>
      </c>
      <c r="K292" s="57" t="s">
        <v>81</v>
      </c>
      <c r="L292" s="57" t="s">
        <v>82</v>
      </c>
      <c r="M292" s="58" t="s">
        <v>69</v>
      </c>
      <c r="N292" s="58"/>
      <c r="O292" s="57">
        <v>180</v>
      </c>
      <c r="P292" s="95" t="s">
        <v>443</v>
      </c>
      <c r="Q292" s="96"/>
      <c r="R292" s="96"/>
      <c r="S292" s="96"/>
      <c r="T292" s="97"/>
      <c r="U292" s="59" t="s">
        <v>5</v>
      </c>
      <c r="V292" s="59" t="s">
        <v>5</v>
      </c>
      <c r="W292" s="60" t="s">
        <v>70</v>
      </c>
      <c r="X292" s="61">
        <v>0</v>
      </c>
      <c r="Y292" s="62">
        <f t="shared" si="15"/>
        <v>0</v>
      </c>
      <c r="Z292" s="63">
        <f t="shared" si="16"/>
        <v>0</v>
      </c>
      <c r="AA292" s="64" t="s">
        <v>5</v>
      </c>
      <c r="AB292" s="65" t="s">
        <v>5</v>
      </c>
      <c r="AC292" s="66" t="s">
        <v>411</v>
      </c>
      <c r="AD292" s="47">
        <f t="shared" si="17"/>
        <v>0</v>
      </c>
      <c r="AE292" s="47">
        <f t="shared" si="14"/>
        <v>0</v>
      </c>
      <c r="AG292" s="67"/>
      <c r="AJ292" s="68" t="s">
        <v>84</v>
      </c>
      <c r="AK292" s="68">
        <v>14</v>
      </c>
      <c r="BB292" s="69" t="s">
        <v>85</v>
      </c>
      <c r="BM292" s="67">
        <v>0</v>
      </c>
      <c r="BN292" s="67">
        <v>0</v>
      </c>
      <c r="BO292" s="67">
        <v>0</v>
      </c>
      <c r="BP292" s="67">
        <v>0</v>
      </c>
    </row>
    <row r="293" spans="1:68" ht="27" customHeight="1" x14ac:dyDescent="0.25">
      <c r="A293" s="54" t="s">
        <v>444</v>
      </c>
      <c r="B293" s="54" t="s">
        <v>445</v>
      </c>
      <c r="C293" s="55">
        <v>4301135306</v>
      </c>
      <c r="D293" s="94">
        <v>4640242181578</v>
      </c>
      <c r="E293" s="94"/>
      <c r="F293" s="56">
        <v>0.3</v>
      </c>
      <c r="G293" s="57">
        <v>9</v>
      </c>
      <c r="H293" s="56">
        <v>2.7</v>
      </c>
      <c r="I293" s="56">
        <v>2.8450000000000002</v>
      </c>
      <c r="J293" s="57">
        <v>234</v>
      </c>
      <c r="K293" s="57" t="s">
        <v>134</v>
      </c>
      <c r="L293" s="57" t="s">
        <v>82</v>
      </c>
      <c r="M293" s="58" t="s">
        <v>69</v>
      </c>
      <c r="N293" s="58"/>
      <c r="O293" s="57">
        <v>180</v>
      </c>
      <c r="P293" s="95" t="s">
        <v>446</v>
      </c>
      <c r="Q293" s="96"/>
      <c r="R293" s="96"/>
      <c r="S293" s="96"/>
      <c r="T293" s="97"/>
      <c r="U293" s="59" t="s">
        <v>5</v>
      </c>
      <c r="V293" s="59" t="s">
        <v>5</v>
      </c>
      <c r="W293" s="60" t="s">
        <v>70</v>
      </c>
      <c r="X293" s="61">
        <v>0</v>
      </c>
      <c r="Y293" s="62">
        <f t="shared" si="15"/>
        <v>0</v>
      </c>
      <c r="Z293" s="63">
        <f>IFERROR(IF(X293="","",X293*0.00502),"")</f>
        <v>0</v>
      </c>
      <c r="AA293" s="64" t="s">
        <v>5</v>
      </c>
      <c r="AB293" s="65" t="s">
        <v>5</v>
      </c>
      <c r="AC293" s="66" t="s">
        <v>407</v>
      </c>
      <c r="AD293" s="47">
        <f t="shared" si="17"/>
        <v>0</v>
      </c>
      <c r="AE293" s="47">
        <f t="shared" si="14"/>
        <v>0</v>
      </c>
      <c r="AG293" s="67"/>
      <c r="AJ293" s="68" t="s">
        <v>84</v>
      </c>
      <c r="AK293" s="68">
        <v>18</v>
      </c>
      <c r="BB293" s="69" t="s">
        <v>85</v>
      </c>
      <c r="BM293" s="67">
        <v>0</v>
      </c>
      <c r="BN293" s="67">
        <v>0</v>
      </c>
      <c r="BO293" s="67">
        <v>0</v>
      </c>
      <c r="BP293" s="67">
        <v>0</v>
      </c>
    </row>
    <row r="294" spans="1:68" ht="27" customHeight="1" x14ac:dyDescent="0.25">
      <c r="A294" s="54" t="s">
        <v>447</v>
      </c>
      <c r="B294" s="54" t="s">
        <v>448</v>
      </c>
      <c r="C294" s="55">
        <v>4301135305</v>
      </c>
      <c r="D294" s="94">
        <v>4640242181394</v>
      </c>
      <c r="E294" s="94"/>
      <c r="F294" s="56">
        <v>0.3</v>
      </c>
      <c r="G294" s="57">
        <v>9</v>
      </c>
      <c r="H294" s="56">
        <v>2.7</v>
      </c>
      <c r="I294" s="56">
        <v>2.8450000000000002</v>
      </c>
      <c r="J294" s="57">
        <v>234</v>
      </c>
      <c r="K294" s="57" t="s">
        <v>134</v>
      </c>
      <c r="L294" s="57" t="s">
        <v>82</v>
      </c>
      <c r="M294" s="58" t="s">
        <v>69</v>
      </c>
      <c r="N294" s="58"/>
      <c r="O294" s="57">
        <v>180</v>
      </c>
      <c r="P294" s="95" t="s">
        <v>449</v>
      </c>
      <c r="Q294" s="96"/>
      <c r="R294" s="96"/>
      <c r="S294" s="96"/>
      <c r="T294" s="97"/>
      <c r="U294" s="59" t="s">
        <v>5</v>
      </c>
      <c r="V294" s="59" t="s">
        <v>5</v>
      </c>
      <c r="W294" s="60" t="s">
        <v>70</v>
      </c>
      <c r="X294" s="61">
        <v>0</v>
      </c>
      <c r="Y294" s="62">
        <f t="shared" si="15"/>
        <v>0</v>
      </c>
      <c r="Z294" s="63">
        <f>IFERROR(IF(X294="","",X294*0.00502),"")</f>
        <v>0</v>
      </c>
      <c r="AA294" s="64" t="s">
        <v>5</v>
      </c>
      <c r="AB294" s="65" t="s">
        <v>5</v>
      </c>
      <c r="AC294" s="66" t="s">
        <v>407</v>
      </c>
      <c r="AD294" s="47">
        <f t="shared" si="17"/>
        <v>0</v>
      </c>
      <c r="AE294" s="47">
        <f t="shared" si="14"/>
        <v>0</v>
      </c>
      <c r="AG294" s="67"/>
      <c r="AJ294" s="68" t="s">
        <v>84</v>
      </c>
      <c r="AK294" s="68">
        <v>18</v>
      </c>
      <c r="BB294" s="69" t="s">
        <v>85</v>
      </c>
      <c r="BM294" s="67">
        <v>0</v>
      </c>
      <c r="BN294" s="67">
        <v>0</v>
      </c>
      <c r="BO294" s="67">
        <v>0</v>
      </c>
      <c r="BP294" s="67">
        <v>0</v>
      </c>
    </row>
    <row r="295" spans="1:68" ht="27" customHeight="1" x14ac:dyDescent="0.25">
      <c r="A295" s="54" t="s">
        <v>450</v>
      </c>
      <c r="B295" s="54" t="s">
        <v>451</v>
      </c>
      <c r="C295" s="55">
        <v>4301135309</v>
      </c>
      <c r="D295" s="94">
        <v>4640242181332</v>
      </c>
      <c r="E295" s="94"/>
      <c r="F295" s="56">
        <v>0.3</v>
      </c>
      <c r="G295" s="57">
        <v>9</v>
      </c>
      <c r="H295" s="56">
        <v>2.7</v>
      </c>
      <c r="I295" s="56">
        <v>2.9079999999999999</v>
      </c>
      <c r="J295" s="57">
        <v>234</v>
      </c>
      <c r="K295" s="57" t="s">
        <v>134</v>
      </c>
      <c r="L295" s="57" t="s">
        <v>68</v>
      </c>
      <c r="M295" s="58" t="s">
        <v>69</v>
      </c>
      <c r="N295" s="58"/>
      <c r="O295" s="57">
        <v>180</v>
      </c>
      <c r="P295" s="95" t="s">
        <v>452</v>
      </c>
      <c r="Q295" s="96"/>
      <c r="R295" s="96"/>
      <c r="S295" s="96"/>
      <c r="T295" s="97"/>
      <c r="U295" s="59" t="s">
        <v>5</v>
      </c>
      <c r="V295" s="59" t="s">
        <v>5</v>
      </c>
      <c r="W295" s="60" t="s">
        <v>70</v>
      </c>
      <c r="X295" s="61">
        <v>0</v>
      </c>
      <c r="Y295" s="62">
        <f t="shared" si="15"/>
        <v>0</v>
      </c>
      <c r="Z295" s="63">
        <f>IFERROR(IF(X295="","",X295*0.00502),"")</f>
        <v>0</v>
      </c>
      <c r="AA295" s="64" t="s">
        <v>5</v>
      </c>
      <c r="AB295" s="65" t="s">
        <v>5</v>
      </c>
      <c r="AC295" s="66" t="s">
        <v>407</v>
      </c>
      <c r="AD295" s="47">
        <f t="shared" si="17"/>
        <v>0</v>
      </c>
      <c r="AE295" s="47">
        <f t="shared" si="14"/>
        <v>0</v>
      </c>
      <c r="AG295" s="67"/>
      <c r="AJ295" s="68" t="s">
        <v>72</v>
      </c>
      <c r="AK295" s="68">
        <v>1</v>
      </c>
      <c r="BB295" s="69" t="s">
        <v>85</v>
      </c>
      <c r="BM295" s="67">
        <v>0</v>
      </c>
      <c r="BN295" s="67">
        <v>0</v>
      </c>
      <c r="BO295" s="67">
        <v>0</v>
      </c>
      <c r="BP295" s="67">
        <v>0</v>
      </c>
    </row>
    <row r="296" spans="1:68" ht="27" customHeight="1" x14ac:dyDescent="0.25">
      <c r="A296" s="54" t="s">
        <v>453</v>
      </c>
      <c r="B296" s="54" t="s">
        <v>454</v>
      </c>
      <c r="C296" s="55">
        <v>4301135308</v>
      </c>
      <c r="D296" s="94">
        <v>4640242181349</v>
      </c>
      <c r="E296" s="94"/>
      <c r="F296" s="56">
        <v>0.3</v>
      </c>
      <c r="G296" s="57">
        <v>9</v>
      </c>
      <c r="H296" s="56">
        <v>2.7</v>
      </c>
      <c r="I296" s="56">
        <v>2.9079999999999999</v>
      </c>
      <c r="J296" s="57">
        <v>234</v>
      </c>
      <c r="K296" s="57" t="s">
        <v>134</v>
      </c>
      <c r="L296" s="57" t="s">
        <v>68</v>
      </c>
      <c r="M296" s="58" t="s">
        <v>69</v>
      </c>
      <c r="N296" s="58"/>
      <c r="O296" s="57">
        <v>180</v>
      </c>
      <c r="P296" s="95" t="s">
        <v>455</v>
      </c>
      <c r="Q296" s="96"/>
      <c r="R296" s="96"/>
      <c r="S296" s="96"/>
      <c r="T296" s="97"/>
      <c r="U296" s="59" t="s">
        <v>5</v>
      </c>
      <c r="V296" s="59" t="s">
        <v>5</v>
      </c>
      <c r="W296" s="60" t="s">
        <v>70</v>
      </c>
      <c r="X296" s="61">
        <v>0</v>
      </c>
      <c r="Y296" s="62">
        <f t="shared" si="15"/>
        <v>0</v>
      </c>
      <c r="Z296" s="63">
        <f>IFERROR(IF(X296="","",X296*0.00502),"")</f>
        <v>0</v>
      </c>
      <c r="AA296" s="64" t="s">
        <v>5</v>
      </c>
      <c r="AB296" s="65" t="s">
        <v>5</v>
      </c>
      <c r="AC296" s="66" t="s">
        <v>407</v>
      </c>
      <c r="AD296" s="47">
        <f t="shared" si="17"/>
        <v>0</v>
      </c>
      <c r="AE296" s="47">
        <f t="shared" si="14"/>
        <v>0</v>
      </c>
      <c r="AG296" s="67"/>
      <c r="AJ296" s="68" t="s">
        <v>72</v>
      </c>
      <c r="AK296" s="68">
        <v>1</v>
      </c>
      <c r="BB296" s="69" t="s">
        <v>85</v>
      </c>
      <c r="BM296" s="67">
        <v>0</v>
      </c>
      <c r="BN296" s="67">
        <v>0</v>
      </c>
      <c r="BO296" s="67">
        <v>0</v>
      </c>
      <c r="BP296" s="67">
        <v>0</v>
      </c>
    </row>
    <row r="297" spans="1:68" ht="27" customHeight="1" x14ac:dyDescent="0.25">
      <c r="A297" s="54" t="s">
        <v>456</v>
      </c>
      <c r="B297" s="54" t="s">
        <v>457</v>
      </c>
      <c r="C297" s="55">
        <v>4301135307</v>
      </c>
      <c r="D297" s="94">
        <v>4640242181370</v>
      </c>
      <c r="E297" s="94"/>
      <c r="F297" s="56">
        <v>0.3</v>
      </c>
      <c r="G297" s="57">
        <v>9</v>
      </c>
      <c r="H297" s="56">
        <v>2.7</v>
      </c>
      <c r="I297" s="56">
        <v>2.9079999999999999</v>
      </c>
      <c r="J297" s="57">
        <v>234</v>
      </c>
      <c r="K297" s="57" t="s">
        <v>134</v>
      </c>
      <c r="L297" s="57" t="s">
        <v>68</v>
      </c>
      <c r="M297" s="58" t="s">
        <v>69</v>
      </c>
      <c r="N297" s="58"/>
      <c r="O297" s="57">
        <v>180</v>
      </c>
      <c r="P297" s="95" t="s">
        <v>458</v>
      </c>
      <c r="Q297" s="96"/>
      <c r="R297" s="96"/>
      <c r="S297" s="96"/>
      <c r="T297" s="97"/>
      <c r="U297" s="59" t="s">
        <v>5</v>
      </c>
      <c r="V297" s="59" t="s">
        <v>5</v>
      </c>
      <c r="W297" s="60" t="s">
        <v>70</v>
      </c>
      <c r="X297" s="61">
        <v>0</v>
      </c>
      <c r="Y297" s="62">
        <f t="shared" si="15"/>
        <v>0</v>
      </c>
      <c r="Z297" s="63">
        <f>IFERROR(IF(X297="","",X297*0.00502),"")</f>
        <v>0</v>
      </c>
      <c r="AA297" s="64" t="s">
        <v>5</v>
      </c>
      <c r="AB297" s="65" t="s">
        <v>5</v>
      </c>
      <c r="AC297" s="66" t="s">
        <v>459</v>
      </c>
      <c r="AD297" s="47">
        <f t="shared" si="17"/>
        <v>0</v>
      </c>
      <c r="AE297" s="47">
        <f t="shared" si="14"/>
        <v>0</v>
      </c>
      <c r="AG297" s="67"/>
      <c r="AJ297" s="68" t="s">
        <v>72</v>
      </c>
      <c r="AK297" s="68">
        <v>1</v>
      </c>
      <c r="BB297" s="69" t="s">
        <v>85</v>
      </c>
      <c r="BM297" s="67">
        <v>0</v>
      </c>
      <c r="BN297" s="67">
        <v>0</v>
      </c>
      <c r="BO297" s="67">
        <v>0</v>
      </c>
      <c r="BP297" s="67">
        <v>0</v>
      </c>
    </row>
    <row r="298" spans="1:68" ht="27" customHeight="1" x14ac:dyDescent="0.25">
      <c r="A298" s="54" t="s">
        <v>460</v>
      </c>
      <c r="B298" s="54" t="s">
        <v>461</v>
      </c>
      <c r="C298" s="55">
        <v>4301135318</v>
      </c>
      <c r="D298" s="94">
        <v>4607111037480</v>
      </c>
      <c r="E298" s="94"/>
      <c r="F298" s="56">
        <v>1</v>
      </c>
      <c r="G298" s="57">
        <v>4</v>
      </c>
      <c r="H298" s="56">
        <v>4</v>
      </c>
      <c r="I298" s="56">
        <v>4.2724000000000002</v>
      </c>
      <c r="J298" s="57">
        <v>84</v>
      </c>
      <c r="K298" s="57" t="s">
        <v>67</v>
      </c>
      <c r="L298" s="57" t="s">
        <v>68</v>
      </c>
      <c r="M298" s="58" t="s">
        <v>69</v>
      </c>
      <c r="N298" s="58"/>
      <c r="O298" s="57">
        <v>180</v>
      </c>
      <c r="P298" s="95" t="s">
        <v>462</v>
      </c>
      <c r="Q298" s="96"/>
      <c r="R298" s="96"/>
      <c r="S298" s="96"/>
      <c r="T298" s="97"/>
      <c r="U298" s="59" t="s">
        <v>5</v>
      </c>
      <c r="V298" s="59" t="s">
        <v>5</v>
      </c>
      <c r="W298" s="60" t="s">
        <v>70</v>
      </c>
      <c r="X298" s="61">
        <v>0</v>
      </c>
      <c r="Y298" s="62">
        <f t="shared" si="15"/>
        <v>0</v>
      </c>
      <c r="Z298" s="63">
        <f>IFERROR(IF(X298="","",X298*0.0155),"")</f>
        <v>0</v>
      </c>
      <c r="AA298" s="64" t="s">
        <v>5</v>
      </c>
      <c r="AB298" s="65" t="s">
        <v>5</v>
      </c>
      <c r="AC298" s="66" t="s">
        <v>463</v>
      </c>
      <c r="AD298" s="47">
        <f t="shared" si="17"/>
        <v>0</v>
      </c>
      <c r="AE298" s="47">
        <f t="shared" si="14"/>
        <v>0</v>
      </c>
      <c r="AG298" s="67"/>
      <c r="AJ298" s="68" t="s">
        <v>72</v>
      </c>
      <c r="AK298" s="68">
        <v>1</v>
      </c>
      <c r="BB298" s="69" t="s">
        <v>85</v>
      </c>
      <c r="BM298" s="67">
        <v>0</v>
      </c>
      <c r="BN298" s="67">
        <v>0</v>
      </c>
      <c r="BO298" s="67">
        <v>0</v>
      </c>
      <c r="BP298" s="67">
        <v>0</v>
      </c>
    </row>
    <row r="299" spans="1:68" ht="27" customHeight="1" x14ac:dyDescent="0.25">
      <c r="A299" s="54" t="s">
        <v>464</v>
      </c>
      <c r="B299" s="54" t="s">
        <v>465</v>
      </c>
      <c r="C299" s="55">
        <v>4301135319</v>
      </c>
      <c r="D299" s="94">
        <v>4607111037473</v>
      </c>
      <c r="E299" s="94"/>
      <c r="F299" s="56">
        <v>1</v>
      </c>
      <c r="G299" s="57">
        <v>4</v>
      </c>
      <c r="H299" s="56">
        <v>4</v>
      </c>
      <c r="I299" s="56">
        <v>4.2300000000000004</v>
      </c>
      <c r="J299" s="57">
        <v>84</v>
      </c>
      <c r="K299" s="57" t="s">
        <v>67</v>
      </c>
      <c r="L299" s="57" t="s">
        <v>68</v>
      </c>
      <c r="M299" s="58" t="s">
        <v>69</v>
      </c>
      <c r="N299" s="58"/>
      <c r="O299" s="57">
        <v>180</v>
      </c>
      <c r="P299" s="95" t="s">
        <v>466</v>
      </c>
      <c r="Q299" s="96"/>
      <c r="R299" s="96"/>
      <c r="S299" s="96"/>
      <c r="T299" s="97"/>
      <c r="U299" s="59" t="s">
        <v>5</v>
      </c>
      <c r="V299" s="59" t="s">
        <v>5</v>
      </c>
      <c r="W299" s="60" t="s">
        <v>70</v>
      </c>
      <c r="X299" s="61">
        <v>0</v>
      </c>
      <c r="Y299" s="62">
        <f t="shared" si="15"/>
        <v>0</v>
      </c>
      <c r="Z299" s="63">
        <f>IFERROR(IF(X299="","",X299*0.0155),"")</f>
        <v>0</v>
      </c>
      <c r="AA299" s="64" t="s">
        <v>5</v>
      </c>
      <c r="AB299" s="65" t="s">
        <v>5</v>
      </c>
      <c r="AC299" s="66" t="s">
        <v>467</v>
      </c>
      <c r="AD299" s="47">
        <f t="shared" si="17"/>
        <v>0</v>
      </c>
      <c r="AE299" s="47">
        <f t="shared" si="14"/>
        <v>0</v>
      </c>
      <c r="AG299" s="67"/>
      <c r="AJ299" s="68" t="s">
        <v>72</v>
      </c>
      <c r="AK299" s="68">
        <v>1</v>
      </c>
      <c r="BB299" s="69" t="s">
        <v>85</v>
      </c>
      <c r="BM299" s="67">
        <v>0</v>
      </c>
      <c r="BN299" s="67">
        <v>0</v>
      </c>
      <c r="BO299" s="67">
        <v>0</v>
      </c>
      <c r="BP299" s="67">
        <v>0</v>
      </c>
    </row>
    <row r="300" spans="1:68" ht="27" customHeight="1" x14ac:dyDescent="0.25">
      <c r="A300" s="54" t="s">
        <v>468</v>
      </c>
      <c r="B300" s="54" t="s">
        <v>469</v>
      </c>
      <c r="C300" s="55">
        <v>4301135198</v>
      </c>
      <c r="D300" s="94">
        <v>4640242180663</v>
      </c>
      <c r="E300" s="94"/>
      <c r="F300" s="56">
        <v>0.9</v>
      </c>
      <c r="G300" s="57">
        <v>4</v>
      </c>
      <c r="H300" s="56">
        <v>3.6</v>
      </c>
      <c r="I300" s="56">
        <v>3.83</v>
      </c>
      <c r="J300" s="57">
        <v>84</v>
      </c>
      <c r="K300" s="57" t="s">
        <v>67</v>
      </c>
      <c r="L300" s="57" t="s">
        <v>68</v>
      </c>
      <c r="M300" s="58" t="s">
        <v>69</v>
      </c>
      <c r="N300" s="58"/>
      <c r="O300" s="57">
        <v>180</v>
      </c>
      <c r="P300" s="95" t="s">
        <v>470</v>
      </c>
      <c r="Q300" s="96"/>
      <c r="R300" s="96"/>
      <c r="S300" s="96"/>
      <c r="T300" s="97"/>
      <c r="U300" s="59" t="s">
        <v>5</v>
      </c>
      <c r="V300" s="59" t="s">
        <v>5</v>
      </c>
      <c r="W300" s="60" t="s">
        <v>70</v>
      </c>
      <c r="X300" s="61">
        <v>0</v>
      </c>
      <c r="Y300" s="62">
        <f t="shared" si="15"/>
        <v>0</v>
      </c>
      <c r="Z300" s="63">
        <f>IFERROR(IF(X300="","",X300*0.0155),"")</f>
        <v>0</v>
      </c>
      <c r="AA300" s="64" t="s">
        <v>5</v>
      </c>
      <c r="AB300" s="65" t="s">
        <v>5</v>
      </c>
      <c r="AC300" s="66" t="s">
        <v>471</v>
      </c>
      <c r="AD300" s="47">
        <f t="shared" si="17"/>
        <v>0</v>
      </c>
      <c r="AE300" s="47">
        <f t="shared" si="14"/>
        <v>0</v>
      </c>
      <c r="AG300" s="67"/>
      <c r="AJ300" s="68" t="s">
        <v>72</v>
      </c>
      <c r="AK300" s="68">
        <v>1</v>
      </c>
      <c r="BB300" s="69" t="s">
        <v>85</v>
      </c>
      <c r="BM300" s="67">
        <v>0</v>
      </c>
      <c r="BN300" s="67">
        <v>0</v>
      </c>
      <c r="BO300" s="67">
        <v>0</v>
      </c>
      <c r="BP300" s="67">
        <v>0</v>
      </c>
    </row>
    <row r="301" spans="1:68" ht="27" customHeight="1" x14ac:dyDescent="0.25">
      <c r="A301" s="54" t="s">
        <v>472</v>
      </c>
      <c r="B301" s="54" t="s">
        <v>473</v>
      </c>
      <c r="C301" s="55">
        <v>4301135723</v>
      </c>
      <c r="D301" s="94">
        <v>4640242181783</v>
      </c>
      <c r="E301" s="94"/>
      <c r="F301" s="56">
        <v>0.3</v>
      </c>
      <c r="G301" s="57">
        <v>9</v>
      </c>
      <c r="H301" s="56">
        <v>2.7</v>
      </c>
      <c r="I301" s="56">
        <v>2.988</v>
      </c>
      <c r="J301" s="57">
        <v>126</v>
      </c>
      <c r="K301" s="57" t="s">
        <v>81</v>
      </c>
      <c r="L301" s="57" t="s">
        <v>68</v>
      </c>
      <c r="M301" s="58" t="s">
        <v>69</v>
      </c>
      <c r="N301" s="58"/>
      <c r="O301" s="57">
        <v>180</v>
      </c>
      <c r="P301" s="95" t="s">
        <v>474</v>
      </c>
      <c r="Q301" s="96"/>
      <c r="R301" s="96"/>
      <c r="S301" s="96"/>
      <c r="T301" s="97"/>
      <c r="U301" s="59" t="s">
        <v>5</v>
      </c>
      <c r="V301" s="59" t="s">
        <v>5</v>
      </c>
      <c r="W301" s="60" t="s">
        <v>70</v>
      </c>
      <c r="X301" s="61">
        <v>0</v>
      </c>
      <c r="Y301" s="62">
        <f t="shared" si="15"/>
        <v>0</v>
      </c>
      <c r="Z301" s="63">
        <f>IFERROR(IF(X301="","",X301*0.00936),"")</f>
        <v>0</v>
      </c>
      <c r="AA301" s="64" t="s">
        <v>5</v>
      </c>
      <c r="AB301" s="65" t="s">
        <v>5</v>
      </c>
      <c r="AC301" s="66" t="s">
        <v>475</v>
      </c>
      <c r="AD301" s="47">
        <f t="shared" si="17"/>
        <v>0</v>
      </c>
      <c r="AE301" s="47">
        <f t="shared" si="14"/>
        <v>0</v>
      </c>
      <c r="AG301" s="67"/>
      <c r="AJ301" s="68" t="s">
        <v>72</v>
      </c>
      <c r="AK301" s="68">
        <v>1</v>
      </c>
      <c r="BB301" s="69" t="s">
        <v>85</v>
      </c>
      <c r="BM301" s="67">
        <v>0</v>
      </c>
      <c r="BN301" s="67">
        <v>0</v>
      </c>
      <c r="BO301" s="67">
        <v>0</v>
      </c>
      <c r="BP301" s="67">
        <v>0</v>
      </c>
    </row>
    <row r="302" spans="1:68" x14ac:dyDescent="0.2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8"/>
      <c r="P302" s="99" t="s">
        <v>74</v>
      </c>
      <c r="Q302" s="100"/>
      <c r="R302" s="100"/>
      <c r="S302" s="100"/>
      <c r="T302" s="100"/>
      <c r="U302" s="100"/>
      <c r="V302" s="101"/>
      <c r="W302" s="70" t="s">
        <v>70</v>
      </c>
      <c r="X302" s="71">
        <f>IFERROR(SUM(X281:X301),"0")</f>
        <v>0</v>
      </c>
      <c r="Y302" s="71">
        <f>IFERROR(SUM(Y281:Y301),"0")</f>
        <v>0</v>
      </c>
      <c r="Z302" s="7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72"/>
      <c r="AB302" s="72"/>
      <c r="AC302" s="72"/>
      <c r="AD302" s="47">
        <f t="shared" si="17"/>
        <v>0</v>
      </c>
    </row>
    <row r="303" spans="1:68" x14ac:dyDescent="0.2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8"/>
      <c r="P303" s="99" t="s">
        <v>74</v>
      </c>
      <c r="Q303" s="100"/>
      <c r="R303" s="100"/>
      <c r="S303" s="100"/>
      <c r="T303" s="100"/>
      <c r="U303" s="100"/>
      <c r="V303" s="101"/>
      <c r="W303" s="70" t="s">
        <v>75</v>
      </c>
      <c r="X303" s="71">
        <f>IFERROR(SUMPRODUCT(X281:X301*H281:H301),"0")</f>
        <v>0</v>
      </c>
      <c r="Y303" s="71">
        <f>IFERROR(SUMPRODUCT(Y281:Y301*H281:H301),"0")</f>
        <v>0</v>
      </c>
      <c r="Z303" s="70"/>
      <c r="AA303" s="72"/>
      <c r="AB303" s="72"/>
      <c r="AC303" s="72"/>
      <c r="AD303" s="47">
        <f t="shared" si="17"/>
        <v>0</v>
      </c>
    </row>
    <row r="304" spans="1:68" ht="15" customHeight="1" x14ac:dyDescent="0.2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0"/>
      <c r="P304" s="91" t="s">
        <v>476</v>
      </c>
      <c r="Q304" s="92"/>
      <c r="R304" s="92"/>
      <c r="S304" s="92"/>
      <c r="T304" s="92"/>
      <c r="U304" s="92"/>
      <c r="V304" s="93"/>
      <c r="W304" s="70" t="s">
        <v>75</v>
      </c>
      <c r="X304" s="71">
        <f>IFERROR(X24+X33+X38+X43+X59+X65+X70+X76+X86+X91+X98+X107+X113+X120+X126+X131+X136+X142+X147+X153+X161+X166+X174+X178+X187+X194+X204+X212+X217+X222+X228+X234+X241+X246+X252+X256+X264+X268+X273+X279+X303,"0")</f>
        <v>8156.4</v>
      </c>
      <c r="Y304" s="71">
        <f>IFERROR(Y24+Y33+Y38+Y43+Y59+Y65+Y70+Y76+Y86+Y91+Y98+Y107+Y113+Y120+Y126+Y131+Y136+Y142+Y147+Y153+Y161+Y166+Y174+Y178+Y187+Y194+Y204+Y212+Y217+Y222+Y228+Y234+Y241+Y246+Y252+Y256+Y264+Y268+Y273+Y279+Y303,"0")</f>
        <v>5502</v>
      </c>
      <c r="Z304" s="70"/>
      <c r="AA304" s="72"/>
      <c r="AB304" s="72"/>
      <c r="AC304" s="72"/>
      <c r="AD304" s="47">
        <f t="shared" si="17"/>
        <v>0</v>
      </c>
    </row>
    <row r="305" spans="1:36" x14ac:dyDescent="0.2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0"/>
      <c r="P305" s="91" t="s">
        <v>477</v>
      </c>
      <c r="Q305" s="92"/>
      <c r="R305" s="92"/>
      <c r="S305" s="92"/>
      <c r="T305" s="92"/>
      <c r="U305" s="92"/>
      <c r="V305" s="93"/>
      <c r="W305" s="70" t="s">
        <v>75</v>
      </c>
      <c r="X305" s="71">
        <f>IFERROR(SUM(BM22:BM301),"0")</f>
        <v>0</v>
      </c>
      <c r="Y305" s="71">
        <f>IFERROR(SUM(BN22:BN301),"0")</f>
        <v>0</v>
      </c>
      <c r="Z305" s="70"/>
      <c r="AA305" s="72"/>
      <c r="AB305" s="72"/>
      <c r="AC305" s="72"/>
      <c r="AD305" s="47">
        <f t="shared" si="17"/>
        <v>0</v>
      </c>
    </row>
    <row r="306" spans="1:36" x14ac:dyDescent="0.2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0"/>
      <c r="P306" s="91" t="s">
        <v>478</v>
      </c>
      <c r="Q306" s="92"/>
      <c r="R306" s="92"/>
      <c r="S306" s="92"/>
      <c r="T306" s="92"/>
      <c r="U306" s="92"/>
      <c r="V306" s="93"/>
      <c r="W306" s="70" t="s">
        <v>479</v>
      </c>
      <c r="X306" s="73">
        <f>ROUNDUP(SUM(BO22:BO301),0)</f>
        <v>0</v>
      </c>
      <c r="Y306" s="73">
        <f>ROUNDUP(SUM(BP22:BP301),0)</f>
        <v>0</v>
      </c>
      <c r="Z306" s="70"/>
      <c r="AA306" s="72"/>
      <c r="AB306" s="72"/>
      <c r="AC306" s="72"/>
      <c r="AD306" s="47">
        <f t="shared" si="17"/>
        <v>0</v>
      </c>
    </row>
    <row r="307" spans="1:36" x14ac:dyDescent="0.2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0"/>
      <c r="P307" s="91" t="s">
        <v>480</v>
      </c>
      <c r="Q307" s="92"/>
      <c r="R307" s="92"/>
      <c r="S307" s="92"/>
      <c r="T307" s="92"/>
      <c r="U307" s="92"/>
      <c r="V307" s="93"/>
      <c r="W307" s="70" t="s">
        <v>75</v>
      </c>
      <c r="X307" s="71">
        <f>GrossWeightTotal+PalletQtyTotal*25</f>
        <v>0</v>
      </c>
      <c r="Y307" s="71">
        <f>GrossWeightTotalR+PalletQtyTotalR*25</f>
        <v>0</v>
      </c>
      <c r="Z307" s="70"/>
      <c r="AA307" s="72"/>
      <c r="AB307" s="72"/>
      <c r="AC307" s="72"/>
      <c r="AD307" s="47">
        <f t="shared" si="17"/>
        <v>0</v>
      </c>
    </row>
    <row r="308" spans="1:36" x14ac:dyDescent="0.2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0"/>
      <c r="P308" s="91" t="s">
        <v>481</v>
      </c>
      <c r="Q308" s="92"/>
      <c r="R308" s="92"/>
      <c r="S308" s="92"/>
      <c r="T308" s="92"/>
      <c r="U308" s="92"/>
      <c r="V308" s="93"/>
      <c r="W308" s="70" t="s">
        <v>479</v>
      </c>
      <c r="X308" s="71">
        <f>IFERROR(X23+X32+X37+X42+X58+X64+X69+X75+X85+X90+X97+X106+X112+X119+X125+X130+X135+X141+X146+X152+X160+X165+X173+X177+X186+X193+X203+X211+X216+X221+X227+X233+X240+X245+X251+X255+X263+X267+X272+X278+X302,"0")</f>
        <v>2436</v>
      </c>
      <c r="Y308" s="71">
        <f>IFERROR(Y23+Y32+Y37+Y42+Y58+Y64+Y69+Y75+Y85+Y90+Y97+Y106+Y112+Y119+Y125+Y130+Y135+Y141+Y146+Y152+Y160+Y165+Y173+Y177+Y186+Y193+Y203+Y211+Y216+Y221+Y227+Y233+Y240+Y245+Y251+Y255+Y263+Y267+Y272+Y278+Y302,"0")</f>
        <v>2436</v>
      </c>
      <c r="Z308" s="70"/>
      <c r="AA308" s="72"/>
      <c r="AB308" s="72"/>
      <c r="AC308" s="72"/>
      <c r="AD308" s="47">
        <f t="shared" si="17"/>
        <v>0</v>
      </c>
    </row>
    <row r="309" spans="1:36" x14ac:dyDescent="0.2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0"/>
      <c r="P309" s="91" t="s">
        <v>482</v>
      </c>
      <c r="Q309" s="92"/>
      <c r="R309" s="92"/>
      <c r="S309" s="92"/>
      <c r="T309" s="92"/>
      <c r="U309" s="92"/>
      <c r="V309" s="93"/>
      <c r="W309" s="74" t="s">
        <v>483</v>
      </c>
      <c r="X309" s="70"/>
      <c r="Y309" s="70"/>
      <c r="Z309" s="70">
        <v>0</v>
      </c>
      <c r="AA309" s="72"/>
      <c r="AB309" s="72"/>
      <c r="AC309" s="72"/>
      <c r="AD309" s="47">
        <f t="shared" si="17"/>
        <v>0</v>
      </c>
    </row>
    <row r="310" spans="1:36" ht="15.75" thickBot="1" x14ac:dyDescent="0.3"/>
    <row r="311" spans="1:36" ht="27" thickTop="1" thickBot="1" x14ac:dyDescent="0.3">
      <c r="A311" s="79" t="s">
        <v>484</v>
      </c>
      <c r="B311" s="80" t="s">
        <v>63</v>
      </c>
      <c r="C311" s="85" t="s">
        <v>76</v>
      </c>
      <c r="D311" s="85" t="s">
        <v>76</v>
      </c>
      <c r="E311" s="85" t="s">
        <v>76</v>
      </c>
      <c r="F311" s="85" t="s">
        <v>76</v>
      </c>
      <c r="G311" s="85" t="s">
        <v>76</v>
      </c>
      <c r="H311" s="85" t="s">
        <v>76</v>
      </c>
      <c r="I311" s="85" t="s">
        <v>76</v>
      </c>
      <c r="J311" s="85" t="s">
        <v>76</v>
      </c>
      <c r="K311" s="85" t="s">
        <v>76</v>
      </c>
      <c r="L311" s="85" t="s">
        <v>76</v>
      </c>
      <c r="M311" s="85" t="s">
        <v>76</v>
      </c>
      <c r="N311" s="86"/>
      <c r="O311" s="85" t="s">
        <v>76</v>
      </c>
      <c r="P311" s="85" t="s">
        <v>76</v>
      </c>
      <c r="Q311" s="85" t="s">
        <v>76</v>
      </c>
      <c r="R311" s="85" t="s">
        <v>76</v>
      </c>
      <c r="S311" s="85" t="s">
        <v>76</v>
      </c>
      <c r="T311" s="85" t="s">
        <v>76</v>
      </c>
      <c r="U311" s="85" t="s">
        <v>76</v>
      </c>
      <c r="V311" s="85" t="s">
        <v>240</v>
      </c>
      <c r="W311" s="85" t="s">
        <v>240</v>
      </c>
      <c r="X311" s="80" t="s">
        <v>266</v>
      </c>
      <c r="Y311" s="85" t="s">
        <v>285</v>
      </c>
      <c r="Z311" s="85" t="s">
        <v>285</v>
      </c>
      <c r="AA311" s="85" t="s">
        <v>285</v>
      </c>
      <c r="AB311" s="85" t="s">
        <v>285</v>
      </c>
      <c r="AC311" s="85" t="s">
        <v>285</v>
      </c>
      <c r="AD311" s="85" t="s">
        <v>285</v>
      </c>
      <c r="AE311" s="85" t="s">
        <v>285</v>
      </c>
      <c r="AF311" s="80" t="s">
        <v>349</v>
      </c>
      <c r="AG311" s="85" t="s">
        <v>354</v>
      </c>
      <c r="AH311" s="85" t="s">
        <v>354</v>
      </c>
      <c r="AI311" s="80" t="s">
        <v>364</v>
      </c>
      <c r="AJ311" s="80" t="s">
        <v>241</v>
      </c>
    </row>
    <row r="312" spans="1:36" ht="14.25" customHeight="1" thickTop="1" thickBot="1" x14ac:dyDescent="0.3">
      <c r="A312" s="87" t="s">
        <v>485</v>
      </c>
      <c r="B312" s="85" t="s">
        <v>63</v>
      </c>
      <c r="C312" s="85" t="s">
        <v>77</v>
      </c>
      <c r="D312" s="85" t="s">
        <v>94</v>
      </c>
      <c r="E312" s="85" t="s">
        <v>98</v>
      </c>
      <c r="F312" s="85" t="s">
        <v>104</v>
      </c>
      <c r="G312" s="85" t="s">
        <v>131</v>
      </c>
      <c r="H312" s="85" t="s">
        <v>140</v>
      </c>
      <c r="I312" s="85" t="s">
        <v>146</v>
      </c>
      <c r="J312" s="85" t="s">
        <v>154</v>
      </c>
      <c r="K312" s="85" t="s">
        <v>171</v>
      </c>
      <c r="L312" s="85" t="s">
        <v>176</v>
      </c>
      <c r="M312" s="85" t="s">
        <v>187</v>
      </c>
      <c r="N312" s="41"/>
      <c r="O312" s="85" t="s">
        <v>198</v>
      </c>
      <c r="P312" s="85" t="s">
        <v>204</v>
      </c>
      <c r="Q312" s="85" t="s">
        <v>213</v>
      </c>
      <c r="R312" s="85" t="s">
        <v>219</v>
      </c>
      <c r="S312" s="85" t="s">
        <v>224</v>
      </c>
      <c r="T312" s="85" t="s">
        <v>228</v>
      </c>
      <c r="U312" s="85" t="s">
        <v>236</v>
      </c>
      <c r="V312" s="85" t="s">
        <v>241</v>
      </c>
      <c r="W312" s="85" t="s">
        <v>245</v>
      </c>
      <c r="X312" s="85" t="s">
        <v>267</v>
      </c>
      <c r="Y312" s="85" t="s">
        <v>286</v>
      </c>
      <c r="Z312" s="85" t="s">
        <v>299</v>
      </c>
      <c r="AA312" s="85" t="s">
        <v>309</v>
      </c>
      <c r="AB312" s="85" t="s">
        <v>324</v>
      </c>
      <c r="AC312" s="85" t="s">
        <v>335</v>
      </c>
      <c r="AD312" s="85" t="s">
        <v>339</v>
      </c>
      <c r="AE312" s="85" t="s">
        <v>343</v>
      </c>
      <c r="AF312" s="85" t="s">
        <v>350</v>
      </c>
      <c r="AG312" s="85" t="s">
        <v>355</v>
      </c>
      <c r="AH312" s="85" t="s">
        <v>361</v>
      </c>
      <c r="AI312" s="85" t="s">
        <v>365</v>
      </c>
      <c r="AJ312" s="85" t="s">
        <v>241</v>
      </c>
    </row>
    <row r="313" spans="1:36" ht="16.5" thickTop="1" thickBot="1" x14ac:dyDescent="0.3">
      <c r="A313" s="88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41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</row>
    <row r="314" spans="1:36" ht="18" thickTop="1" thickBot="1" x14ac:dyDescent="0.3">
      <c r="A314" s="79" t="s">
        <v>486</v>
      </c>
      <c r="B314" s="81">
        <v>0</v>
      </c>
      <c r="C314" s="81">
        <v>0</v>
      </c>
      <c r="D314" s="81">
        <v>0</v>
      </c>
      <c r="E314" s="81">
        <v>0</v>
      </c>
      <c r="F314" s="81">
        <v>0</v>
      </c>
      <c r="G314" s="81">
        <v>0</v>
      </c>
      <c r="H314" s="81">
        <v>0</v>
      </c>
      <c r="I314" s="81">
        <v>0</v>
      </c>
      <c r="J314" s="81">
        <v>0</v>
      </c>
      <c r="K314" s="81">
        <v>0</v>
      </c>
      <c r="L314" s="81">
        <v>0</v>
      </c>
      <c r="M314" s="81">
        <v>0</v>
      </c>
      <c r="N314" s="41"/>
      <c r="O314" s="81">
        <v>0</v>
      </c>
      <c r="P314" s="81">
        <v>0</v>
      </c>
      <c r="Q314" s="81">
        <v>0</v>
      </c>
      <c r="R314" s="81">
        <v>0</v>
      </c>
      <c r="S314" s="81">
        <v>0</v>
      </c>
      <c r="T314" s="81">
        <v>0</v>
      </c>
      <c r="U314" s="81">
        <v>0</v>
      </c>
      <c r="V314" s="81">
        <v>0</v>
      </c>
      <c r="W314" s="81">
        <v>0</v>
      </c>
      <c r="X314" s="81">
        <v>0</v>
      </c>
      <c r="Y314" s="81">
        <v>0</v>
      </c>
      <c r="Z314" s="81">
        <v>0</v>
      </c>
      <c r="AA314" s="81">
        <v>0</v>
      </c>
      <c r="AB314" s="81">
        <v>0</v>
      </c>
      <c r="AC314" s="81">
        <v>0</v>
      </c>
      <c r="AD314" s="81">
        <v>0</v>
      </c>
      <c r="AE314" s="81">
        <v>0</v>
      </c>
      <c r="AF314" s="81">
        <v>0</v>
      </c>
      <c r="AG314" s="81">
        <v>0</v>
      </c>
      <c r="AH314" s="81">
        <v>0</v>
      </c>
      <c r="AI314" s="81">
        <v>0</v>
      </c>
      <c r="AJ314" s="81">
        <v>0</v>
      </c>
    </row>
    <row r="315" spans="1:36" ht="15.75" thickTop="1" x14ac:dyDescent="0.25">
      <c r="C315" s="41"/>
    </row>
    <row r="316" spans="1:36" ht="19.5" customHeight="1" x14ac:dyDescent="0.25">
      <c r="A316" s="82" t="s">
        <v>487</v>
      </c>
      <c r="B316" s="82" t="s">
        <v>488</v>
      </c>
      <c r="C316" s="82" t="s">
        <v>489</v>
      </c>
    </row>
    <row r="317" spans="1:36" x14ac:dyDescent="0.25">
      <c r="A317" s="83">
        <v>0</v>
      </c>
      <c r="B317" s="84">
        <v>0</v>
      </c>
      <c r="C317" s="84">
        <v>0</v>
      </c>
    </row>
  </sheetData>
  <mergeCells count="55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A9:C9"/>
    <mergeCell ref="D9:E9"/>
    <mergeCell ref="F9:G9"/>
    <mergeCell ref="H9:I9"/>
    <mergeCell ref="J9:M9"/>
    <mergeCell ref="Q9:R9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Q11:R11"/>
    <mergeCell ref="V11:W11"/>
    <mergeCell ref="A12:M12"/>
    <mergeCell ref="Q12:R12"/>
    <mergeCell ref="V12:W12"/>
    <mergeCell ref="A13:M13"/>
    <mergeCell ref="Q13:R13"/>
    <mergeCell ref="A10:C10"/>
    <mergeCell ref="D10:E10"/>
    <mergeCell ref="F10:G10"/>
    <mergeCell ref="H10:M10"/>
    <mergeCell ref="Q10:R10"/>
    <mergeCell ref="V10:W10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Z17:Z18"/>
    <mergeCell ref="AA17:AA18"/>
    <mergeCell ref="AB17:AB18"/>
    <mergeCell ref="AC17:AC18"/>
    <mergeCell ref="AD17:AF18"/>
    <mergeCell ref="A19:Z19"/>
    <mergeCell ref="O17:O18"/>
    <mergeCell ref="P17:T18"/>
    <mergeCell ref="U17:V17"/>
    <mergeCell ref="W17:W18"/>
    <mergeCell ref="X17:X18"/>
    <mergeCell ref="Y17:Y18"/>
    <mergeCell ref="I17:I18"/>
    <mergeCell ref="J17:J18"/>
    <mergeCell ref="K17:K18"/>
    <mergeCell ref="L17:L18"/>
    <mergeCell ref="M17:M18"/>
    <mergeCell ref="N17:N18"/>
    <mergeCell ref="A25:Z25"/>
    <mergeCell ref="A26:Z26"/>
    <mergeCell ref="A27:Z27"/>
    <mergeCell ref="D28:E28"/>
    <mergeCell ref="P28:T28"/>
    <mergeCell ref="D29:E29"/>
    <mergeCell ref="P29:T29"/>
    <mergeCell ref="A20:Z20"/>
    <mergeCell ref="A21:Z21"/>
    <mergeCell ref="D22:E22"/>
    <mergeCell ref="P22:T22"/>
    <mergeCell ref="A23:O24"/>
    <mergeCell ref="P23:V23"/>
    <mergeCell ref="P24:V24"/>
    <mergeCell ref="A34:Z34"/>
    <mergeCell ref="A35:Z35"/>
    <mergeCell ref="D36:E36"/>
    <mergeCell ref="P36:T36"/>
    <mergeCell ref="A37:O38"/>
    <mergeCell ref="P37:V37"/>
    <mergeCell ref="P38:V38"/>
    <mergeCell ref="D30:E30"/>
    <mergeCell ref="P30:T30"/>
    <mergeCell ref="D31:E31"/>
    <mergeCell ref="P31:T31"/>
    <mergeCell ref="A32:O33"/>
    <mergeCell ref="P32:V32"/>
    <mergeCell ref="P33:V33"/>
    <mergeCell ref="A44:Z44"/>
    <mergeCell ref="A45:Z45"/>
    <mergeCell ref="D46:E46"/>
    <mergeCell ref="P46:T46"/>
    <mergeCell ref="D47:E47"/>
    <mergeCell ref="P47:T47"/>
    <mergeCell ref="A39:Z39"/>
    <mergeCell ref="A40:Z40"/>
    <mergeCell ref="D41:E41"/>
    <mergeCell ref="P41:T41"/>
    <mergeCell ref="A42:O43"/>
    <mergeCell ref="P42:V42"/>
    <mergeCell ref="P43:V43"/>
    <mergeCell ref="D51:E51"/>
    <mergeCell ref="P51:T51"/>
    <mergeCell ref="D52:E52"/>
    <mergeCell ref="P52:T52"/>
    <mergeCell ref="D53:E53"/>
    <mergeCell ref="P53:T53"/>
    <mergeCell ref="D48:E48"/>
    <mergeCell ref="P48:T48"/>
    <mergeCell ref="D49:E49"/>
    <mergeCell ref="P49:T49"/>
    <mergeCell ref="D50:E50"/>
    <mergeCell ref="P50:T50"/>
    <mergeCell ref="D57:E57"/>
    <mergeCell ref="P57:T57"/>
    <mergeCell ref="A58:O59"/>
    <mergeCell ref="P58:V58"/>
    <mergeCell ref="P59:V59"/>
    <mergeCell ref="A60:Z60"/>
    <mergeCell ref="D54:E54"/>
    <mergeCell ref="P54:T54"/>
    <mergeCell ref="D55:E55"/>
    <mergeCell ref="P55:T55"/>
    <mergeCell ref="D56:E56"/>
    <mergeCell ref="P56:T56"/>
    <mergeCell ref="A66:Z66"/>
    <mergeCell ref="A67:Z67"/>
    <mergeCell ref="D68:E68"/>
    <mergeCell ref="P68:T68"/>
    <mergeCell ref="A69:O70"/>
    <mergeCell ref="P69:V69"/>
    <mergeCell ref="P70:V70"/>
    <mergeCell ref="A61:Z61"/>
    <mergeCell ref="D62:E62"/>
    <mergeCell ref="P62:T62"/>
    <mergeCell ref="D63:E63"/>
    <mergeCell ref="P63:T63"/>
    <mergeCell ref="A64:O65"/>
    <mergeCell ref="P64:V64"/>
    <mergeCell ref="P65:V65"/>
    <mergeCell ref="A75:O76"/>
    <mergeCell ref="P75:V75"/>
    <mergeCell ref="P76:V76"/>
    <mergeCell ref="A77:Z77"/>
    <mergeCell ref="A78:Z78"/>
    <mergeCell ref="D79:E79"/>
    <mergeCell ref="P79:T79"/>
    <mergeCell ref="A71:Z71"/>
    <mergeCell ref="A72:Z72"/>
    <mergeCell ref="D73:E73"/>
    <mergeCell ref="P73:T73"/>
    <mergeCell ref="D74:E74"/>
    <mergeCell ref="P74:T74"/>
    <mergeCell ref="D83:E83"/>
    <mergeCell ref="P83:T83"/>
    <mergeCell ref="D84:E84"/>
    <mergeCell ref="P84:T84"/>
    <mergeCell ref="A85:O86"/>
    <mergeCell ref="P85:V85"/>
    <mergeCell ref="P86:V86"/>
    <mergeCell ref="D80:E80"/>
    <mergeCell ref="P80:T80"/>
    <mergeCell ref="D81:E81"/>
    <mergeCell ref="P81:T81"/>
    <mergeCell ref="D82:E82"/>
    <mergeCell ref="P82:T82"/>
    <mergeCell ref="A92:Z92"/>
    <mergeCell ref="A93:Z93"/>
    <mergeCell ref="D94:E94"/>
    <mergeCell ref="P94:T94"/>
    <mergeCell ref="D95:E95"/>
    <mergeCell ref="P95:T95"/>
    <mergeCell ref="A87:Z87"/>
    <mergeCell ref="A88:Z88"/>
    <mergeCell ref="D89:E89"/>
    <mergeCell ref="P89:T89"/>
    <mergeCell ref="A90:O91"/>
    <mergeCell ref="P90:V90"/>
    <mergeCell ref="P91:V91"/>
    <mergeCell ref="A100:Z100"/>
    <mergeCell ref="D101:E101"/>
    <mergeCell ref="P101:T101"/>
    <mergeCell ref="D102:E102"/>
    <mergeCell ref="P102:T102"/>
    <mergeCell ref="D103:E103"/>
    <mergeCell ref="P103:T103"/>
    <mergeCell ref="D96:E96"/>
    <mergeCell ref="P96:T96"/>
    <mergeCell ref="A97:O98"/>
    <mergeCell ref="P97:V97"/>
    <mergeCell ref="P98:V98"/>
    <mergeCell ref="A99:Z99"/>
    <mergeCell ref="A108:Z108"/>
    <mergeCell ref="A109:Z109"/>
    <mergeCell ref="D110:E110"/>
    <mergeCell ref="P110:T110"/>
    <mergeCell ref="D111:E111"/>
    <mergeCell ref="P111:T111"/>
    <mergeCell ref="D104:E104"/>
    <mergeCell ref="P104:T104"/>
    <mergeCell ref="D105:E105"/>
    <mergeCell ref="P105:T105"/>
    <mergeCell ref="A106:O107"/>
    <mergeCell ref="P106:V106"/>
    <mergeCell ref="P107:V107"/>
    <mergeCell ref="D117:E117"/>
    <mergeCell ref="P117:T117"/>
    <mergeCell ref="D118:E118"/>
    <mergeCell ref="P118:T118"/>
    <mergeCell ref="A119:O120"/>
    <mergeCell ref="P119:V119"/>
    <mergeCell ref="P120:V120"/>
    <mergeCell ref="A112:O113"/>
    <mergeCell ref="P112:V112"/>
    <mergeCell ref="P113:V113"/>
    <mergeCell ref="A114:Z114"/>
    <mergeCell ref="A115:Z115"/>
    <mergeCell ref="D116:E116"/>
    <mergeCell ref="P116:T116"/>
    <mergeCell ref="A125:O126"/>
    <mergeCell ref="P125:V125"/>
    <mergeCell ref="P126:V126"/>
    <mergeCell ref="A127:Z127"/>
    <mergeCell ref="A128:Z128"/>
    <mergeCell ref="D129:E129"/>
    <mergeCell ref="P129:T129"/>
    <mergeCell ref="A121:Z121"/>
    <mergeCell ref="A122:Z122"/>
    <mergeCell ref="D123:E123"/>
    <mergeCell ref="P123:T123"/>
    <mergeCell ref="D124:E124"/>
    <mergeCell ref="P124:T124"/>
    <mergeCell ref="A135:O136"/>
    <mergeCell ref="P135:V135"/>
    <mergeCell ref="P136:V136"/>
    <mergeCell ref="A137:Z137"/>
    <mergeCell ref="A138:Z138"/>
    <mergeCell ref="D139:E139"/>
    <mergeCell ref="P139:T139"/>
    <mergeCell ref="A130:O131"/>
    <mergeCell ref="P130:V130"/>
    <mergeCell ref="P131:V131"/>
    <mergeCell ref="A132:Z132"/>
    <mergeCell ref="A133:Z133"/>
    <mergeCell ref="D134:E134"/>
    <mergeCell ref="P134:T134"/>
    <mergeCell ref="A144:Z144"/>
    <mergeCell ref="D145:E145"/>
    <mergeCell ref="P145:T145"/>
    <mergeCell ref="A146:O147"/>
    <mergeCell ref="P146:V146"/>
    <mergeCell ref="P147:V147"/>
    <mergeCell ref="D140:E140"/>
    <mergeCell ref="P140:T140"/>
    <mergeCell ref="A141:O142"/>
    <mergeCell ref="P141:V141"/>
    <mergeCell ref="P142:V142"/>
    <mergeCell ref="A143:Z143"/>
    <mergeCell ref="A154:Z154"/>
    <mergeCell ref="A155:Z155"/>
    <mergeCell ref="D156:E156"/>
    <mergeCell ref="P156:T156"/>
    <mergeCell ref="D157:E157"/>
    <mergeCell ref="P157:T157"/>
    <mergeCell ref="A148:Z148"/>
    <mergeCell ref="A149:Z149"/>
    <mergeCell ref="A150:Z150"/>
    <mergeCell ref="D151:E151"/>
    <mergeCell ref="P151:T151"/>
    <mergeCell ref="A152:O153"/>
    <mergeCell ref="P152:V152"/>
    <mergeCell ref="P153:V153"/>
    <mergeCell ref="A162:Z162"/>
    <mergeCell ref="D163:E163"/>
    <mergeCell ref="P163:T163"/>
    <mergeCell ref="D164:E164"/>
    <mergeCell ref="P164:T164"/>
    <mergeCell ref="A165:O166"/>
    <mergeCell ref="P165:V165"/>
    <mergeCell ref="P166:V166"/>
    <mergeCell ref="D158:E158"/>
    <mergeCell ref="P158:T158"/>
    <mergeCell ref="D159:E159"/>
    <mergeCell ref="P159:T159"/>
    <mergeCell ref="A160:O161"/>
    <mergeCell ref="P160:V160"/>
    <mergeCell ref="P161:V161"/>
    <mergeCell ref="D172:E172"/>
    <mergeCell ref="P172:T172"/>
    <mergeCell ref="A173:O174"/>
    <mergeCell ref="P173:V173"/>
    <mergeCell ref="P174:V174"/>
    <mergeCell ref="A175:Z175"/>
    <mergeCell ref="A167:Z167"/>
    <mergeCell ref="A168:Z168"/>
    <mergeCell ref="A169:Z169"/>
    <mergeCell ref="D170:E170"/>
    <mergeCell ref="P170:T170"/>
    <mergeCell ref="D171:E171"/>
    <mergeCell ref="P171:T171"/>
    <mergeCell ref="A180:Z180"/>
    <mergeCell ref="A181:Z181"/>
    <mergeCell ref="D182:E182"/>
    <mergeCell ref="P182:T182"/>
    <mergeCell ref="D183:E183"/>
    <mergeCell ref="P183:T183"/>
    <mergeCell ref="D176:E176"/>
    <mergeCell ref="P176:T176"/>
    <mergeCell ref="A177:O178"/>
    <mergeCell ref="P177:V177"/>
    <mergeCell ref="P178:V178"/>
    <mergeCell ref="A179:Z179"/>
    <mergeCell ref="A188:Z188"/>
    <mergeCell ref="A189:Z189"/>
    <mergeCell ref="D190:E190"/>
    <mergeCell ref="P190:T190"/>
    <mergeCell ref="D191:E191"/>
    <mergeCell ref="P191:T191"/>
    <mergeCell ref="D184:E184"/>
    <mergeCell ref="P184:T184"/>
    <mergeCell ref="D185:E185"/>
    <mergeCell ref="P185:T185"/>
    <mergeCell ref="A186:O187"/>
    <mergeCell ref="P186:V186"/>
    <mergeCell ref="P187:V187"/>
    <mergeCell ref="A196:Z196"/>
    <mergeCell ref="D197:E197"/>
    <mergeCell ref="P197:T197"/>
    <mergeCell ref="D198:E198"/>
    <mergeCell ref="P198:T198"/>
    <mergeCell ref="D199:E199"/>
    <mergeCell ref="P199:T199"/>
    <mergeCell ref="D192:E192"/>
    <mergeCell ref="P192:T192"/>
    <mergeCell ref="A193:O194"/>
    <mergeCell ref="P193:V193"/>
    <mergeCell ref="P194:V194"/>
    <mergeCell ref="A195:Z195"/>
    <mergeCell ref="A203:O204"/>
    <mergeCell ref="P203:V203"/>
    <mergeCell ref="P204:V204"/>
    <mergeCell ref="A205:Z205"/>
    <mergeCell ref="A206:Z206"/>
    <mergeCell ref="D207:E207"/>
    <mergeCell ref="P207:T207"/>
    <mergeCell ref="D200:E200"/>
    <mergeCell ref="P200:T200"/>
    <mergeCell ref="D201:E201"/>
    <mergeCell ref="P201:T201"/>
    <mergeCell ref="D202:E202"/>
    <mergeCell ref="P202:T202"/>
    <mergeCell ref="A211:O212"/>
    <mergeCell ref="P211:V211"/>
    <mergeCell ref="P212:V212"/>
    <mergeCell ref="A213:Z213"/>
    <mergeCell ref="A214:Z214"/>
    <mergeCell ref="D215:E215"/>
    <mergeCell ref="P215:T215"/>
    <mergeCell ref="D208:E208"/>
    <mergeCell ref="P208:T208"/>
    <mergeCell ref="D209:E209"/>
    <mergeCell ref="P209:T209"/>
    <mergeCell ref="D210:E210"/>
    <mergeCell ref="P210:T210"/>
    <mergeCell ref="A221:O222"/>
    <mergeCell ref="P221:V221"/>
    <mergeCell ref="P222:V222"/>
    <mergeCell ref="A223:Z223"/>
    <mergeCell ref="A224:Z224"/>
    <mergeCell ref="D225:E225"/>
    <mergeCell ref="P225:T225"/>
    <mergeCell ref="A216:O217"/>
    <mergeCell ref="P216:V216"/>
    <mergeCell ref="P217:V217"/>
    <mergeCell ref="A218:Z218"/>
    <mergeCell ref="A219:Z219"/>
    <mergeCell ref="D220:E220"/>
    <mergeCell ref="P220:T220"/>
    <mergeCell ref="A230:Z230"/>
    <mergeCell ref="A231:Z231"/>
    <mergeCell ref="D232:E232"/>
    <mergeCell ref="P232:T232"/>
    <mergeCell ref="A233:O234"/>
    <mergeCell ref="P233:V233"/>
    <mergeCell ref="P234:V234"/>
    <mergeCell ref="D226:E226"/>
    <mergeCell ref="P226:T226"/>
    <mergeCell ref="A227:O228"/>
    <mergeCell ref="P227:V227"/>
    <mergeCell ref="P228:V228"/>
    <mergeCell ref="A229:Z229"/>
    <mergeCell ref="A240:O241"/>
    <mergeCell ref="P240:V240"/>
    <mergeCell ref="P241:V241"/>
    <mergeCell ref="A242:Z242"/>
    <mergeCell ref="A243:Z243"/>
    <mergeCell ref="D244:E244"/>
    <mergeCell ref="P244:T244"/>
    <mergeCell ref="A235:Z235"/>
    <mergeCell ref="A236:Z236"/>
    <mergeCell ref="A237:Z237"/>
    <mergeCell ref="D238:E238"/>
    <mergeCell ref="P238:T238"/>
    <mergeCell ref="D239:E239"/>
    <mergeCell ref="P239:T239"/>
    <mergeCell ref="D250:E250"/>
    <mergeCell ref="P250:T250"/>
    <mergeCell ref="A251:O252"/>
    <mergeCell ref="P251:V251"/>
    <mergeCell ref="P252:V252"/>
    <mergeCell ref="A253:Z253"/>
    <mergeCell ref="A245:O246"/>
    <mergeCell ref="P245:V245"/>
    <mergeCell ref="P246:V246"/>
    <mergeCell ref="A247:Z247"/>
    <mergeCell ref="A248:Z248"/>
    <mergeCell ref="A249:Z249"/>
    <mergeCell ref="A258:Z258"/>
    <mergeCell ref="A259:Z259"/>
    <mergeCell ref="D260:E260"/>
    <mergeCell ref="P260:T260"/>
    <mergeCell ref="D261:E261"/>
    <mergeCell ref="P261:T261"/>
    <mergeCell ref="D254:E254"/>
    <mergeCell ref="P254:T254"/>
    <mergeCell ref="A255:O256"/>
    <mergeCell ref="P255:V255"/>
    <mergeCell ref="P256:V256"/>
    <mergeCell ref="A257:Z257"/>
    <mergeCell ref="D266:E266"/>
    <mergeCell ref="P266:T266"/>
    <mergeCell ref="A267:O268"/>
    <mergeCell ref="P267:V267"/>
    <mergeCell ref="P268:V268"/>
    <mergeCell ref="A269:Z269"/>
    <mergeCell ref="D262:E262"/>
    <mergeCell ref="P262:T262"/>
    <mergeCell ref="A263:O264"/>
    <mergeCell ref="P263:V263"/>
    <mergeCell ref="P264:V264"/>
    <mergeCell ref="A265:Z265"/>
    <mergeCell ref="A274:Z274"/>
    <mergeCell ref="D275:E275"/>
    <mergeCell ref="P275:T275"/>
    <mergeCell ref="D276:E276"/>
    <mergeCell ref="P276:T276"/>
    <mergeCell ref="D277:E277"/>
    <mergeCell ref="P277:T277"/>
    <mergeCell ref="D270:E270"/>
    <mergeCell ref="P270:T270"/>
    <mergeCell ref="D271:E271"/>
    <mergeCell ref="P271:T271"/>
    <mergeCell ref="A272:O273"/>
    <mergeCell ref="P272:V272"/>
    <mergeCell ref="P273:V273"/>
    <mergeCell ref="D282:E282"/>
    <mergeCell ref="P282:T282"/>
    <mergeCell ref="D283:E283"/>
    <mergeCell ref="P283:T283"/>
    <mergeCell ref="D284:E284"/>
    <mergeCell ref="P284:T284"/>
    <mergeCell ref="A278:O279"/>
    <mergeCell ref="P278:V278"/>
    <mergeCell ref="P279:V279"/>
    <mergeCell ref="A280:Z280"/>
    <mergeCell ref="D281:E281"/>
    <mergeCell ref="P281:T281"/>
    <mergeCell ref="D288:E288"/>
    <mergeCell ref="P288:T288"/>
    <mergeCell ref="D289:E289"/>
    <mergeCell ref="P289:T289"/>
    <mergeCell ref="D290:E290"/>
    <mergeCell ref="P290:T290"/>
    <mergeCell ref="D285:E285"/>
    <mergeCell ref="P285:T285"/>
    <mergeCell ref="D286:E286"/>
    <mergeCell ref="P286:T286"/>
    <mergeCell ref="D287:E287"/>
    <mergeCell ref="P287:T287"/>
    <mergeCell ref="D294:E294"/>
    <mergeCell ref="P294:T294"/>
    <mergeCell ref="D295:E295"/>
    <mergeCell ref="P295:T295"/>
    <mergeCell ref="D296:E296"/>
    <mergeCell ref="P296:T296"/>
    <mergeCell ref="D291:E291"/>
    <mergeCell ref="P291:T291"/>
    <mergeCell ref="D292:E292"/>
    <mergeCell ref="P292:T292"/>
    <mergeCell ref="D293:E293"/>
    <mergeCell ref="P293:T293"/>
    <mergeCell ref="D300:E300"/>
    <mergeCell ref="P300:T300"/>
    <mergeCell ref="D301:E301"/>
    <mergeCell ref="P301:T301"/>
    <mergeCell ref="A302:O303"/>
    <mergeCell ref="P302:V302"/>
    <mergeCell ref="P303:V303"/>
    <mergeCell ref="D297:E297"/>
    <mergeCell ref="P297:T297"/>
    <mergeCell ref="D298:E298"/>
    <mergeCell ref="P298:T298"/>
    <mergeCell ref="D299:E299"/>
    <mergeCell ref="P299:T299"/>
    <mergeCell ref="AG311:AH311"/>
    <mergeCell ref="A312:A313"/>
    <mergeCell ref="B312:B313"/>
    <mergeCell ref="C312:C313"/>
    <mergeCell ref="D312:D313"/>
    <mergeCell ref="E312:E313"/>
    <mergeCell ref="F312:F313"/>
    <mergeCell ref="A304:O309"/>
    <mergeCell ref="P304:V304"/>
    <mergeCell ref="P305:V305"/>
    <mergeCell ref="P306:V306"/>
    <mergeCell ref="P307:V307"/>
    <mergeCell ref="P308:V308"/>
    <mergeCell ref="P309:V309"/>
    <mergeCell ref="G312:G313"/>
    <mergeCell ref="H312:H313"/>
    <mergeCell ref="I312:I313"/>
    <mergeCell ref="J312:J313"/>
    <mergeCell ref="K312:K313"/>
    <mergeCell ref="L312:L313"/>
    <mergeCell ref="C311:U311"/>
    <mergeCell ref="V311:W311"/>
    <mergeCell ref="Y311:AE311"/>
    <mergeCell ref="T312:T313"/>
    <mergeCell ref="U312:U313"/>
    <mergeCell ref="V312:V313"/>
    <mergeCell ref="W312:W313"/>
    <mergeCell ref="X312:X313"/>
    <mergeCell ref="Y312:Y313"/>
    <mergeCell ref="M312:M313"/>
    <mergeCell ref="O312:O313"/>
    <mergeCell ref="P312:P313"/>
    <mergeCell ref="Q312:Q313"/>
    <mergeCell ref="R312:R313"/>
    <mergeCell ref="S312:S313"/>
    <mergeCell ref="AF312:AF313"/>
    <mergeCell ref="AG312:AG313"/>
    <mergeCell ref="AH312:AH313"/>
    <mergeCell ref="AI312:AI313"/>
    <mergeCell ref="AJ312:AJ313"/>
    <mergeCell ref="Z312:Z313"/>
    <mergeCell ref="AA312:AA313"/>
    <mergeCell ref="AB312:AB313"/>
    <mergeCell ref="AC312:AC313"/>
    <mergeCell ref="AD312:AD313"/>
    <mergeCell ref="AE312:AE31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3" stopIfTrue="1">
      <formula>IF($V$5="самовывоз",1,0)</formula>
    </cfRule>
  </conditionalFormatting>
  <dataValidations count="20"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289 X276 X270 X238 X170:X171 X158 X102:X105" xr:uid="{C4419B75-CB63-40BD-9BC5-A3957515C1E8}">
      <formula1>IF(AK63&gt;0,OR(X63=0,AND(IF(X63-AK63&gt;=0,TRUE,FALSE),X63&gt;0,IF(X63/J63=ROUND(X63/J63,0),TRUE,FALSE))),FALSE)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92:X294 X286 X284 X282 X275 X266 X260:X262 X210 X208 X202 X200 X198 X190 X172 X139:X140 X123:X124 X116 X101 X94:X96 X84 X80 X73:X74 X56 X46:X52 X41 X36 X31" xr:uid="{322DDA7D-8EAD-4150-B2AB-CD776E571A12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5:X301 X290:X291 X287:X288 X285 X283 X281 X277 X271 X254 X250 X244 X239 X232 X225:X226 X220 X215 X209 X207 X201 X199 X197 X191:X192 X182:X185 X176 X163:X164 X159 X156:X157 X151 X145 X134 X129 X117:X118 X110:X111 X89 X81:X83 X79 X68 X62 X57 X53:X55 X29:X30" xr:uid="{F5EA09D6-120B-42BC-9754-84F9B28E105D}">
      <formula1>IF(AK22&gt;0,OR(X22=0,AND(IF(X22-AK22&gt;=0,TRUE,FALSE),X22&gt;0)),FALSE)</formula1>
    </dataValidation>
    <dataValidation type="list" allowBlank="1" showInputMessage="1" showErrorMessage="1" sqref="D8:L8" xr:uid="{318C905D-ABC3-4B4C-B5B4-EEDF17386EB3}">
      <formula1>CHOOSE($D$7,UnloadAdressList0001)</formula1>
    </dataValidation>
    <dataValidation type="list" allowBlank="1" showInputMessage="1" showErrorMessage="1" sqref="M8:N8" xr:uid="{C8878489-0052-445C-B4FE-D5340C7F53B2}">
      <formula1>CHOOSE($D$7,UnloadAdressList)</formula1>
    </dataValidation>
    <dataValidation type="list" allowBlank="1" showInputMessage="1" showErrorMessage="1" sqref="D6:N6" xr:uid="{5A199A49-B254-4FD7-9FAF-5E53274B08FC}">
      <formula1>DeliveryAdressList</formula1>
    </dataValidation>
    <dataValidation type="list" allowBlank="1" showInputMessage="1" showErrorMessage="1" sqref="V12" xr:uid="{02C23289-1399-49F9-B7E3-EC21C326DB8A}">
      <formula1>DeliveryConditionsList</formula1>
    </dataValidation>
    <dataValidation operator="equal" allowBlank="1" showInputMessage="1" showErrorMessage="1" error="укажите вес, кратный весу коробки" sqref="Z22:AC22" xr:uid="{BEA4950E-7686-4CA7-B68F-4A1B4E57254D}"/>
    <dataValidation type="list" allowBlank="1" showInputMessage="1" showErrorMessage="1" sqref="D10:E10" xr:uid="{CE9E7029-047C-4B41-8325-A9CEF59AB1FA}">
      <formula1>IF(TypeProxy="Уполномоченное лицо",NumProxySet,null)</formula1>
    </dataValidation>
    <dataValidation type="list" allowBlank="1" showInputMessage="1" showErrorMessage="1" sqref="D9:E9" xr:uid="{F4727DA7-9752-4CF4-B7E5-5261D2A9853E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BA3A60C9-D903-4468-B6F3-7D6F1C63DEAB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1723596D-0F28-4B5A-9461-5158DABD7665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517E2556-34D4-423A-895D-B4F71B691C5E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460F5A15-A112-42CB-8643-94A58EE3BAAF}">
      <formula1>DeliveryMethodList</formula1>
    </dataValidation>
    <dataValidation type="list" allowBlank="1" showInputMessage="1" showErrorMessage="1" prompt="Определите тип Вашего заказа" sqref="V11:W11" xr:uid="{CC9CF29A-9A72-4260-955D-B04C63BA3199}">
      <formula1>"Основной заказ, Дозаказ, Замена"</formula1>
    </dataValidation>
    <dataValidation allowBlank="1" showInputMessage="1" showErrorMessage="1" prompt="Введите код клиента в системе Axapta" sqref="V10" xr:uid="{E364E60A-114B-4892-8B1F-527B567B24CD}"/>
    <dataValidation allowBlank="1" showInputMessage="1" showErrorMessage="1" prompt="Введите название вашей фирмы." sqref="V6:V7" xr:uid="{2187DCE2-4762-47E0-953B-1E500CD975EF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95CA7627-7DAB-4E4F-A668-183EA79F3084}">
      <formula1>43831</formula1>
      <formula2>47484</formula2>
    </dataValidation>
    <dataValidation type="list" allowBlank="1" showInputMessage="1" showErrorMessage="1" sqref="X16:AC16" xr:uid="{5B2DA0FD-7423-4477-9E16-4D3E89468A1F}">
      <formula1>"80-60,60-40,40-10,70-10"</formula1>
    </dataValidation>
    <dataValidation allowBlank="1" showInputMessage="1" showErrorMessage="1" prompt="День недели загрузки. Считается сам." sqref="Q6:Q7" xr:uid="{6AB48DE0-0ABB-40A7-8565-F627FFBD1A4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Pavlenko</dc:creator>
  <cp:lastModifiedBy>pavlenko</cp:lastModifiedBy>
  <dcterms:created xsi:type="dcterms:W3CDTF">2015-06-05T18:19:34Z</dcterms:created>
  <dcterms:modified xsi:type="dcterms:W3CDTF">2025-02-12T12:57:43Z</dcterms:modified>
</cp:coreProperties>
</file>