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405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заказа'!$V$257:$V$257</definedName>
    <definedName name="GrossWeightTotalR">'Бланк заказа'!$W$257:$W$257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заказа'!$V$258:$V$258</definedName>
    <definedName name="PalletQtyTotalR">'Бланк заказа'!$W$258:$W$258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заказа'!$B$176:$B$176</definedName>
    <definedName name="ProductId62">'Бланк заказа'!$B$182:$B$182</definedName>
    <definedName name="ProductId63">'Бланк заказа'!$B$183:$B$183</definedName>
    <definedName name="ProductId64">'Бланк заказа'!$B$184:$B$184</definedName>
    <definedName name="ProductId65">'Бланк заказа'!$B$189:$B$189</definedName>
    <definedName name="ProductId66">'Бланк заказа'!$B$190:$B$190</definedName>
    <definedName name="ProductId67">'Бланк заказа'!$B$191:$B$191</definedName>
    <definedName name="ProductId68">'Бланк заказа'!$B$192:$B$192</definedName>
    <definedName name="ProductId69">'Бланк заказа'!$B$197:$B$197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заказа'!$B$209:$B$209</definedName>
    <definedName name="ProductId73">'Бланк заказа'!$B$215:$B$215</definedName>
    <definedName name="ProductId74">'Бланк заказа'!$B$220:$B$220</definedName>
    <definedName name="ProductId75">'Бланк заказа'!$B$226:$B$226</definedName>
    <definedName name="ProductId76">'Бланк заказа'!$B$230:$B$230</definedName>
    <definedName name="ProductId77">'Бланк заказа'!$B$234:$B$234</definedName>
    <definedName name="ProductId78">'Бланк заказа'!$B$235:$B$235</definedName>
    <definedName name="ProductId79">'Бланк заказа'!$B$236:$B$236</definedName>
    <definedName name="ProductId8">'Бланк заказа'!$B$38:$B$38</definedName>
    <definedName name="ProductId80">'Бланк заказа'!$B$237:$B$237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88">'Бланк заказа'!$B$248:$B$248</definedName>
    <definedName name="ProductId89">'Бланк заказа'!$B$249:$B$249</definedName>
    <definedName name="ProductId9">'Бланк заказа'!$B$39:$B$39</definedName>
    <definedName name="ProductId90">'Бланк заказа'!$B$250:$B$250</definedName>
    <definedName name="ProductId91">'Бланк заказа'!$B$251:$B$251</definedName>
    <definedName name="ProductId92">'Бланк заказа'!$B$252:$B$252</definedName>
    <definedName name="ProductId93">'Бланк заказа'!$B$253:$B$253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заказа'!$V$176:$V$176</definedName>
    <definedName name="SalesQty62">'Бланк заказа'!$V$182:$V$182</definedName>
    <definedName name="SalesQty63">'Бланк заказа'!$V$183:$V$183</definedName>
    <definedName name="SalesQty64">'Бланк заказа'!$V$184:$V$184</definedName>
    <definedName name="SalesQty65">'Бланк заказа'!$V$189:$V$189</definedName>
    <definedName name="SalesQty66">'Бланк заказа'!$V$190:$V$190</definedName>
    <definedName name="SalesQty67">'Бланк заказа'!$V$191:$V$191</definedName>
    <definedName name="SalesQty68">'Бланк заказа'!$V$192:$V$192</definedName>
    <definedName name="SalesQty69">'Бланк заказа'!$V$197:$V$197</definedName>
    <definedName name="SalesQty7">'Бланк заказа'!$V$37:$V$37</definedName>
    <definedName name="SalesQty70">'Бланк заказа'!$V$202:$V$202</definedName>
    <definedName name="SalesQty71">'Бланк заказа'!$V$203:$V$203</definedName>
    <definedName name="SalesQty72">'Бланк заказа'!$V$209:$V$209</definedName>
    <definedName name="SalesQty73">'Бланк заказа'!$V$215:$V$215</definedName>
    <definedName name="SalesQty74">'Бланк заказа'!$V$220:$V$220</definedName>
    <definedName name="SalesQty75">'Бланк заказа'!$V$226:$V$226</definedName>
    <definedName name="SalesQty76">'Бланк заказа'!$V$230:$V$230</definedName>
    <definedName name="SalesQty77">'Бланк заказа'!$V$234:$V$234</definedName>
    <definedName name="SalesQty78">'Бланк заказа'!$V$235:$V$235</definedName>
    <definedName name="SalesQty79">'Бланк заказа'!$V$236:$V$236</definedName>
    <definedName name="SalesQty8">'Бланк заказа'!$V$38:$V$38</definedName>
    <definedName name="SalesQty80">'Бланк заказа'!$V$237:$V$237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88">'Бланк заказа'!$V$248:$V$248</definedName>
    <definedName name="SalesQty89">'Бланк заказа'!$V$249:$V$249</definedName>
    <definedName name="SalesQty9">'Бланк заказа'!$V$39:$V$39</definedName>
    <definedName name="SalesQty90">'Бланк заказа'!$V$250:$V$250</definedName>
    <definedName name="SalesQty91">'Бланк заказа'!$V$251:$V$251</definedName>
    <definedName name="SalesQty92">'Бланк заказа'!$V$252:$V$252</definedName>
    <definedName name="SalesQty93">'Бланк заказа'!$V$253:$V$253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заказа'!$W$176:$W$176</definedName>
    <definedName name="SalesRoundBox62">'Бланк заказа'!$W$182:$W$182</definedName>
    <definedName name="SalesRoundBox63">'Бланк заказа'!$W$183:$W$183</definedName>
    <definedName name="SalesRoundBox64">'Бланк заказа'!$W$184:$W$184</definedName>
    <definedName name="SalesRoundBox65">'Бланк заказа'!$W$189:$W$189</definedName>
    <definedName name="SalesRoundBox66">'Бланк заказа'!$W$190:$W$190</definedName>
    <definedName name="SalesRoundBox67">'Бланк заказа'!$W$191:$W$191</definedName>
    <definedName name="SalesRoundBox68">'Бланк заказа'!$W$192:$W$192</definedName>
    <definedName name="SalesRoundBox69">'Бланк заказа'!$W$197:$W$197</definedName>
    <definedName name="SalesRoundBox7">'Бланк заказа'!$W$37:$W$37</definedName>
    <definedName name="SalesRoundBox70">'Бланк заказа'!$W$202:$W$202</definedName>
    <definedName name="SalesRoundBox71">'Бланк заказа'!$W$203:$W$203</definedName>
    <definedName name="SalesRoundBox72">'Бланк заказа'!$W$209:$W$209</definedName>
    <definedName name="SalesRoundBox73">'Бланк заказа'!$W$215:$W$215</definedName>
    <definedName name="SalesRoundBox74">'Бланк заказа'!$W$220:$W$220</definedName>
    <definedName name="SalesRoundBox75">'Бланк заказа'!$W$226:$W$226</definedName>
    <definedName name="SalesRoundBox76">'Бланк заказа'!$W$230:$W$230</definedName>
    <definedName name="SalesRoundBox77">'Бланк заказа'!$W$234:$W$234</definedName>
    <definedName name="SalesRoundBox78">'Бланк заказа'!$W$235:$W$235</definedName>
    <definedName name="SalesRoundBox79">'Бланк заказа'!$W$236:$W$236</definedName>
    <definedName name="SalesRoundBox8">'Бланк заказа'!$W$38:$W$38</definedName>
    <definedName name="SalesRoundBox80">'Бланк заказа'!$W$237:$W$237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88">'Бланк заказа'!$W$248:$W$248</definedName>
    <definedName name="SalesRoundBox89">'Бланк заказа'!$W$249:$W$249</definedName>
    <definedName name="SalesRoundBox9">'Бланк заказа'!$W$39:$W$39</definedName>
    <definedName name="SalesRoundBox90">'Бланк заказа'!$W$250:$W$250</definedName>
    <definedName name="SalesRoundBox91">'Бланк заказа'!$W$251:$W$251</definedName>
    <definedName name="SalesRoundBox92">'Бланк заказа'!$W$252:$W$252</definedName>
    <definedName name="SalesRoundBox93">'Бланк заказа'!$W$253:$W$253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заказа'!$U$176:$U$176</definedName>
    <definedName name="UnitOfMeasure62">'Бланк заказа'!$U$182:$U$182</definedName>
    <definedName name="UnitOfMeasure63">'Бланк заказа'!$U$183:$U$183</definedName>
    <definedName name="UnitOfMeasure64">'Бланк заказа'!$U$184:$U$184</definedName>
    <definedName name="UnitOfMeasure65">'Бланк заказа'!$U$189:$U$189</definedName>
    <definedName name="UnitOfMeasure66">'Бланк заказа'!$U$190:$U$190</definedName>
    <definedName name="UnitOfMeasure67">'Бланк заказа'!$U$191:$U$191</definedName>
    <definedName name="UnitOfMeasure68">'Бланк заказа'!$U$192:$U$192</definedName>
    <definedName name="UnitOfMeasure69">'Бланк заказа'!$U$197:$U$197</definedName>
    <definedName name="UnitOfMeasure7">'Бланк заказа'!$U$37:$U$37</definedName>
    <definedName name="UnitOfMeasure70">'Бланк заказа'!$U$202:$U$202</definedName>
    <definedName name="UnitOfMeasure71">'Бланк заказа'!$U$203:$U$203</definedName>
    <definedName name="UnitOfMeasure72">'Бланк заказа'!$U$209:$U$209</definedName>
    <definedName name="UnitOfMeasure73">'Бланк заказа'!$U$215:$U$215</definedName>
    <definedName name="UnitOfMeasure74">'Бланк заказа'!$U$220:$U$220</definedName>
    <definedName name="UnitOfMeasure75">'Бланк заказа'!$U$226:$U$226</definedName>
    <definedName name="UnitOfMeasure76">'Бланк заказа'!$U$230:$U$230</definedName>
    <definedName name="UnitOfMeasure77">'Бланк заказа'!$U$234:$U$234</definedName>
    <definedName name="UnitOfMeasure78">'Бланк заказа'!$U$235:$U$235</definedName>
    <definedName name="UnitOfMeasure79">'Бланк заказа'!$U$236:$U$236</definedName>
    <definedName name="UnitOfMeasure8">'Бланк заказа'!$U$38:$U$38</definedName>
    <definedName name="UnitOfMeasure80">'Бланк заказа'!$U$237:$U$237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88">'Бланк заказа'!$U$248:$U$248</definedName>
    <definedName name="UnitOfMeasure89">'Бланк заказа'!$U$249:$U$249</definedName>
    <definedName name="UnitOfMeasure9">'Бланк заказа'!$U$39:$U$39</definedName>
    <definedName name="UnitOfMeasure90">'Бланк заказа'!$U$250:$U$250</definedName>
    <definedName name="UnitOfMeasure91">'Бланк заказа'!$U$251:$U$251</definedName>
    <definedName name="UnitOfMeasure92">'Бланк заказа'!$U$252:$U$252</definedName>
    <definedName name="UnitOfMeasure93">'Бланк заказа'!$U$253:$U$253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4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85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23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211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270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1" min="16" max="16"/>
    <col width="6.140625" customWidth="1" style="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1" min="22" max="22"/>
    <col width="11" customWidth="1" style="1" min="23" max="23"/>
    <col width="10" customWidth="1" style="1" min="24" max="24"/>
    <col width="11.5703125" customWidth="1" style="1" min="25" max="25"/>
    <col width="10.42578125" customWidth="1" style="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1" min="30" max="30"/>
    <col width="9.140625" customWidth="1" style="1" min="31" max="16384"/>
  </cols>
  <sheetData>
    <row r="1" ht="45" customFormat="1" customHeight="1" s="309">
      <c r="A1" s="48" t="n"/>
      <c r="B1" s="48" t="n"/>
      <c r="C1" s="48" t="n"/>
      <c r="D1" s="328" t="inlineStr">
        <is>
          <t xml:space="preserve">  БЛАНК ЗАКАЗА </t>
        </is>
      </c>
      <c r="G1" s="14" t="inlineStr">
        <is>
          <t>ЗПФ</t>
        </is>
      </c>
      <c r="H1" s="328" t="inlineStr">
        <is>
          <t>на отгрузку продукции с ООО Трейд-Сервис с</t>
        </is>
      </c>
      <c r="P1" s="329" t="inlineStr">
        <is>
          <t>21.01.2024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09">
      <c r="A2" s="34" t="inlineStr">
        <is>
          <t>бланк создан</t>
        </is>
      </c>
      <c r="B2" s="35" t="inlineStr">
        <is>
          <t>19.01.2024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3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" t="n"/>
      <c r="P2" s="1" t="n"/>
      <c r="Q2" s="1" t="n"/>
      <c r="R2" s="1" t="n"/>
      <c r="S2" s="1" t="n"/>
      <c r="T2" s="1" t="n"/>
      <c r="U2" s="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0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" t="n"/>
      <c r="O3" s="1" t="n"/>
      <c r="P3" s="1" t="n"/>
      <c r="Q3" s="1" t="n"/>
      <c r="R3" s="1" t="n"/>
      <c r="S3" s="1" t="n"/>
      <c r="T3" s="1" t="n"/>
      <c r="U3" s="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0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09">
      <c r="A5" s="310" t="inlineStr">
        <is>
          <t xml:space="preserve">Ваш контактный телефон и имя: </t>
        </is>
      </c>
      <c r="B5" s="338" t="n"/>
      <c r="C5" s="339" t="n"/>
      <c r="D5" s="332" t="n"/>
      <c r="E5" s="340" t="n"/>
      <c r="F5" s="333" t="inlineStr">
        <is>
          <t>Комментарий к заказу:</t>
        </is>
      </c>
      <c r="G5" s="339" t="n"/>
      <c r="H5" s="332" t="n"/>
      <c r="I5" s="341" t="n"/>
      <c r="J5" s="341" t="n"/>
      <c r="K5" s="341" t="n"/>
      <c r="L5" s="340" t="n"/>
      <c r="N5" s="29" t="inlineStr">
        <is>
          <t>Дата загрузки</t>
        </is>
      </c>
      <c r="O5" s="342" t="n">
        <v>45312</v>
      </c>
      <c r="P5" s="343" t="n"/>
      <c r="R5" s="335" t="inlineStr">
        <is>
          <t>Способ доставки (доставка/самовывоз)</t>
        </is>
      </c>
      <c r="S5" s="344" t="n"/>
      <c r="T5" s="345" t="inlineStr">
        <is>
          <t>Самовывоз</t>
        </is>
      </c>
      <c r="U5" s="343" t="n"/>
      <c r="Z5" s="60" t="n"/>
      <c r="AA5" s="60" t="n"/>
      <c r="AB5" s="60" t="n"/>
    </row>
    <row r="6" ht="24" customFormat="1" customHeight="1" s="309">
      <c r="A6" s="310" t="inlineStr">
        <is>
          <t>Адрес доставки:</t>
        </is>
      </c>
      <c r="B6" s="338" t="n"/>
      <c r="C6" s="339" t="n"/>
      <c r="D6" s="311" t="inlineStr">
        <is>
          <t>ЛП, ООО, Крым Респ, Симферополь г, Данилова ул, 43В, лит В, офис 4,</t>
        </is>
      </c>
      <c r="E6" s="346" t="n"/>
      <c r="F6" s="346" t="n"/>
      <c r="G6" s="346" t="n"/>
      <c r="H6" s="346" t="n"/>
      <c r="I6" s="346" t="n"/>
      <c r="J6" s="346" t="n"/>
      <c r="K6" s="346" t="n"/>
      <c r="L6" s="343" t="n"/>
      <c r="N6" s="29" t="inlineStr">
        <is>
          <t>День недели</t>
        </is>
      </c>
      <c r="O6" s="312">
        <f>IF(O5=0," ",CHOOSE(WEEKDAY(O5,2),"Понедельник","Вторник","Среда","Четверг","Пятница","Суббота","Воскресенье"))</f>
        <v/>
      </c>
      <c r="P6" s="347" t="n"/>
      <c r="R6" s="314" t="inlineStr">
        <is>
          <t>Наименование клиента</t>
        </is>
      </c>
      <c r="S6" s="344" t="n"/>
      <c r="T6" s="348" t="inlineStr">
        <is>
          <t>ОБЩЕСТВО С ОГРАНИЧЕННОЙ ОТВЕТСТВЕННОСТЬЮ "ЛОГИСТИЧЕСКИЙ ПАРТНЕР"</t>
        </is>
      </c>
      <c r="U6" s="349" t="n"/>
      <c r="Z6" s="60" t="n"/>
      <c r="AA6" s="60" t="n"/>
      <c r="AB6" s="60" t="n"/>
    </row>
    <row r="7" hidden="1" ht="21.75" customFormat="1" customHeight="1" s="309">
      <c r="A7" s="65" t="n"/>
      <c r="B7" s="65" t="n"/>
      <c r="C7" s="65" t="n"/>
      <c r="D7" s="350">
        <f>IFERROR(VLOOKUP(DeliveryAddress,Table,3,0),1)</f>
        <v/>
      </c>
      <c r="E7" s="351" t="n"/>
      <c r="F7" s="351" t="n"/>
      <c r="G7" s="351" t="n"/>
      <c r="H7" s="351" t="n"/>
      <c r="I7" s="351" t="n"/>
      <c r="J7" s="351" t="n"/>
      <c r="K7" s="351" t="n"/>
      <c r="L7" s="352" t="n"/>
      <c r="N7" s="29" t="n"/>
      <c r="O7" s="49" t="n"/>
      <c r="P7" s="49" t="n"/>
      <c r="R7" s="1" t="n"/>
      <c r="S7" s="344" t="n"/>
      <c r="T7" s="353" t="n"/>
      <c r="U7" s="354" t="n"/>
      <c r="Z7" s="60" t="n"/>
      <c r="AA7" s="60" t="n"/>
      <c r="AB7" s="60" t="n"/>
    </row>
    <row r="8" ht="25.5" customFormat="1" customHeight="1" s="309">
      <c r="A8" s="324" t="inlineStr">
        <is>
          <t>Адрес сдачи груза:</t>
        </is>
      </c>
      <c r="B8" s="355" t="n"/>
      <c r="C8" s="356" t="n"/>
      <c r="D8" s="325" t="n"/>
      <c r="E8" s="357" t="n"/>
      <c r="F8" s="357" t="n"/>
      <c r="G8" s="357" t="n"/>
      <c r="H8" s="357" t="n"/>
      <c r="I8" s="357" t="n"/>
      <c r="J8" s="357" t="n"/>
      <c r="K8" s="357" t="n"/>
      <c r="L8" s="358" t="n"/>
      <c r="N8" s="29" t="inlineStr">
        <is>
          <t>Время загрузки</t>
        </is>
      </c>
      <c r="O8" s="305" t="n">
        <v>0.3333333333333333</v>
      </c>
      <c r="P8" s="343" t="n"/>
      <c r="R8" s="1" t="n"/>
      <c r="S8" s="344" t="n"/>
      <c r="T8" s="353" t="n"/>
      <c r="U8" s="354" t="n"/>
      <c r="Z8" s="60" t="n"/>
      <c r="AA8" s="60" t="n"/>
      <c r="AB8" s="60" t="n"/>
    </row>
    <row r="9" ht="39.95" customFormat="1" customHeight="1" s="309">
      <c r="A9" s="30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02" t="inlineStr"/>
      <c r="E9" s="3" t="n"/>
      <c r="F9" s="30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2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2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342" t="n"/>
      <c r="P9" s="343" t="n"/>
      <c r="R9" s="1" t="n"/>
      <c r="S9" s="344" t="n"/>
      <c r="T9" s="359" t="n"/>
      <c r="U9" s="36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09">
      <c r="A10" s="30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02" t="n"/>
      <c r="E10" s="3" t="n"/>
      <c r="F10" s="30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04">
        <f>IFERROR(VLOOKUP($D$10,Proxy,2,FALSE),"")</f>
        <v/>
      </c>
      <c r="I10" s="1" t="n"/>
      <c r="J10" s="1" t="n"/>
      <c r="K10" s="1" t="n"/>
      <c r="L10" s="1" t="n"/>
      <c r="N10" s="31" t="inlineStr">
        <is>
          <t>Время доставки</t>
        </is>
      </c>
      <c r="O10" s="305" t="n"/>
      <c r="P10" s="343" t="n"/>
      <c r="S10" s="29" t="inlineStr">
        <is>
          <t>КОД Аксапты Клиента</t>
        </is>
      </c>
      <c r="T10" s="361" t="inlineStr">
        <is>
          <t>590704</t>
        </is>
      </c>
      <c r="U10" s="34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0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05" t="n"/>
      <c r="P11" s="343" t="n"/>
      <c r="S11" s="29" t="inlineStr">
        <is>
          <t>Тип заказа</t>
        </is>
      </c>
      <c r="T11" s="293" t="inlineStr">
        <is>
          <t>Основной заказ</t>
        </is>
      </c>
      <c r="U11" s="36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09">
      <c r="A12" s="292" t="inlineStr">
        <is>
          <t>Телефоны для заказов:8(919)022-63-02 E-mail: Zamorozka@abiproduct.ru, Телефон сотрудников склада: 8-980-75-76-203</t>
        </is>
      </c>
      <c r="B12" s="338" t="n"/>
      <c r="C12" s="338" t="n"/>
      <c r="D12" s="338" t="n"/>
      <c r="E12" s="338" t="n"/>
      <c r="F12" s="338" t="n"/>
      <c r="G12" s="338" t="n"/>
      <c r="H12" s="338" t="n"/>
      <c r="I12" s="338" t="n"/>
      <c r="J12" s="338" t="n"/>
      <c r="K12" s="338" t="n"/>
      <c r="L12" s="339" t="n"/>
      <c r="N12" s="29" t="inlineStr">
        <is>
          <t>Время доставки 3 машины</t>
        </is>
      </c>
      <c r="O12" s="308" t="n"/>
      <c r="P12" s="352" t="n"/>
      <c r="Q12" s="28" t="n"/>
      <c r="S12" s="29" t="inlineStr"/>
      <c r="T12" s="309" t="n"/>
      <c r="U12" s="1" t="n"/>
      <c r="Z12" s="60" t="n"/>
      <c r="AA12" s="60" t="n"/>
      <c r="AB12" s="60" t="n"/>
    </row>
    <row r="13" ht="23.25" customFormat="1" customHeight="1" s="309">
      <c r="A13" s="292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38" t="n"/>
      <c r="C13" s="338" t="n"/>
      <c r="D13" s="338" t="n"/>
      <c r="E13" s="338" t="n"/>
      <c r="F13" s="338" t="n"/>
      <c r="G13" s="338" t="n"/>
      <c r="H13" s="338" t="n"/>
      <c r="I13" s="338" t="n"/>
      <c r="J13" s="338" t="n"/>
      <c r="K13" s="338" t="n"/>
      <c r="L13" s="339" t="n"/>
      <c r="M13" s="31" t="n"/>
      <c r="N13" s="31" t="inlineStr">
        <is>
          <t>Время доставки 4 машины</t>
        </is>
      </c>
      <c r="O13" s="293" t="n"/>
      <c r="P13" s="36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09">
      <c r="A14" s="292" t="inlineStr">
        <is>
          <t>Телефон менеджера по логистике: 8 (919) 012-30-55 - по вопросам доставки продукции</t>
        </is>
      </c>
      <c r="B14" s="338" t="n"/>
      <c r="C14" s="338" t="n"/>
      <c r="D14" s="338" t="n"/>
      <c r="E14" s="338" t="n"/>
      <c r="F14" s="338" t="n"/>
      <c r="G14" s="338" t="n"/>
      <c r="H14" s="338" t="n"/>
      <c r="I14" s="338" t="n"/>
      <c r="J14" s="338" t="n"/>
      <c r="K14" s="338" t="n"/>
      <c r="L14" s="33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09">
      <c r="A15" s="294" t="inlineStr">
        <is>
          <t>Телефон по работе с претензиями/жалобами (WhatSapp): 8 (980) 757-69-93       E-mail: Claims@abiproduct.ru</t>
        </is>
      </c>
      <c r="B15" s="338" t="n"/>
      <c r="C15" s="338" t="n"/>
      <c r="D15" s="338" t="n"/>
      <c r="E15" s="338" t="n"/>
      <c r="F15" s="338" t="n"/>
      <c r="G15" s="338" t="n"/>
      <c r="H15" s="338" t="n"/>
      <c r="I15" s="338" t="n"/>
      <c r="J15" s="338" t="n"/>
      <c r="K15" s="338" t="n"/>
      <c r="L15" s="339" t="n"/>
      <c r="N15" s="296" t="inlineStr">
        <is>
          <t>Кликните на продукт, чтобы просмотреть изображение</t>
        </is>
      </c>
      <c r="V15" s="309" t="n"/>
      <c r="W15" s="309" t="n"/>
      <c r="X15" s="309" t="n"/>
      <c r="Y15" s="30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363" t="n"/>
      <c r="O16" s="363" t="n"/>
      <c r="P16" s="363" t="n"/>
      <c r="Q16" s="363" t="n"/>
      <c r="R16" s="36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280" t="inlineStr">
        <is>
          <t>Код единицы продаж</t>
        </is>
      </c>
      <c r="B17" s="280" t="inlineStr">
        <is>
          <t>Код продукта</t>
        </is>
      </c>
      <c r="C17" s="298" t="inlineStr">
        <is>
          <t>Номер варианта</t>
        </is>
      </c>
      <c r="D17" s="280" t="inlineStr">
        <is>
          <t xml:space="preserve">Штрих-код </t>
        </is>
      </c>
      <c r="E17" s="364" t="n"/>
      <c r="F17" s="280" t="inlineStr">
        <is>
          <t>Вес нетто штуки, кг</t>
        </is>
      </c>
      <c r="G17" s="280" t="inlineStr">
        <is>
          <t>Кол-во штук в коробе, шт</t>
        </is>
      </c>
      <c r="H17" s="280" t="inlineStr">
        <is>
          <t>Вес нетто короба, кг</t>
        </is>
      </c>
      <c r="I17" s="280" t="inlineStr">
        <is>
          <t>Вес брутто короба, кг</t>
        </is>
      </c>
      <c r="J17" s="280" t="inlineStr">
        <is>
          <t>Кол-во кор. на паллте, шт</t>
        </is>
      </c>
      <c r="K17" s="280" t="inlineStr">
        <is>
          <t>Коробок в слое</t>
        </is>
      </c>
      <c r="L17" s="280" t="inlineStr">
        <is>
          <t>Завод</t>
        </is>
      </c>
      <c r="M17" s="280" t="inlineStr">
        <is>
          <t>Срок годности, сут.</t>
        </is>
      </c>
      <c r="N17" s="280" t="inlineStr">
        <is>
          <t>Наименование</t>
        </is>
      </c>
      <c r="O17" s="365" t="n"/>
      <c r="P17" s="365" t="n"/>
      <c r="Q17" s="365" t="n"/>
      <c r="R17" s="364" t="n"/>
      <c r="S17" s="297" t="inlineStr">
        <is>
          <t>Доступно к отгрузке</t>
        </is>
      </c>
      <c r="T17" s="339" t="n"/>
      <c r="U17" s="280" t="inlineStr">
        <is>
          <t>Ед. изм.</t>
        </is>
      </c>
      <c r="V17" s="280" t="inlineStr">
        <is>
          <t>Заказ</t>
        </is>
      </c>
      <c r="W17" s="281" t="inlineStr">
        <is>
          <t>Заказ с округлением до короба</t>
        </is>
      </c>
      <c r="X17" s="280" t="inlineStr">
        <is>
          <t>Объём заказа, м3</t>
        </is>
      </c>
      <c r="Y17" s="283" t="inlineStr">
        <is>
          <t>Примечание по продуктку</t>
        </is>
      </c>
      <c r="Z17" s="283" t="inlineStr">
        <is>
          <t>Признак "НОВИНКА"</t>
        </is>
      </c>
      <c r="AA17" s="283" t="inlineStr">
        <is>
          <t>Для формул</t>
        </is>
      </c>
      <c r="AB17" s="366" t="n"/>
      <c r="AC17" s="367" t="n"/>
      <c r="AD17" s="290" t="n"/>
      <c r="BA17" s="291" t="inlineStr">
        <is>
          <t>Вид продукции</t>
        </is>
      </c>
    </row>
    <row r="18" ht="14.25" customHeight="1">
      <c r="A18" s="368" t="n"/>
      <c r="B18" s="368" t="n"/>
      <c r="C18" s="368" t="n"/>
      <c r="D18" s="369" t="n"/>
      <c r="E18" s="370" t="n"/>
      <c r="F18" s="368" t="n"/>
      <c r="G18" s="368" t="n"/>
      <c r="H18" s="368" t="n"/>
      <c r="I18" s="368" t="n"/>
      <c r="J18" s="368" t="n"/>
      <c r="K18" s="368" t="n"/>
      <c r="L18" s="368" t="n"/>
      <c r="M18" s="368" t="n"/>
      <c r="N18" s="369" t="n"/>
      <c r="O18" s="371" t="n"/>
      <c r="P18" s="371" t="n"/>
      <c r="Q18" s="371" t="n"/>
      <c r="R18" s="370" t="n"/>
      <c r="S18" s="297" t="inlineStr">
        <is>
          <t>начиная с</t>
        </is>
      </c>
      <c r="T18" s="297" t="inlineStr">
        <is>
          <t>до</t>
        </is>
      </c>
      <c r="U18" s="368" t="n"/>
      <c r="V18" s="368" t="n"/>
      <c r="W18" s="372" t="n"/>
      <c r="X18" s="368" t="n"/>
      <c r="Y18" s="373" t="n"/>
      <c r="Z18" s="373" t="n"/>
      <c r="AA18" s="374" t="n"/>
      <c r="AB18" s="375" t="n"/>
      <c r="AC18" s="376" t="n"/>
      <c r="AD18" s="377" t="n"/>
      <c r="BA18" s="1" t="n"/>
    </row>
    <row r="19" ht="27.75" customHeight="1">
      <c r="A19" s="204" t="inlineStr">
        <is>
          <t>Ядрена копоть</t>
        </is>
      </c>
      <c r="B19" s="378" t="n"/>
      <c r="C19" s="378" t="n"/>
      <c r="D19" s="378" t="n"/>
      <c r="E19" s="378" t="n"/>
      <c r="F19" s="378" t="n"/>
      <c r="G19" s="378" t="n"/>
      <c r="H19" s="378" t="n"/>
      <c r="I19" s="378" t="n"/>
      <c r="J19" s="378" t="n"/>
      <c r="K19" s="378" t="n"/>
      <c r="L19" s="378" t="n"/>
      <c r="M19" s="378" t="n"/>
      <c r="N19" s="378" t="n"/>
      <c r="O19" s="378" t="n"/>
      <c r="P19" s="378" t="n"/>
      <c r="Q19" s="378" t="n"/>
      <c r="R19" s="378" t="n"/>
      <c r="S19" s="378" t="n"/>
      <c r="T19" s="378" t="n"/>
      <c r="U19" s="378" t="n"/>
      <c r="V19" s="378" t="n"/>
      <c r="W19" s="378" t="n"/>
      <c r="X19" s="378" t="n"/>
      <c r="Y19" s="55" t="n"/>
      <c r="Z19" s="55" t="n"/>
    </row>
    <row r="20" ht="16.5" customHeight="1">
      <c r="A20" s="205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205" t="n"/>
      <c r="Z20" s="205" t="n"/>
    </row>
    <row r="21" ht="14.25" customHeight="1">
      <c r="A21" s="194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94" t="n"/>
      <c r="Z21" s="194" t="n"/>
    </row>
    <row r="22" ht="27" customHeight="1">
      <c r="A22" s="64" t="inlineStr">
        <is>
          <t>SU002224</t>
        </is>
      </c>
      <c r="B22" s="64" t="inlineStr">
        <is>
          <t>P002928</t>
        </is>
      </c>
      <c r="C22" s="37" t="n">
        <v>4301070899</v>
      </c>
      <c r="D22" s="181" t="n">
        <v>4607111035752</v>
      </c>
      <c r="E22" s="347" t="n"/>
      <c r="F22" s="379" t="n">
        <v>0.43</v>
      </c>
      <c r="G22" s="38" t="n">
        <v>16</v>
      </c>
      <c r="H22" s="379" t="n">
        <v>6.88</v>
      </c>
      <c r="I22" s="379" t="n">
        <v>7.254</v>
      </c>
      <c r="J22" s="38" t="n">
        <v>84</v>
      </c>
      <c r="K22" s="38" t="inlineStr">
        <is>
          <t>12</t>
        </is>
      </c>
      <c r="L22" s="39" t="inlineStr">
        <is>
          <t>МГ</t>
        </is>
      </c>
      <c r="M22" s="38" t="n">
        <v>180</v>
      </c>
      <c r="N22" s="380" t="inlineStr">
        <is>
          <t>Пельмени «С мясом и копченостями» 0,43 сфера ТМ «Ядрена копоть»</t>
        </is>
      </c>
      <c r="O22" s="381" t="n"/>
      <c r="P22" s="381" t="n"/>
      <c r="Q22" s="381" t="n"/>
      <c r="R22" s="347" t="n"/>
      <c r="S22" s="40" t="inlineStr"/>
      <c r="T22" s="40" t="inlineStr"/>
      <c r="U22" s="41" t="inlineStr">
        <is>
          <t>кор</t>
        </is>
      </c>
      <c r="V22" s="382" t="n">
        <v>0</v>
      </c>
      <c r="W22" s="383">
        <f>IFERROR(IF(V22="","",V22),"")</f>
        <v/>
      </c>
      <c r="X22" s="42">
        <f>IFERROR(IF(V22="","",V22*0.0155),"")</f>
        <v/>
      </c>
      <c r="Y22" s="69" t="inlineStr"/>
      <c r="Z22" s="70" t="inlineStr"/>
      <c r="AD22" s="74" t="n"/>
      <c r="BA22" s="76" t="inlineStr">
        <is>
          <t>ЗПФ</t>
        </is>
      </c>
    </row>
    <row r="23">
      <c r="A23" s="176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384" t="n"/>
      <c r="N23" s="385" t="inlineStr">
        <is>
          <t>Итого</t>
        </is>
      </c>
      <c r="O23" s="355" t="n"/>
      <c r="P23" s="355" t="n"/>
      <c r="Q23" s="355" t="n"/>
      <c r="R23" s="355" t="n"/>
      <c r="S23" s="355" t="n"/>
      <c r="T23" s="356" t="n"/>
      <c r="U23" s="43" t="inlineStr">
        <is>
          <t>кор</t>
        </is>
      </c>
      <c r="V23" s="386">
        <f>IFERROR(SUM(V22:V22),"0")</f>
        <v/>
      </c>
      <c r="W23" s="386">
        <f>IFERROR(SUM(W22:W22),"0")</f>
        <v/>
      </c>
      <c r="X23" s="386">
        <f>IFERROR(IF(X22="",0,X22),"0")</f>
        <v/>
      </c>
      <c r="Y23" s="387" t="n"/>
      <c r="Z23" s="387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384" t="n"/>
      <c r="N24" s="385" t="inlineStr">
        <is>
          <t>Итого</t>
        </is>
      </c>
      <c r="O24" s="355" t="n"/>
      <c r="P24" s="355" t="n"/>
      <c r="Q24" s="355" t="n"/>
      <c r="R24" s="355" t="n"/>
      <c r="S24" s="355" t="n"/>
      <c r="T24" s="356" t="n"/>
      <c r="U24" s="43" t="inlineStr">
        <is>
          <t>кг</t>
        </is>
      </c>
      <c r="V24" s="386">
        <f>IFERROR(SUMPRODUCT(V22:V22*H22:H22),"0")</f>
        <v/>
      </c>
      <c r="W24" s="386">
        <f>IFERROR(SUMPRODUCT(W22:W22*H22:H22),"0")</f>
        <v/>
      </c>
      <c r="X24" s="43" t="n"/>
      <c r="Y24" s="387" t="n"/>
      <c r="Z24" s="387" t="n"/>
    </row>
    <row r="25" ht="27.75" customHeight="1">
      <c r="A25" s="204" t="inlineStr">
        <is>
          <t>Горячая штучка</t>
        </is>
      </c>
      <c r="B25" s="378" t="n"/>
      <c r="C25" s="378" t="n"/>
      <c r="D25" s="378" t="n"/>
      <c r="E25" s="378" t="n"/>
      <c r="F25" s="378" t="n"/>
      <c r="G25" s="378" t="n"/>
      <c r="H25" s="378" t="n"/>
      <c r="I25" s="378" t="n"/>
      <c r="J25" s="378" t="n"/>
      <c r="K25" s="378" t="n"/>
      <c r="L25" s="378" t="n"/>
      <c r="M25" s="378" t="n"/>
      <c r="N25" s="378" t="n"/>
      <c r="O25" s="378" t="n"/>
      <c r="P25" s="378" t="n"/>
      <c r="Q25" s="378" t="n"/>
      <c r="R25" s="378" t="n"/>
      <c r="S25" s="378" t="n"/>
      <c r="T25" s="378" t="n"/>
      <c r="U25" s="378" t="n"/>
      <c r="V25" s="378" t="n"/>
      <c r="W25" s="378" t="n"/>
      <c r="X25" s="378" t="n"/>
      <c r="Y25" s="55" t="n"/>
      <c r="Z25" s="55" t="n"/>
    </row>
    <row r="26" ht="16.5" customHeight="1">
      <c r="A26" s="205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205" t="n"/>
      <c r="Z26" s="205" t="n"/>
    </row>
    <row r="27" ht="14.25" customHeight="1">
      <c r="A27" s="194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94" t="n"/>
      <c r="Z27" s="194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81" t="n">
        <v>4607111036520</v>
      </c>
      <c r="E28" s="347" t="n"/>
      <c r="F28" s="379" t="n">
        <v>0.25</v>
      </c>
      <c r="G28" s="38" t="n">
        <v>6</v>
      </c>
      <c r="H28" s="379" t="n">
        <v>1.5</v>
      </c>
      <c r="I28" s="379" t="n">
        <v>1.9218</v>
      </c>
      <c r="J28" s="38" t="n">
        <v>126</v>
      </c>
      <c r="K28" s="38" t="inlineStr">
        <is>
          <t>14</t>
        </is>
      </c>
      <c r="L28" s="39" t="inlineStr">
        <is>
          <t>МГ</t>
        </is>
      </c>
      <c r="M28" s="38" t="n">
        <v>180</v>
      </c>
      <c r="N28" s="388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O28" s="381" t="n"/>
      <c r="P28" s="381" t="n"/>
      <c r="Q28" s="381" t="n"/>
      <c r="R28" s="347" t="n"/>
      <c r="S28" s="40" t="inlineStr"/>
      <c r="T28" s="40" t="inlineStr"/>
      <c r="U28" s="41" t="inlineStr">
        <is>
          <t>кор</t>
        </is>
      </c>
      <c r="V28" s="382" t="n">
        <v>0</v>
      </c>
      <c r="W28" s="383">
        <f>IFERROR(IF(V28="","",V28),"")</f>
        <v/>
      </c>
      <c r="X28" s="42">
        <f>IFERROR(IF(V28="","",V28*0.00936),"")</f>
        <v/>
      </c>
      <c r="Y28" s="69" t="inlineStr"/>
      <c r="Z28" s="70" t="inlineStr"/>
      <c r="AD28" s="74" t="n"/>
      <c r="BA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81" t="n">
        <v>4607111036605</v>
      </c>
      <c r="E29" s="347" t="n"/>
      <c r="F29" s="379" t="n">
        <v>0.25</v>
      </c>
      <c r="G29" s="38" t="n">
        <v>6</v>
      </c>
      <c r="H29" s="379" t="n">
        <v>1.5</v>
      </c>
      <c r="I29" s="379" t="n">
        <v>1.9218</v>
      </c>
      <c r="J29" s="38" t="n">
        <v>126</v>
      </c>
      <c r="K29" s="38" t="inlineStr">
        <is>
          <t>14</t>
        </is>
      </c>
      <c r="L29" s="39" t="inlineStr">
        <is>
          <t>МГ</t>
        </is>
      </c>
      <c r="M29" s="38" t="n">
        <v>180</v>
      </c>
      <c r="N29" s="389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O29" s="381" t="n"/>
      <c r="P29" s="381" t="n"/>
      <c r="Q29" s="381" t="n"/>
      <c r="R29" s="347" t="n"/>
      <c r="S29" s="40" t="inlineStr"/>
      <c r="T29" s="40" t="inlineStr"/>
      <c r="U29" s="41" t="inlineStr">
        <is>
          <t>кор</t>
        </is>
      </c>
      <c r="V29" s="382" t="n">
        <v>0</v>
      </c>
      <c r="W29" s="383">
        <f>IFERROR(IF(V29="","",V29),"")</f>
        <v/>
      </c>
      <c r="X29" s="42">
        <f>IFERROR(IF(V29="","",V29*0.00936),"")</f>
        <v/>
      </c>
      <c r="Y29" s="69" t="inlineStr"/>
      <c r="Z29" s="70" t="inlineStr"/>
      <c r="AD29" s="74" t="n"/>
      <c r="BA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81" t="n">
        <v>4607111036537</v>
      </c>
      <c r="E30" s="347" t="n"/>
      <c r="F30" s="379" t="n">
        <v>0.25</v>
      </c>
      <c r="G30" s="38" t="n">
        <v>6</v>
      </c>
      <c r="H30" s="379" t="n">
        <v>1.5</v>
      </c>
      <c r="I30" s="379" t="n">
        <v>1.9218</v>
      </c>
      <c r="J30" s="38" t="n">
        <v>126</v>
      </c>
      <c r="K30" s="38" t="inlineStr">
        <is>
          <t>14</t>
        </is>
      </c>
      <c r="L30" s="39" t="inlineStr">
        <is>
          <t>МГ</t>
        </is>
      </c>
      <c r="M30" s="38" t="n">
        <v>180</v>
      </c>
      <c r="N30" s="390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O30" s="381" t="n"/>
      <c r="P30" s="381" t="n"/>
      <c r="Q30" s="381" t="n"/>
      <c r="R30" s="347" t="n"/>
      <c r="S30" s="40" t="inlineStr"/>
      <c r="T30" s="40" t="inlineStr"/>
      <c r="U30" s="41" t="inlineStr">
        <is>
          <t>кор</t>
        </is>
      </c>
      <c r="V30" s="382" t="n">
        <v>70</v>
      </c>
      <c r="W30" s="383">
        <f>IFERROR(IF(V30="","",V30),"")</f>
        <v/>
      </c>
      <c r="X30" s="42">
        <f>IFERROR(IF(V30="","",V30*0.00936),"")</f>
        <v/>
      </c>
      <c r="Y30" s="69" t="inlineStr"/>
      <c r="Z30" s="70" t="inlineStr"/>
      <c r="AD30" s="74" t="n"/>
      <c r="BA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81" t="n">
        <v>4607111036599</v>
      </c>
      <c r="E31" s="347" t="n"/>
      <c r="F31" s="379" t="n">
        <v>0.25</v>
      </c>
      <c r="G31" s="38" t="n">
        <v>6</v>
      </c>
      <c r="H31" s="379" t="n">
        <v>1.5</v>
      </c>
      <c r="I31" s="379" t="n">
        <v>1.9218</v>
      </c>
      <c r="J31" s="38" t="n">
        <v>126</v>
      </c>
      <c r="K31" s="38" t="inlineStr">
        <is>
          <t>14</t>
        </is>
      </c>
      <c r="L31" s="39" t="inlineStr">
        <is>
          <t>МГ</t>
        </is>
      </c>
      <c r="M31" s="38" t="n">
        <v>180</v>
      </c>
      <c r="N31" s="391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O31" s="381" t="n"/>
      <c r="P31" s="381" t="n"/>
      <c r="Q31" s="381" t="n"/>
      <c r="R31" s="347" t="n"/>
      <c r="S31" s="40" t="inlineStr"/>
      <c r="T31" s="40" t="inlineStr"/>
      <c r="U31" s="41" t="inlineStr">
        <is>
          <t>кор</t>
        </is>
      </c>
      <c r="V31" s="382" t="n">
        <v>0</v>
      </c>
      <c r="W31" s="383">
        <f>IFERROR(IF(V31="","",V31),"")</f>
        <v/>
      </c>
      <c r="X31" s="42">
        <f>IFERROR(IF(V31="","",V31*0.00936),"")</f>
        <v/>
      </c>
      <c r="Y31" s="69" t="inlineStr"/>
      <c r="Z31" s="70" t="inlineStr"/>
      <c r="AD31" s="74" t="n"/>
      <c r="BA31" s="80" t="inlineStr">
        <is>
          <t>ПГП</t>
        </is>
      </c>
    </row>
    <row r="32">
      <c r="A32" s="176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384" t="n"/>
      <c r="N32" s="385" t="inlineStr">
        <is>
          <t>Итого</t>
        </is>
      </c>
      <c r="O32" s="355" t="n"/>
      <c r="P32" s="355" t="n"/>
      <c r="Q32" s="355" t="n"/>
      <c r="R32" s="355" t="n"/>
      <c r="S32" s="355" t="n"/>
      <c r="T32" s="356" t="n"/>
      <c r="U32" s="43" t="inlineStr">
        <is>
          <t>кор</t>
        </is>
      </c>
      <c r="V32" s="386">
        <f>IFERROR(SUM(V28:V31),"0")</f>
        <v/>
      </c>
      <c r="W32" s="386">
        <f>IFERROR(SUM(W28:W31),"0")</f>
        <v/>
      </c>
      <c r="X32" s="386">
        <f>IFERROR(IF(X28="",0,X28),"0")+IFERROR(IF(X29="",0,X29),"0")+IFERROR(IF(X30="",0,X30),"0")+IFERROR(IF(X31="",0,X31),"0")</f>
        <v/>
      </c>
      <c r="Y32" s="387" t="n"/>
      <c r="Z32" s="387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384" t="n"/>
      <c r="N33" s="385" t="inlineStr">
        <is>
          <t>Итого</t>
        </is>
      </c>
      <c r="O33" s="355" t="n"/>
      <c r="P33" s="355" t="n"/>
      <c r="Q33" s="355" t="n"/>
      <c r="R33" s="355" t="n"/>
      <c r="S33" s="355" t="n"/>
      <c r="T33" s="356" t="n"/>
      <c r="U33" s="43" t="inlineStr">
        <is>
          <t>кг</t>
        </is>
      </c>
      <c r="V33" s="386">
        <f>IFERROR(SUMPRODUCT(V28:V31*H28:H31),"0")</f>
        <v/>
      </c>
      <c r="W33" s="386">
        <f>IFERROR(SUMPRODUCT(W28:W31*H28:H31),"0")</f>
        <v/>
      </c>
      <c r="X33" s="43" t="n"/>
      <c r="Y33" s="387" t="n"/>
      <c r="Z33" s="387" t="n"/>
    </row>
    <row r="34" ht="16.5" customHeight="1">
      <c r="A34" s="205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205" t="n"/>
      <c r="Z34" s="205" t="n"/>
    </row>
    <row r="35" ht="14.25" customHeight="1">
      <c r="A35" s="194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94" t="n"/>
      <c r="Z35" s="194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81" t="n">
        <v>4607111036285</v>
      </c>
      <c r="E36" s="347" t="n"/>
      <c r="F36" s="379" t="n">
        <v>0.75</v>
      </c>
      <c r="G36" s="38" t="n">
        <v>8</v>
      </c>
      <c r="H36" s="379" t="n">
        <v>6</v>
      </c>
      <c r="I36" s="379" t="n">
        <v>6.27</v>
      </c>
      <c r="J36" s="38" t="n">
        <v>84</v>
      </c>
      <c r="K36" s="38" t="inlineStr">
        <is>
          <t>12</t>
        </is>
      </c>
      <c r="L36" s="39" t="inlineStr">
        <is>
          <t>МГ</t>
        </is>
      </c>
      <c r="M36" s="38" t="n">
        <v>180</v>
      </c>
      <c r="N36" s="392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O36" s="381" t="n"/>
      <c r="P36" s="381" t="n"/>
      <c r="Q36" s="381" t="n"/>
      <c r="R36" s="347" t="n"/>
      <c r="S36" s="40" t="inlineStr"/>
      <c r="T36" s="40" t="inlineStr"/>
      <c r="U36" s="41" t="inlineStr">
        <is>
          <t>кор</t>
        </is>
      </c>
      <c r="V36" s="382" t="n">
        <v>0</v>
      </c>
      <c r="W36" s="383">
        <f>IFERROR(IF(V36="","",V36),"")</f>
        <v/>
      </c>
      <c r="X36" s="42">
        <f>IFERROR(IF(V36="","",V36*0.0155),"")</f>
        <v/>
      </c>
      <c r="Y36" s="69" t="inlineStr"/>
      <c r="Z36" s="70" t="inlineStr"/>
      <c r="AD36" s="74" t="n"/>
      <c r="BA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81" t="n">
        <v>4607111036308</v>
      </c>
      <c r="E37" s="347" t="n"/>
      <c r="F37" s="379" t="n">
        <v>0.75</v>
      </c>
      <c r="G37" s="38" t="n">
        <v>8</v>
      </c>
      <c r="H37" s="379" t="n">
        <v>6</v>
      </c>
      <c r="I37" s="379" t="n">
        <v>6.27</v>
      </c>
      <c r="J37" s="38" t="n">
        <v>84</v>
      </c>
      <c r="K37" s="38" t="inlineStr">
        <is>
          <t>12</t>
        </is>
      </c>
      <c r="L37" s="39" t="inlineStr">
        <is>
          <t>МГ</t>
        </is>
      </c>
      <c r="M37" s="38" t="n">
        <v>180</v>
      </c>
      <c r="N37" s="393" t="inlineStr">
        <is>
          <t>Пельмени Grandmeni с говядиной в сливочном соусе Grandmeni 0,75 Сфера Горячая штучка</t>
        </is>
      </c>
      <c r="O37" s="381" t="n"/>
      <c r="P37" s="381" t="n"/>
      <c r="Q37" s="381" t="n"/>
      <c r="R37" s="347" t="n"/>
      <c r="S37" s="40" t="inlineStr"/>
      <c r="T37" s="40" t="inlineStr"/>
      <c r="U37" s="41" t="inlineStr">
        <is>
          <t>кор</t>
        </is>
      </c>
      <c r="V37" s="382" t="n">
        <v>0</v>
      </c>
      <c r="W37" s="383">
        <f>IFERROR(IF(V37="","",V37),"")</f>
        <v/>
      </c>
      <c r="X37" s="42">
        <f>IFERROR(IF(V37="","",V37*0.0155),"")</f>
        <v/>
      </c>
      <c r="Y37" s="69" t="inlineStr"/>
      <c r="Z37" s="70" t="inlineStr"/>
      <c r="AD37" s="74" t="n"/>
      <c r="BA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81" t="n">
        <v>4607111036315</v>
      </c>
      <c r="E38" s="347" t="n"/>
      <c r="F38" s="379" t="n">
        <v>0.75</v>
      </c>
      <c r="G38" s="38" t="n">
        <v>8</v>
      </c>
      <c r="H38" s="379" t="n">
        <v>6</v>
      </c>
      <c r="I38" s="379" t="n">
        <v>6.27</v>
      </c>
      <c r="J38" s="38" t="n">
        <v>84</v>
      </c>
      <c r="K38" s="38" t="inlineStr">
        <is>
          <t>12</t>
        </is>
      </c>
      <c r="L38" s="39" t="inlineStr">
        <is>
          <t>МГ</t>
        </is>
      </c>
      <c r="M38" s="38" t="n">
        <v>180</v>
      </c>
      <c r="N38" s="394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O38" s="381" t="n"/>
      <c r="P38" s="381" t="n"/>
      <c r="Q38" s="381" t="n"/>
      <c r="R38" s="347" t="n"/>
      <c r="S38" s="40" t="inlineStr"/>
      <c r="T38" s="40" t="inlineStr"/>
      <c r="U38" s="41" t="inlineStr">
        <is>
          <t>кор</t>
        </is>
      </c>
      <c r="V38" s="382" t="n">
        <v>0</v>
      </c>
      <c r="W38" s="383">
        <f>IFERROR(IF(V38="","",V38),"")</f>
        <v/>
      </c>
      <c r="X38" s="42">
        <f>IFERROR(IF(V38="","",V38*0.0155),"")</f>
        <v/>
      </c>
      <c r="Y38" s="69" t="inlineStr"/>
      <c r="Z38" s="70" t="inlineStr"/>
      <c r="AD38" s="74" t="n"/>
      <c r="BA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81" t="n">
        <v>4607111036292</v>
      </c>
      <c r="E39" s="347" t="n"/>
      <c r="F39" s="379" t="n">
        <v>0.75</v>
      </c>
      <c r="G39" s="38" t="n">
        <v>8</v>
      </c>
      <c r="H39" s="379" t="n">
        <v>6</v>
      </c>
      <c r="I39" s="379" t="n">
        <v>6.27</v>
      </c>
      <c r="J39" s="38" t="n">
        <v>84</v>
      </c>
      <c r="K39" s="38" t="inlineStr">
        <is>
          <t>12</t>
        </is>
      </c>
      <c r="L39" s="39" t="inlineStr">
        <is>
          <t>МГ</t>
        </is>
      </c>
      <c r="M39" s="38" t="n">
        <v>180</v>
      </c>
      <c r="N39" s="395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O39" s="381" t="n"/>
      <c r="P39" s="381" t="n"/>
      <c r="Q39" s="381" t="n"/>
      <c r="R39" s="347" t="n"/>
      <c r="S39" s="40" t="inlineStr"/>
      <c r="T39" s="40" t="inlineStr"/>
      <c r="U39" s="41" t="inlineStr">
        <is>
          <t>кор</t>
        </is>
      </c>
      <c r="V39" s="382" t="n">
        <v>10</v>
      </c>
      <c r="W39" s="383">
        <f>IFERROR(IF(V39="","",V39),"")</f>
        <v/>
      </c>
      <c r="X39" s="42">
        <f>IFERROR(IF(V39="","",V39*0.0155),"")</f>
        <v/>
      </c>
      <c r="Y39" s="69" t="inlineStr"/>
      <c r="Z39" s="70" t="inlineStr"/>
      <c r="AD39" s="74" t="n"/>
      <c r="BA39" s="84" t="inlineStr">
        <is>
          <t>ЗПФ</t>
        </is>
      </c>
    </row>
    <row r="40">
      <c r="A40" s="176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384" t="n"/>
      <c r="N40" s="385" t="inlineStr">
        <is>
          <t>Итого</t>
        </is>
      </c>
      <c r="O40" s="355" t="n"/>
      <c r="P40" s="355" t="n"/>
      <c r="Q40" s="355" t="n"/>
      <c r="R40" s="355" t="n"/>
      <c r="S40" s="355" t="n"/>
      <c r="T40" s="356" t="n"/>
      <c r="U40" s="43" t="inlineStr">
        <is>
          <t>кор</t>
        </is>
      </c>
      <c r="V40" s="386">
        <f>IFERROR(SUM(V36:V39),"0")</f>
        <v/>
      </c>
      <c r="W40" s="386">
        <f>IFERROR(SUM(W36:W39),"0")</f>
        <v/>
      </c>
      <c r="X40" s="386">
        <f>IFERROR(IF(X36="",0,X36),"0")+IFERROR(IF(X37="",0,X37),"0")+IFERROR(IF(X38="",0,X38),"0")+IFERROR(IF(X39="",0,X39),"0")</f>
        <v/>
      </c>
      <c r="Y40" s="387" t="n"/>
      <c r="Z40" s="387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384" t="n"/>
      <c r="N41" s="385" t="inlineStr">
        <is>
          <t>Итого</t>
        </is>
      </c>
      <c r="O41" s="355" t="n"/>
      <c r="P41" s="355" t="n"/>
      <c r="Q41" s="355" t="n"/>
      <c r="R41" s="355" t="n"/>
      <c r="S41" s="355" t="n"/>
      <c r="T41" s="356" t="n"/>
      <c r="U41" s="43" t="inlineStr">
        <is>
          <t>кг</t>
        </is>
      </c>
      <c r="V41" s="386">
        <f>IFERROR(SUMPRODUCT(V36:V39*H36:H39),"0")</f>
        <v/>
      </c>
      <c r="W41" s="386">
        <f>IFERROR(SUMPRODUCT(W36:W39*H36:H39),"0")</f>
        <v/>
      </c>
      <c r="X41" s="43" t="n"/>
      <c r="Y41" s="387" t="n"/>
      <c r="Z41" s="387" t="n"/>
    </row>
    <row r="42" ht="16.5" customHeight="1">
      <c r="A42" s="205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205" t="n"/>
      <c r="Z42" s="205" t="n"/>
    </row>
    <row r="43" ht="14.25" customHeight="1">
      <c r="A43" s="194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94" t="n"/>
      <c r="Z43" s="194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81" t="n">
        <v>4607111037053</v>
      </c>
      <c r="E44" s="347" t="n"/>
      <c r="F44" s="379" t="n">
        <v>0.2</v>
      </c>
      <c r="G44" s="38" t="n">
        <v>6</v>
      </c>
      <c r="H44" s="379" t="n">
        <v>1.2</v>
      </c>
      <c r="I44" s="379" t="n">
        <v>1.5918</v>
      </c>
      <c r="J44" s="38" t="n">
        <v>130</v>
      </c>
      <c r="K44" s="38" t="inlineStr">
        <is>
          <t>10</t>
        </is>
      </c>
      <c r="L44" s="39" t="inlineStr">
        <is>
          <t>МГ</t>
        </is>
      </c>
      <c r="M44" s="38" t="n">
        <v>365</v>
      </c>
      <c r="N44" s="396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O44" s="381" t="n"/>
      <c r="P44" s="381" t="n"/>
      <c r="Q44" s="381" t="n"/>
      <c r="R44" s="347" t="n"/>
      <c r="S44" s="40" t="inlineStr"/>
      <c r="T44" s="40" t="inlineStr"/>
      <c r="U44" s="41" t="inlineStr">
        <is>
          <t>кор</t>
        </is>
      </c>
      <c r="V44" s="382" t="n">
        <v>5</v>
      </c>
      <c r="W44" s="383">
        <f>IFERROR(IF(V44="","",V44),"")</f>
        <v/>
      </c>
      <c r="X44" s="42">
        <f>IFERROR(IF(V44="","",V44*0.0095),"")</f>
        <v/>
      </c>
      <c r="Y44" s="69" t="inlineStr"/>
      <c r="Z44" s="70" t="inlineStr"/>
      <c r="AD44" s="74" t="n"/>
      <c r="BA44" s="85" t="inlineStr">
        <is>
          <t>ПГП</t>
        </is>
      </c>
    </row>
    <row r="45" ht="27" customHeight="1">
      <c r="A45" s="64" t="inlineStr">
        <is>
          <t>SU002915</t>
        </is>
      </c>
      <c r="B45" s="64" t="inlineStr">
        <is>
          <t>P003341</t>
        </is>
      </c>
      <c r="C45" s="37" t="n">
        <v>4301190023</v>
      </c>
      <c r="D45" s="181" t="n">
        <v>4607111037060</v>
      </c>
      <c r="E45" s="347" t="n"/>
      <c r="F45" s="379" t="n">
        <v>0.2</v>
      </c>
      <c r="G45" s="38" t="n">
        <v>6</v>
      </c>
      <c r="H45" s="379" t="n">
        <v>1.2</v>
      </c>
      <c r="I45" s="379" t="n">
        <v>1.5918</v>
      </c>
      <c r="J45" s="38" t="n">
        <v>130</v>
      </c>
      <c r="K45" s="38" t="inlineStr">
        <is>
          <t>10</t>
        </is>
      </c>
      <c r="L45" s="39" t="inlineStr">
        <is>
          <t>МГ</t>
        </is>
      </c>
      <c r="M45" s="38" t="n">
        <v>365</v>
      </c>
      <c r="N45" s="397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/>
      </c>
      <c r="O45" s="381" t="n"/>
      <c r="P45" s="381" t="n"/>
      <c r="Q45" s="381" t="n"/>
      <c r="R45" s="347" t="n"/>
      <c r="S45" s="40" t="inlineStr"/>
      <c r="T45" s="40" t="inlineStr"/>
      <c r="U45" s="41" t="inlineStr">
        <is>
          <t>кор</t>
        </is>
      </c>
      <c r="V45" s="382" t="n">
        <v>15</v>
      </c>
      <c r="W45" s="383">
        <f>IFERROR(IF(V45="","",V45),"")</f>
        <v/>
      </c>
      <c r="X45" s="42">
        <f>IFERROR(IF(V45="","",V45*0.0095),"")</f>
        <v/>
      </c>
      <c r="Y45" s="69" t="inlineStr"/>
      <c r="Z45" s="70" t="inlineStr"/>
      <c r="AD45" s="74" t="n"/>
      <c r="BA45" s="86" t="inlineStr">
        <is>
          <t>ПГП</t>
        </is>
      </c>
    </row>
    <row r="46">
      <c r="A46" s="176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384" t="n"/>
      <c r="N46" s="385" t="inlineStr">
        <is>
          <t>Итого</t>
        </is>
      </c>
      <c r="O46" s="355" t="n"/>
      <c r="P46" s="355" t="n"/>
      <c r="Q46" s="355" t="n"/>
      <c r="R46" s="355" t="n"/>
      <c r="S46" s="355" t="n"/>
      <c r="T46" s="356" t="n"/>
      <c r="U46" s="43" t="inlineStr">
        <is>
          <t>кор</t>
        </is>
      </c>
      <c r="V46" s="386">
        <f>IFERROR(SUM(V44:V45),"0")</f>
        <v/>
      </c>
      <c r="W46" s="386">
        <f>IFERROR(SUM(W44:W45),"0")</f>
        <v/>
      </c>
      <c r="X46" s="386">
        <f>IFERROR(IF(X44="",0,X44),"0")+IFERROR(IF(X45="",0,X45),"0")</f>
        <v/>
      </c>
      <c r="Y46" s="387" t="n"/>
      <c r="Z46" s="387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384" t="n"/>
      <c r="N47" s="385" t="inlineStr">
        <is>
          <t>Итого</t>
        </is>
      </c>
      <c r="O47" s="355" t="n"/>
      <c r="P47" s="355" t="n"/>
      <c r="Q47" s="355" t="n"/>
      <c r="R47" s="355" t="n"/>
      <c r="S47" s="355" t="n"/>
      <c r="T47" s="356" t="n"/>
      <c r="U47" s="43" t="inlineStr">
        <is>
          <t>кг</t>
        </is>
      </c>
      <c r="V47" s="386">
        <f>IFERROR(SUMPRODUCT(V44:V45*H44:H45),"0")</f>
        <v/>
      </c>
      <c r="W47" s="386">
        <f>IFERROR(SUMPRODUCT(W44:W45*H44:H45),"0")</f>
        <v/>
      </c>
      <c r="X47" s="43" t="n"/>
      <c r="Y47" s="387" t="n"/>
      <c r="Z47" s="387" t="n"/>
    </row>
    <row r="48" ht="16.5" customHeight="1">
      <c r="A48" s="205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205" t="n"/>
      <c r="Z48" s="205" t="n"/>
    </row>
    <row r="49" ht="14.25" customHeight="1">
      <c r="A49" s="194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94" t="n"/>
      <c r="Z49" s="194" t="n"/>
    </row>
    <row r="50" ht="27" customHeight="1">
      <c r="A50" s="64" t="inlineStr">
        <is>
          <t>SU002771</t>
        </is>
      </c>
      <c r="B50" s="64" t="inlineStr">
        <is>
          <t>P003728</t>
        </is>
      </c>
      <c r="C50" s="37" t="n">
        <v>4301070989</v>
      </c>
      <c r="D50" s="181" t="n">
        <v>4607111037190</v>
      </c>
      <c r="E50" s="347" t="n"/>
      <c r="F50" s="379" t="n">
        <v>0.43</v>
      </c>
      <c r="G50" s="38" t="n">
        <v>16</v>
      </c>
      <c r="H50" s="379" t="n">
        <v>6.88</v>
      </c>
      <c r="I50" s="379" t="n">
        <v>7.1996</v>
      </c>
      <c r="J50" s="38" t="n">
        <v>84</v>
      </c>
      <c r="K50" s="38" t="inlineStr">
        <is>
          <t>12</t>
        </is>
      </c>
      <c r="L50" s="39" t="inlineStr">
        <is>
          <t>МГ</t>
        </is>
      </c>
      <c r="M50" s="38" t="n">
        <v>180</v>
      </c>
      <c r="N50" s="398" t="inlineStr">
        <is>
          <t>Пельмени «Бигбули #МЕГАВКУСИЩЕ с сочной грудинкой» 0,43 сфера ТМ «Горячая штучка»</t>
        </is>
      </c>
      <c r="O50" s="381" t="n"/>
      <c r="P50" s="381" t="n"/>
      <c r="Q50" s="381" t="n"/>
      <c r="R50" s="347" t="n"/>
      <c r="S50" s="40" t="inlineStr"/>
      <c r="T50" s="40" t="inlineStr"/>
      <c r="U50" s="41" t="inlineStr">
        <is>
          <t>кор</t>
        </is>
      </c>
      <c r="V50" s="382" t="n">
        <v>5</v>
      </c>
      <c r="W50" s="383">
        <f>IFERROR(IF(V50="","",V50),"")</f>
        <v/>
      </c>
      <c r="X50" s="42">
        <f>IFERROR(IF(V50="","",V50*0.0155),"")</f>
        <v/>
      </c>
      <c r="Y50" s="69" t="inlineStr"/>
      <c r="Z50" s="70" t="inlineStr"/>
      <c r="AD50" s="74" t="n"/>
      <c r="BA50" s="87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P003682</t>
        </is>
      </c>
      <c r="C51" s="37" t="n">
        <v>4301070972</v>
      </c>
      <c r="D51" s="181" t="n">
        <v>4607111037183</v>
      </c>
      <c r="E51" s="347" t="n"/>
      <c r="F51" s="379" t="n">
        <v>0.9</v>
      </c>
      <c r="G51" s="38" t="n">
        <v>8</v>
      </c>
      <c r="H51" s="379" t="n">
        <v>7.2</v>
      </c>
      <c r="I51" s="379" t="n">
        <v>7.486</v>
      </c>
      <c r="J51" s="38" t="n">
        <v>84</v>
      </c>
      <c r="K51" s="38" t="inlineStr">
        <is>
          <t>12</t>
        </is>
      </c>
      <c r="L51" s="39" t="inlineStr">
        <is>
          <t>МГ</t>
        </is>
      </c>
      <c r="M51" s="38" t="n">
        <v>180</v>
      </c>
      <c r="N51" s="399" t="inlineStr">
        <is>
          <t>Пельмени «Бигбули #МЕГАВКУСИЩЕ с сочной грудинкой» 0,9 сфера ТМ «Горячая штучка»</t>
        </is>
      </c>
      <c r="O51" s="381" t="n"/>
      <c r="P51" s="381" t="n"/>
      <c r="Q51" s="381" t="n"/>
      <c r="R51" s="347" t="n"/>
      <c r="S51" s="40" t="inlineStr"/>
      <c r="T51" s="40" t="inlineStr"/>
      <c r="U51" s="41" t="inlineStr">
        <is>
          <t>кор</t>
        </is>
      </c>
      <c r="V51" s="382" t="n">
        <v>30</v>
      </c>
      <c r="W51" s="383">
        <f>IFERROR(IF(V51="","",V51),"")</f>
        <v/>
      </c>
      <c r="X51" s="42">
        <f>IFERROR(IF(V51="","",V51*0.0155),"")</f>
        <v/>
      </c>
      <c r="Y51" s="69" t="inlineStr"/>
      <c r="Z51" s="70" t="inlineStr"/>
      <c r="AD51" s="74" t="n"/>
      <c r="BA51" s="88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P003680</t>
        </is>
      </c>
      <c r="C52" s="37" t="n">
        <v>4301070970</v>
      </c>
      <c r="D52" s="181" t="n">
        <v>4607111037091</v>
      </c>
      <c r="E52" s="347" t="n"/>
      <c r="F52" s="379" t="n">
        <v>0.43</v>
      </c>
      <c r="G52" s="38" t="n">
        <v>16</v>
      </c>
      <c r="H52" s="379" t="n">
        <v>6.88</v>
      </c>
      <c r="I52" s="379" t="n">
        <v>7.11</v>
      </c>
      <c r="J52" s="38" t="n">
        <v>84</v>
      </c>
      <c r="K52" s="38" t="inlineStr">
        <is>
          <t>12</t>
        </is>
      </c>
      <c r="L52" s="39" t="inlineStr">
        <is>
          <t>МГ</t>
        </is>
      </c>
      <c r="M52" s="38" t="n">
        <v>180</v>
      </c>
      <c r="N52" s="400" t="inlineStr">
        <is>
          <t>Пельмени «Бигбули #МЕГАМАСЛИЩЕ со сливочным маслом» 0,43 сфера ТМ «Горячая штучка»</t>
        </is>
      </c>
      <c r="O52" s="381" t="n"/>
      <c r="P52" s="381" t="n"/>
      <c r="Q52" s="381" t="n"/>
      <c r="R52" s="347" t="n"/>
      <c r="S52" s="40" t="inlineStr"/>
      <c r="T52" s="40" t="inlineStr"/>
      <c r="U52" s="41" t="inlineStr">
        <is>
          <t>кор</t>
        </is>
      </c>
      <c r="V52" s="382" t="n">
        <v>20</v>
      </c>
      <c r="W52" s="383">
        <f>IFERROR(IF(V52="","",V52),"")</f>
        <v/>
      </c>
      <c r="X52" s="42">
        <f>IFERROR(IF(V52="","",V52*0.0155),"")</f>
        <v/>
      </c>
      <c r="Y52" s="69" t="inlineStr"/>
      <c r="Z52" s="70" t="inlineStr"/>
      <c r="AD52" s="74" t="n"/>
      <c r="BA52" s="89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P003681</t>
        </is>
      </c>
      <c r="C53" s="37" t="n">
        <v>4301070971</v>
      </c>
      <c r="D53" s="181" t="n">
        <v>4607111036902</v>
      </c>
      <c r="E53" s="347" t="n"/>
      <c r="F53" s="379" t="n">
        <v>0.9</v>
      </c>
      <c r="G53" s="38" t="n">
        <v>8</v>
      </c>
      <c r="H53" s="379" t="n">
        <v>7.2</v>
      </c>
      <c r="I53" s="379" t="n">
        <v>7.43</v>
      </c>
      <c r="J53" s="38" t="n">
        <v>84</v>
      </c>
      <c r="K53" s="38" t="inlineStr">
        <is>
          <t>12</t>
        </is>
      </c>
      <c r="L53" s="39" t="inlineStr">
        <is>
          <t>МГ</t>
        </is>
      </c>
      <c r="M53" s="38" t="n">
        <v>180</v>
      </c>
      <c r="N53" s="401" t="inlineStr">
        <is>
          <t>Пельмени «Бигбули #МЕГАМАСЛИЩЕ со сливочным маслом» ф/в 0,9 ТМ «Горячая штучка»</t>
        </is>
      </c>
      <c r="O53" s="381" t="n"/>
      <c r="P53" s="381" t="n"/>
      <c r="Q53" s="381" t="n"/>
      <c r="R53" s="347" t="n"/>
      <c r="S53" s="40" t="inlineStr"/>
      <c r="T53" s="40" t="inlineStr"/>
      <c r="U53" s="41" t="inlineStr">
        <is>
          <t>кор</t>
        </is>
      </c>
      <c r="V53" s="382" t="n">
        <v>10</v>
      </c>
      <c r="W53" s="383">
        <f>IFERROR(IF(V53="","",V53),"")</f>
        <v/>
      </c>
      <c r="X53" s="42">
        <f>IFERROR(IF(V53="","",V53*0.0155),"")</f>
        <v/>
      </c>
      <c r="Y53" s="69" t="inlineStr"/>
      <c r="Z53" s="70" t="inlineStr"/>
      <c r="AD53" s="74" t="n"/>
      <c r="BA53" s="90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P003679</t>
        </is>
      </c>
      <c r="C54" s="37" t="n">
        <v>4301070969</v>
      </c>
      <c r="D54" s="181" t="n">
        <v>4607111036858</v>
      </c>
      <c r="E54" s="347" t="n"/>
      <c r="F54" s="379" t="n">
        <v>0.43</v>
      </c>
      <c r="G54" s="38" t="n">
        <v>16</v>
      </c>
      <c r="H54" s="379" t="n">
        <v>6.88</v>
      </c>
      <c r="I54" s="379" t="n">
        <v>7.1996</v>
      </c>
      <c r="J54" s="38" t="n">
        <v>84</v>
      </c>
      <c r="K54" s="38" t="inlineStr">
        <is>
          <t>12</t>
        </is>
      </c>
      <c r="L54" s="39" t="inlineStr">
        <is>
          <t>МГ</t>
        </is>
      </c>
      <c r="M54" s="38" t="n">
        <v>180</v>
      </c>
      <c r="N54" s="402" t="inlineStr">
        <is>
          <t>Пельмени «Бигбули с мясом» 0,43 Сфера ТМ «Горячая штучка»</t>
        </is>
      </c>
      <c r="O54" s="381" t="n"/>
      <c r="P54" s="381" t="n"/>
      <c r="Q54" s="381" t="n"/>
      <c r="R54" s="347" t="n"/>
      <c r="S54" s="40" t="inlineStr"/>
      <c r="T54" s="40" t="inlineStr"/>
      <c r="U54" s="41" t="inlineStr">
        <is>
          <t>кор</t>
        </is>
      </c>
      <c r="V54" s="382" t="n">
        <v>5</v>
      </c>
      <c r="W54" s="383">
        <f>IFERROR(IF(V54="","",V54),"")</f>
        <v/>
      </c>
      <c r="X54" s="42">
        <f>IFERROR(IF(V54="","",V54*0.0155),"")</f>
        <v/>
      </c>
      <c r="Y54" s="69" t="inlineStr"/>
      <c r="Z54" s="70" t="inlineStr"/>
      <c r="AD54" s="74" t="n"/>
      <c r="BA54" s="91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P003678</t>
        </is>
      </c>
      <c r="C55" s="37" t="n">
        <v>4301070968</v>
      </c>
      <c r="D55" s="181" t="n">
        <v>4607111036889</v>
      </c>
      <c r="E55" s="347" t="n"/>
      <c r="F55" s="379" t="n">
        <v>0.9</v>
      </c>
      <c r="G55" s="38" t="n">
        <v>8</v>
      </c>
      <c r="H55" s="379" t="n">
        <v>7.2</v>
      </c>
      <c r="I55" s="379" t="n">
        <v>7.486</v>
      </c>
      <c r="J55" s="38" t="n">
        <v>84</v>
      </c>
      <c r="K55" s="38" t="inlineStr">
        <is>
          <t>12</t>
        </is>
      </c>
      <c r="L55" s="39" t="inlineStr">
        <is>
          <t>МГ</t>
        </is>
      </c>
      <c r="M55" s="38" t="n">
        <v>180</v>
      </c>
      <c r="N55" s="403" t="inlineStr">
        <is>
          <t>Пельмени «Бигбули с мясом» 0,9 Сфера ТМ «Горячая штучка»</t>
        </is>
      </c>
      <c r="O55" s="381" t="n"/>
      <c r="P55" s="381" t="n"/>
      <c r="Q55" s="381" t="n"/>
      <c r="R55" s="347" t="n"/>
      <c r="S55" s="40" t="inlineStr"/>
      <c r="T55" s="40" t="inlineStr"/>
      <c r="U55" s="41" t="inlineStr">
        <is>
          <t>кор</t>
        </is>
      </c>
      <c r="V55" s="382" t="n">
        <v>10</v>
      </c>
      <c r="W55" s="383">
        <f>IFERROR(IF(V55="","",V55),"")</f>
        <v/>
      </c>
      <c r="X55" s="42">
        <f>IFERROR(IF(V55="","",V55*0.0155),"")</f>
        <v/>
      </c>
      <c r="Y55" s="69" t="inlineStr"/>
      <c r="Z55" s="70" t="inlineStr"/>
      <c r="AD55" s="74" t="n"/>
      <c r="BA55" s="92" t="inlineStr">
        <is>
          <t>ЗПФ</t>
        </is>
      </c>
    </row>
    <row r="56">
      <c r="A56" s="176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384" t="n"/>
      <c r="N56" s="385" t="inlineStr">
        <is>
          <t>Итого</t>
        </is>
      </c>
      <c r="O56" s="355" t="n"/>
      <c r="P56" s="355" t="n"/>
      <c r="Q56" s="355" t="n"/>
      <c r="R56" s="355" t="n"/>
      <c r="S56" s="355" t="n"/>
      <c r="T56" s="356" t="n"/>
      <c r="U56" s="43" t="inlineStr">
        <is>
          <t>кор</t>
        </is>
      </c>
      <c r="V56" s="386">
        <f>IFERROR(SUM(V50:V55),"0")</f>
        <v/>
      </c>
      <c r="W56" s="386">
        <f>IFERROR(SUM(W50:W55),"0")</f>
        <v/>
      </c>
      <c r="X56" s="386">
        <f>IFERROR(IF(X50="",0,X50),"0")+IFERROR(IF(X51="",0,X51),"0")+IFERROR(IF(X52="",0,X52),"0")+IFERROR(IF(X53="",0,X53),"0")+IFERROR(IF(X54="",0,X54),"0")+IFERROR(IF(X55="",0,X55),"0")</f>
        <v/>
      </c>
      <c r="Y56" s="387" t="n"/>
      <c r="Z56" s="387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384" t="n"/>
      <c r="N57" s="385" t="inlineStr">
        <is>
          <t>Итого</t>
        </is>
      </c>
      <c r="O57" s="355" t="n"/>
      <c r="P57" s="355" t="n"/>
      <c r="Q57" s="355" t="n"/>
      <c r="R57" s="355" t="n"/>
      <c r="S57" s="355" t="n"/>
      <c r="T57" s="356" t="n"/>
      <c r="U57" s="43" t="inlineStr">
        <is>
          <t>кг</t>
        </is>
      </c>
      <c r="V57" s="386">
        <f>IFERROR(SUMPRODUCT(V50:V55*H50:H55),"0")</f>
        <v/>
      </c>
      <c r="W57" s="386">
        <f>IFERROR(SUMPRODUCT(W50:W55*H50:H55),"0")</f>
        <v/>
      </c>
      <c r="X57" s="43" t="n"/>
      <c r="Y57" s="387" t="n"/>
      <c r="Z57" s="387" t="n"/>
    </row>
    <row r="58" ht="16.5" customHeight="1">
      <c r="A58" s="205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205" t="n"/>
      <c r="Z58" s="205" t="n"/>
    </row>
    <row r="59" ht="14.25" customHeight="1">
      <c r="A59" s="194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94" t="n"/>
      <c r="Z59" s="194" t="n"/>
    </row>
    <row r="60" ht="27" customHeight="1">
      <c r="A60" s="64" t="inlineStr">
        <is>
          <t>SU002798</t>
        </is>
      </c>
      <c r="B60" s="64" t="inlineStr">
        <is>
          <t>P003687</t>
        </is>
      </c>
      <c r="C60" s="37" t="n">
        <v>4301070977</v>
      </c>
      <c r="D60" s="181" t="n">
        <v>4607111037411</v>
      </c>
      <c r="E60" s="347" t="n"/>
      <c r="F60" s="379" t="n">
        <v>2.7</v>
      </c>
      <c r="G60" s="38" t="n">
        <v>1</v>
      </c>
      <c r="H60" s="379" t="n">
        <v>2.7</v>
      </c>
      <c r="I60" s="379" t="n">
        <v>2.8132</v>
      </c>
      <c r="J60" s="38" t="n">
        <v>234</v>
      </c>
      <c r="K60" s="38" t="inlineStr">
        <is>
          <t>18</t>
        </is>
      </c>
      <c r="L60" s="39" t="inlineStr">
        <is>
          <t>МГ</t>
        </is>
      </c>
      <c r="M60" s="38" t="n">
        <v>180</v>
      </c>
      <c r="N60" s="404" t="inlineStr">
        <is>
          <t>Пельмени «Бульмени с говядиной и свининой Наваристые» Весовые Сфера ТМ «Горячая штучка» 2,7 кг</t>
        </is>
      </c>
      <c r="O60" s="381" t="n"/>
      <c r="P60" s="381" t="n"/>
      <c r="Q60" s="381" t="n"/>
      <c r="R60" s="347" t="n"/>
      <c r="S60" s="40" t="inlineStr"/>
      <c r="T60" s="40" t="inlineStr"/>
      <c r="U60" s="41" t="inlineStr">
        <is>
          <t>кор</t>
        </is>
      </c>
      <c r="V60" s="382" t="n">
        <v>0</v>
      </c>
      <c r="W60" s="383">
        <f>IFERROR(IF(V60="","",V60),"")</f>
        <v/>
      </c>
      <c r="X60" s="42">
        <f>IFERROR(IF(V60="","",V60*0.00502),"")</f>
        <v/>
      </c>
      <c r="Y60" s="69" t="inlineStr"/>
      <c r="Z60" s="70" t="inlineStr"/>
      <c r="AD60" s="74" t="n"/>
      <c r="BA60" s="93" t="inlineStr">
        <is>
          <t>ЗПФ</t>
        </is>
      </c>
    </row>
    <row r="61" ht="27" customHeight="1">
      <c r="A61" s="64" t="inlineStr">
        <is>
          <t>SU002595</t>
        </is>
      </c>
      <c r="B61" s="64" t="inlineStr">
        <is>
          <t>P003697</t>
        </is>
      </c>
      <c r="C61" s="37" t="n">
        <v>4301070981</v>
      </c>
      <c r="D61" s="181" t="n">
        <v>4607111036728</v>
      </c>
      <c r="E61" s="347" t="n"/>
      <c r="F61" s="379" t="n">
        <v>5</v>
      </c>
      <c r="G61" s="38" t="n">
        <v>1</v>
      </c>
      <c r="H61" s="379" t="n">
        <v>5</v>
      </c>
      <c r="I61" s="379" t="n">
        <v>5.2132</v>
      </c>
      <c r="J61" s="38" t="n">
        <v>144</v>
      </c>
      <c r="K61" s="38" t="inlineStr">
        <is>
          <t>12</t>
        </is>
      </c>
      <c r="L61" s="39" t="inlineStr">
        <is>
          <t>МГ</t>
        </is>
      </c>
      <c r="M61" s="38" t="n">
        <v>180</v>
      </c>
      <c r="N61" s="405" t="inlineStr">
        <is>
          <t>Пельмени «Бульмени с говядиной и свининой Наваристые» Весовые Сфера ТМ «Горячая штучка» 5 кг</t>
        </is>
      </c>
      <c r="O61" s="381" t="n"/>
      <c r="P61" s="381" t="n"/>
      <c r="Q61" s="381" t="n"/>
      <c r="R61" s="347" t="n"/>
      <c r="S61" s="40" t="inlineStr"/>
      <c r="T61" s="40" t="inlineStr"/>
      <c r="U61" s="41" t="inlineStr">
        <is>
          <t>кор</t>
        </is>
      </c>
      <c r="V61" s="382" t="n">
        <v>60</v>
      </c>
      <c r="W61" s="383">
        <f>IFERROR(IF(V61="","",V61),"")</f>
        <v/>
      </c>
      <c r="X61" s="42">
        <f>IFERROR(IF(V61="","",V61*0.00866),"")</f>
        <v/>
      </c>
      <c r="Y61" s="69" t="inlineStr"/>
      <c r="Z61" s="70" t="inlineStr"/>
      <c r="AD61" s="74" t="n"/>
      <c r="BA61" s="94" t="inlineStr">
        <is>
          <t>ЗПФ</t>
        </is>
      </c>
    </row>
    <row r="62">
      <c r="A62" s="176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384" t="n"/>
      <c r="N62" s="385" t="inlineStr">
        <is>
          <t>Итого</t>
        </is>
      </c>
      <c r="O62" s="355" t="n"/>
      <c r="P62" s="355" t="n"/>
      <c r="Q62" s="355" t="n"/>
      <c r="R62" s="355" t="n"/>
      <c r="S62" s="355" t="n"/>
      <c r="T62" s="356" t="n"/>
      <c r="U62" s="43" t="inlineStr">
        <is>
          <t>кор</t>
        </is>
      </c>
      <c r="V62" s="386">
        <f>IFERROR(SUM(V60:V61),"0")</f>
        <v/>
      </c>
      <c r="W62" s="386">
        <f>IFERROR(SUM(W60:W61),"0")</f>
        <v/>
      </c>
      <c r="X62" s="386">
        <f>IFERROR(IF(X60="",0,X60),"0")+IFERROR(IF(X61="",0,X61),"0")</f>
        <v/>
      </c>
      <c r="Y62" s="387" t="n"/>
      <c r="Z62" s="387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384" t="n"/>
      <c r="N63" s="385" t="inlineStr">
        <is>
          <t>Итого</t>
        </is>
      </c>
      <c r="O63" s="355" t="n"/>
      <c r="P63" s="355" t="n"/>
      <c r="Q63" s="355" t="n"/>
      <c r="R63" s="355" t="n"/>
      <c r="S63" s="355" t="n"/>
      <c r="T63" s="356" t="n"/>
      <c r="U63" s="43" t="inlineStr">
        <is>
          <t>кг</t>
        </is>
      </c>
      <c r="V63" s="386">
        <f>IFERROR(SUMPRODUCT(V60:V61*H60:H61),"0")</f>
        <v/>
      </c>
      <c r="W63" s="386">
        <f>IFERROR(SUMPRODUCT(W60:W61*H60:H61),"0")</f>
        <v/>
      </c>
      <c r="X63" s="43" t="n"/>
      <c r="Y63" s="387" t="n"/>
      <c r="Z63" s="387" t="n"/>
    </row>
    <row r="64" ht="16.5" customHeight="1">
      <c r="A64" s="205" t="inlineStr">
        <is>
          <t>Бельмеши</t>
        </is>
      </c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205" t="n"/>
      <c r="Z64" s="205" t="n"/>
    </row>
    <row r="65" ht="14.25" customHeight="1">
      <c r="A65" s="194" t="inlineStr">
        <is>
          <t>Снеки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94" t="n"/>
      <c r="Z65" s="194" t="n"/>
    </row>
    <row r="66" ht="27" customHeight="1">
      <c r="A66" s="64" t="inlineStr">
        <is>
          <t>SU002560</t>
        </is>
      </c>
      <c r="B66" s="64" t="inlineStr">
        <is>
          <t>P002878</t>
        </is>
      </c>
      <c r="C66" s="37" t="n">
        <v>4301135113</v>
      </c>
      <c r="D66" s="181" t="n">
        <v>4607111033659</v>
      </c>
      <c r="E66" s="347" t="n"/>
      <c r="F66" s="379" t="n">
        <v>0.3</v>
      </c>
      <c r="G66" s="38" t="n">
        <v>12</v>
      </c>
      <c r="H66" s="379" t="n">
        <v>3.6</v>
      </c>
      <c r="I66" s="379" t="n">
        <v>4.3036</v>
      </c>
      <c r="J66" s="38" t="n">
        <v>70</v>
      </c>
      <c r="K66" s="38" t="inlineStr">
        <is>
          <t>14</t>
        </is>
      </c>
      <c r="L66" s="39" t="inlineStr">
        <is>
          <t>МГ</t>
        </is>
      </c>
      <c r="M66" s="38" t="n">
        <v>180</v>
      </c>
      <c r="N66" s="406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O66" s="381" t="n"/>
      <c r="P66" s="381" t="n"/>
      <c r="Q66" s="381" t="n"/>
      <c r="R66" s="347" t="n"/>
      <c r="S66" s="40" t="inlineStr"/>
      <c r="T66" s="40" t="inlineStr"/>
      <c r="U66" s="41" t="inlineStr">
        <is>
          <t>кор</t>
        </is>
      </c>
      <c r="V66" s="382" t="n">
        <v>0</v>
      </c>
      <c r="W66" s="383">
        <f>IFERROR(IF(V66="","",V66),"")</f>
        <v/>
      </c>
      <c r="X66" s="42">
        <f>IFERROR(IF(V66="","",V66*0.01788),"")</f>
        <v/>
      </c>
      <c r="Y66" s="69" t="inlineStr"/>
      <c r="Z66" s="70" t="inlineStr"/>
      <c r="AD66" s="74" t="n"/>
      <c r="BA66" s="95" t="inlineStr">
        <is>
          <t>ПГП</t>
        </is>
      </c>
    </row>
    <row r="67">
      <c r="A67" s="176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384" t="n"/>
      <c r="N67" s="385" t="inlineStr">
        <is>
          <t>Итого</t>
        </is>
      </c>
      <c r="O67" s="355" t="n"/>
      <c r="P67" s="355" t="n"/>
      <c r="Q67" s="355" t="n"/>
      <c r="R67" s="355" t="n"/>
      <c r="S67" s="355" t="n"/>
      <c r="T67" s="356" t="n"/>
      <c r="U67" s="43" t="inlineStr">
        <is>
          <t>кор</t>
        </is>
      </c>
      <c r="V67" s="386">
        <f>IFERROR(SUM(V66:V66),"0")</f>
        <v/>
      </c>
      <c r="W67" s="386">
        <f>IFERROR(SUM(W66:W66),"0")</f>
        <v/>
      </c>
      <c r="X67" s="386">
        <f>IFERROR(IF(X66="",0,X66),"0")</f>
        <v/>
      </c>
      <c r="Y67" s="387" t="n"/>
      <c r="Z67" s="387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384" t="n"/>
      <c r="N68" s="385" t="inlineStr">
        <is>
          <t>Итого</t>
        </is>
      </c>
      <c r="O68" s="355" t="n"/>
      <c r="P68" s="355" t="n"/>
      <c r="Q68" s="355" t="n"/>
      <c r="R68" s="355" t="n"/>
      <c r="S68" s="355" t="n"/>
      <c r="T68" s="356" t="n"/>
      <c r="U68" s="43" t="inlineStr">
        <is>
          <t>кг</t>
        </is>
      </c>
      <c r="V68" s="386">
        <f>IFERROR(SUMPRODUCT(V66:V66*H66:H66),"0")</f>
        <v/>
      </c>
      <c r="W68" s="386">
        <f>IFERROR(SUMPRODUCT(W66:W66*H66:H66),"0")</f>
        <v/>
      </c>
      <c r="X68" s="43" t="n"/>
      <c r="Y68" s="387" t="n"/>
      <c r="Z68" s="387" t="n"/>
    </row>
    <row r="69" ht="16.5" customHeight="1">
      <c r="A69" s="205" t="inlineStr">
        <is>
          <t>Крылышки ГШ</t>
        </is>
      </c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205" t="n"/>
      <c r="Z69" s="205" t="n"/>
    </row>
    <row r="70" ht="14.25" customHeight="1">
      <c r="A70" s="194" t="inlineStr">
        <is>
          <t>Крылья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94" t="n"/>
      <c r="Z70" s="194" t="n"/>
    </row>
    <row r="71" ht="27" customHeight="1">
      <c r="A71" s="64" t="inlineStr">
        <is>
          <t>SU002564</t>
        </is>
      </c>
      <c r="B71" s="64" t="inlineStr">
        <is>
          <t>P002882</t>
        </is>
      </c>
      <c r="C71" s="37" t="n">
        <v>4301131012</v>
      </c>
      <c r="D71" s="181" t="n">
        <v>4607111034137</v>
      </c>
      <c r="E71" s="347" t="n"/>
      <c r="F71" s="379" t="n">
        <v>0.3</v>
      </c>
      <c r="G71" s="38" t="n">
        <v>12</v>
      </c>
      <c r="H71" s="379" t="n">
        <v>3.6</v>
      </c>
      <c r="I71" s="379" t="n">
        <v>4.3036</v>
      </c>
      <c r="J71" s="38" t="n">
        <v>70</v>
      </c>
      <c r="K71" s="38" t="inlineStr">
        <is>
          <t>14</t>
        </is>
      </c>
      <c r="L71" s="39" t="inlineStr">
        <is>
          <t>МГ</t>
        </is>
      </c>
      <c r="M71" s="38" t="n">
        <v>180</v>
      </c>
      <c r="N71" s="407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O71" s="381" t="n"/>
      <c r="P71" s="381" t="n"/>
      <c r="Q71" s="381" t="n"/>
      <c r="R71" s="347" t="n"/>
      <c r="S71" s="40" t="inlineStr"/>
      <c r="T71" s="40" t="inlineStr"/>
      <c r="U71" s="41" t="inlineStr">
        <is>
          <t>кор</t>
        </is>
      </c>
      <c r="V71" s="382" t="n">
        <v>5</v>
      </c>
      <c r="W71" s="383">
        <f>IFERROR(IF(V71="","",V71),"")</f>
        <v/>
      </c>
      <c r="X71" s="42">
        <f>IFERROR(IF(V71="","",V71*0.01788),"")</f>
        <v/>
      </c>
      <c r="Y71" s="69" t="inlineStr"/>
      <c r="Z71" s="70" t="inlineStr"/>
      <c r="AD71" s="74" t="n"/>
      <c r="BA71" s="96" t="inlineStr">
        <is>
          <t>ПГП</t>
        </is>
      </c>
    </row>
    <row r="72" ht="27" customHeight="1">
      <c r="A72" s="64" t="inlineStr">
        <is>
          <t>SU002563</t>
        </is>
      </c>
      <c r="B72" s="64" t="inlineStr">
        <is>
          <t>P002881</t>
        </is>
      </c>
      <c r="C72" s="37" t="n">
        <v>4301131011</v>
      </c>
      <c r="D72" s="181" t="n">
        <v>4607111034120</v>
      </c>
      <c r="E72" s="347" t="n"/>
      <c r="F72" s="379" t="n">
        <v>0.3</v>
      </c>
      <c r="G72" s="38" t="n">
        <v>12</v>
      </c>
      <c r="H72" s="379" t="n">
        <v>3.6</v>
      </c>
      <c r="I72" s="379" t="n">
        <v>4.3036</v>
      </c>
      <c r="J72" s="38" t="n">
        <v>70</v>
      </c>
      <c r="K72" s="38" t="inlineStr">
        <is>
          <t>14</t>
        </is>
      </c>
      <c r="L72" s="39" t="inlineStr">
        <is>
          <t>МГ</t>
        </is>
      </c>
      <c r="M72" s="38" t="n">
        <v>180</v>
      </c>
      <c r="N72" s="408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O72" s="381" t="n"/>
      <c r="P72" s="381" t="n"/>
      <c r="Q72" s="381" t="n"/>
      <c r="R72" s="347" t="n"/>
      <c r="S72" s="40" t="inlineStr"/>
      <c r="T72" s="40" t="inlineStr"/>
      <c r="U72" s="41" t="inlineStr">
        <is>
          <t>кор</t>
        </is>
      </c>
      <c r="V72" s="382" t="n">
        <v>5</v>
      </c>
      <c r="W72" s="383">
        <f>IFERROR(IF(V72="","",V72),"")</f>
        <v/>
      </c>
      <c r="X72" s="42">
        <f>IFERROR(IF(V72="","",V72*0.01788),"")</f>
        <v/>
      </c>
      <c r="Y72" s="69" t="inlineStr"/>
      <c r="Z72" s="70" t="inlineStr"/>
      <c r="AD72" s="74" t="n"/>
      <c r="BA72" s="97" t="inlineStr">
        <is>
          <t>ПГП</t>
        </is>
      </c>
    </row>
    <row r="73">
      <c r="A73" s="176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384" t="n"/>
      <c r="N73" s="385" t="inlineStr">
        <is>
          <t>Итого</t>
        </is>
      </c>
      <c r="O73" s="355" t="n"/>
      <c r="P73" s="355" t="n"/>
      <c r="Q73" s="355" t="n"/>
      <c r="R73" s="355" t="n"/>
      <c r="S73" s="355" t="n"/>
      <c r="T73" s="356" t="n"/>
      <c r="U73" s="43" t="inlineStr">
        <is>
          <t>кор</t>
        </is>
      </c>
      <c r="V73" s="386">
        <f>IFERROR(SUM(V71:V72),"0")</f>
        <v/>
      </c>
      <c r="W73" s="386">
        <f>IFERROR(SUM(W71:W72),"0")</f>
        <v/>
      </c>
      <c r="X73" s="386">
        <f>IFERROR(IF(X71="",0,X71),"0")+IFERROR(IF(X72="",0,X72),"0")</f>
        <v/>
      </c>
      <c r="Y73" s="387" t="n"/>
      <c r="Z73" s="387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384" t="n"/>
      <c r="N74" s="385" t="inlineStr">
        <is>
          <t>Итого</t>
        </is>
      </c>
      <c r="O74" s="355" t="n"/>
      <c r="P74" s="355" t="n"/>
      <c r="Q74" s="355" t="n"/>
      <c r="R74" s="355" t="n"/>
      <c r="S74" s="355" t="n"/>
      <c r="T74" s="356" t="n"/>
      <c r="U74" s="43" t="inlineStr">
        <is>
          <t>кг</t>
        </is>
      </c>
      <c r="V74" s="386">
        <f>IFERROR(SUMPRODUCT(V71:V72*H71:H72),"0")</f>
        <v/>
      </c>
      <c r="W74" s="386">
        <f>IFERROR(SUMPRODUCT(W71:W72*H71:H72),"0")</f>
        <v/>
      </c>
      <c r="X74" s="43" t="n"/>
      <c r="Y74" s="387" t="n"/>
      <c r="Z74" s="387" t="n"/>
    </row>
    <row r="75" ht="16.5" customHeight="1">
      <c r="A75" s="205" t="inlineStr">
        <is>
          <t>Чебупели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205" t="n"/>
      <c r="Z75" s="205" t="n"/>
    </row>
    <row r="76" ht="14.25" customHeight="1">
      <c r="A76" s="194" t="inlineStr">
        <is>
          <t>Снеки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94" t="n"/>
      <c r="Z76" s="194" t="n"/>
    </row>
    <row r="77" ht="27" customHeight="1">
      <c r="A77" s="64" t="inlineStr">
        <is>
          <t>SU002293</t>
        </is>
      </c>
      <c r="B77" s="64" t="inlineStr">
        <is>
          <t>P002566</t>
        </is>
      </c>
      <c r="C77" s="37" t="n">
        <v>4301135053</v>
      </c>
      <c r="D77" s="181" t="n">
        <v>4607111036407</v>
      </c>
      <c r="E77" s="347" t="n"/>
      <c r="F77" s="379" t="n">
        <v>0.3</v>
      </c>
      <c r="G77" s="38" t="n">
        <v>14</v>
      </c>
      <c r="H77" s="379" t="n">
        <v>4.2</v>
      </c>
      <c r="I77" s="379" t="n">
        <v>4.5292</v>
      </c>
      <c r="J77" s="38" t="n">
        <v>70</v>
      </c>
      <c r="K77" s="38" t="inlineStr">
        <is>
          <t>14</t>
        </is>
      </c>
      <c r="L77" s="39" t="inlineStr">
        <is>
          <t>МГ</t>
        </is>
      </c>
      <c r="M77" s="38" t="n">
        <v>180</v>
      </c>
      <c r="N77" s="409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O77" s="381" t="n"/>
      <c r="P77" s="381" t="n"/>
      <c r="Q77" s="381" t="n"/>
      <c r="R77" s="347" t="n"/>
      <c r="S77" s="40" t="inlineStr"/>
      <c r="T77" s="40" t="inlineStr"/>
      <c r="U77" s="41" t="inlineStr">
        <is>
          <t>кор</t>
        </is>
      </c>
      <c r="V77" s="382" t="n">
        <v>0</v>
      </c>
      <c r="W77" s="383">
        <f>IFERROR(IF(V77="","",V77),"")</f>
        <v/>
      </c>
      <c r="X77" s="42">
        <f>IFERROR(IF(V77="","",V77*0.01788),"")</f>
        <v/>
      </c>
      <c r="Y77" s="69" t="inlineStr"/>
      <c r="Z77" s="70" t="inlineStr"/>
      <c r="AD77" s="74" t="n"/>
      <c r="BA77" s="98" t="inlineStr">
        <is>
          <t>ПГП</t>
        </is>
      </c>
    </row>
    <row r="78" ht="16.5" customHeight="1">
      <c r="A78" s="64" t="inlineStr">
        <is>
          <t>SU002568</t>
        </is>
      </c>
      <c r="B78" s="64" t="inlineStr">
        <is>
          <t>P002892</t>
        </is>
      </c>
      <c r="C78" s="37" t="n">
        <v>4301135122</v>
      </c>
      <c r="D78" s="181" t="n">
        <v>4607111033628</v>
      </c>
      <c r="E78" s="347" t="n"/>
      <c r="F78" s="379" t="n">
        <v>0.3</v>
      </c>
      <c r="G78" s="38" t="n">
        <v>12</v>
      </c>
      <c r="H78" s="379" t="n">
        <v>3.6</v>
      </c>
      <c r="I78" s="379" t="n">
        <v>4.3036</v>
      </c>
      <c r="J78" s="38" t="n">
        <v>70</v>
      </c>
      <c r="K78" s="38" t="inlineStr">
        <is>
          <t>14</t>
        </is>
      </c>
      <c r="L78" s="39" t="inlineStr">
        <is>
          <t>МГ</t>
        </is>
      </c>
      <c r="M78" s="38" t="n">
        <v>180</v>
      </c>
      <c r="N78" s="410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O78" s="381" t="n"/>
      <c r="P78" s="381" t="n"/>
      <c r="Q78" s="381" t="n"/>
      <c r="R78" s="347" t="n"/>
      <c r="S78" s="40" t="inlineStr"/>
      <c r="T78" s="40" t="inlineStr"/>
      <c r="U78" s="41" t="inlineStr">
        <is>
          <t>кор</t>
        </is>
      </c>
      <c r="V78" s="382" t="n">
        <v>10</v>
      </c>
      <c r="W78" s="383">
        <f>IFERROR(IF(V78="","",V78),"")</f>
        <v/>
      </c>
      <c r="X78" s="42">
        <f>IFERROR(IF(V78="","",V78*0.01788),"")</f>
        <v/>
      </c>
      <c r="Y78" s="69" t="inlineStr"/>
      <c r="Z78" s="70" t="inlineStr"/>
      <c r="AD78" s="74" t="n"/>
      <c r="BA78" s="99" t="inlineStr">
        <is>
          <t>ПГП</t>
        </is>
      </c>
    </row>
    <row r="79" ht="27" customHeight="1">
      <c r="A79" s="64" t="inlineStr">
        <is>
          <t>SU000419</t>
        </is>
      </c>
      <c r="B79" s="64" t="inlineStr">
        <is>
          <t>P000419</t>
        </is>
      </c>
      <c r="C79" s="37" t="n">
        <v>4301130400</v>
      </c>
      <c r="D79" s="181" t="n">
        <v>4607111033451</v>
      </c>
      <c r="E79" s="347" t="n"/>
      <c r="F79" s="379" t="n">
        <v>0.3</v>
      </c>
      <c r="G79" s="38" t="n">
        <v>12</v>
      </c>
      <c r="H79" s="379" t="n">
        <v>3.6</v>
      </c>
      <c r="I79" s="379" t="n">
        <v>4.3036</v>
      </c>
      <c r="J79" s="38" t="n">
        <v>70</v>
      </c>
      <c r="K79" s="38" t="inlineStr">
        <is>
          <t>14</t>
        </is>
      </c>
      <c r="L79" s="39" t="inlineStr">
        <is>
          <t>МГ</t>
        </is>
      </c>
      <c r="M79" s="38" t="n">
        <v>180</v>
      </c>
      <c r="N79" s="411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O79" s="381" t="n"/>
      <c r="P79" s="381" t="n"/>
      <c r="Q79" s="381" t="n"/>
      <c r="R79" s="347" t="n"/>
      <c r="S79" s="40" t="inlineStr"/>
      <c r="T79" s="40" t="inlineStr"/>
      <c r="U79" s="41" t="inlineStr">
        <is>
          <t>кор</t>
        </is>
      </c>
      <c r="V79" s="382" t="n">
        <v>35</v>
      </c>
      <c r="W79" s="383">
        <f>IFERROR(IF(V79="","",V79),"")</f>
        <v/>
      </c>
      <c r="X79" s="42">
        <f>IFERROR(IF(V79="","",V79*0.01788),"")</f>
        <v/>
      </c>
      <c r="Y79" s="69" t="inlineStr"/>
      <c r="Z79" s="70" t="inlineStr"/>
      <c r="AD79" s="74" t="n"/>
      <c r="BA79" s="100" t="inlineStr">
        <is>
          <t>ПГП</t>
        </is>
      </c>
    </row>
    <row r="80" ht="27" customHeight="1">
      <c r="A80" s="64" t="inlineStr">
        <is>
          <t>SU002572</t>
        </is>
      </c>
      <c r="B80" s="64" t="inlineStr">
        <is>
          <t>P002888</t>
        </is>
      </c>
      <c r="C80" s="37" t="n">
        <v>4301135120</v>
      </c>
      <c r="D80" s="181" t="n">
        <v>4607111035141</v>
      </c>
      <c r="E80" s="347" t="n"/>
      <c r="F80" s="379" t="n">
        <v>0.3</v>
      </c>
      <c r="G80" s="38" t="n">
        <v>12</v>
      </c>
      <c r="H80" s="379" t="n">
        <v>3.6</v>
      </c>
      <c r="I80" s="379" t="n">
        <v>4.3036</v>
      </c>
      <c r="J80" s="38" t="n">
        <v>70</v>
      </c>
      <c r="K80" s="38" t="inlineStr">
        <is>
          <t>14</t>
        </is>
      </c>
      <c r="L80" s="39" t="inlineStr">
        <is>
          <t>МГ</t>
        </is>
      </c>
      <c r="M80" s="38" t="n">
        <v>180</v>
      </c>
      <c r="N80" s="412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O80" s="381" t="n"/>
      <c r="P80" s="381" t="n"/>
      <c r="Q80" s="381" t="n"/>
      <c r="R80" s="347" t="n"/>
      <c r="S80" s="40" t="inlineStr"/>
      <c r="T80" s="40" t="inlineStr"/>
      <c r="U80" s="41" t="inlineStr">
        <is>
          <t>кор</t>
        </is>
      </c>
      <c r="V80" s="382" t="n">
        <v>0</v>
      </c>
      <c r="W80" s="383">
        <f>IFERROR(IF(V80="","",V80),"")</f>
        <v/>
      </c>
      <c r="X80" s="42">
        <f>IFERROR(IF(V80="","",V80*0.01788),"")</f>
        <v/>
      </c>
      <c r="Y80" s="69" t="inlineStr"/>
      <c r="Z80" s="70" t="inlineStr"/>
      <c r="AD80" s="74" t="n"/>
      <c r="BA80" s="101" t="inlineStr">
        <is>
          <t>ПГП</t>
        </is>
      </c>
    </row>
    <row r="81" ht="27" customHeight="1">
      <c r="A81" s="64" t="inlineStr">
        <is>
          <t>SU002571</t>
        </is>
      </c>
      <c r="B81" s="64" t="inlineStr">
        <is>
          <t>P002876</t>
        </is>
      </c>
      <c r="C81" s="37" t="n">
        <v>4301135111</v>
      </c>
      <c r="D81" s="181" t="n">
        <v>4607111035028</v>
      </c>
      <c r="E81" s="347" t="n"/>
      <c r="F81" s="379" t="n">
        <v>0.48</v>
      </c>
      <c r="G81" s="38" t="n">
        <v>8</v>
      </c>
      <c r="H81" s="379" t="n">
        <v>3.84</v>
      </c>
      <c r="I81" s="379" t="n">
        <v>4.4488</v>
      </c>
      <c r="J81" s="38" t="n">
        <v>70</v>
      </c>
      <c r="K81" s="38" t="inlineStr">
        <is>
          <t>14</t>
        </is>
      </c>
      <c r="L81" s="39" t="inlineStr">
        <is>
          <t>МГ</t>
        </is>
      </c>
      <c r="M81" s="38" t="n">
        <v>180</v>
      </c>
      <c r="N81" s="413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O81" s="381" t="n"/>
      <c r="P81" s="381" t="n"/>
      <c r="Q81" s="381" t="n"/>
      <c r="R81" s="347" t="n"/>
      <c r="S81" s="40" t="inlineStr"/>
      <c r="T81" s="40" t="inlineStr"/>
      <c r="U81" s="41" t="inlineStr">
        <is>
          <t>кор</t>
        </is>
      </c>
      <c r="V81" s="382" t="n">
        <v>0</v>
      </c>
      <c r="W81" s="383">
        <f>IFERROR(IF(V81="","",V81),"")</f>
        <v/>
      </c>
      <c r="X81" s="42">
        <f>IFERROR(IF(V81="","",V81*0.01788),"")</f>
        <v/>
      </c>
      <c r="Y81" s="69" t="inlineStr"/>
      <c r="Z81" s="70" t="inlineStr"/>
      <c r="AD81" s="74" t="n"/>
      <c r="BA81" s="102" t="inlineStr">
        <is>
          <t>ПГП</t>
        </is>
      </c>
    </row>
    <row r="82" ht="27" customHeight="1">
      <c r="A82" s="64" t="inlineStr">
        <is>
          <t>SU002559</t>
        </is>
      </c>
      <c r="B82" s="64" t="inlineStr">
        <is>
          <t>P002874</t>
        </is>
      </c>
      <c r="C82" s="37" t="n">
        <v>4301135109</v>
      </c>
      <c r="D82" s="181" t="n">
        <v>4607111033444</v>
      </c>
      <c r="E82" s="347" t="n"/>
      <c r="F82" s="379" t="n">
        <v>0.3</v>
      </c>
      <c r="G82" s="38" t="n">
        <v>12</v>
      </c>
      <c r="H82" s="379" t="n">
        <v>3.6</v>
      </c>
      <c r="I82" s="379" t="n">
        <v>4.3036</v>
      </c>
      <c r="J82" s="38" t="n">
        <v>70</v>
      </c>
      <c r="K82" s="38" t="inlineStr">
        <is>
          <t>14</t>
        </is>
      </c>
      <c r="L82" s="39" t="inlineStr">
        <is>
          <t>МГ</t>
        </is>
      </c>
      <c r="M82" s="38" t="n">
        <v>180</v>
      </c>
      <c r="N82" s="414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O82" s="381" t="n"/>
      <c r="P82" s="381" t="n"/>
      <c r="Q82" s="381" t="n"/>
      <c r="R82" s="347" t="n"/>
      <c r="S82" s="40" t="inlineStr"/>
      <c r="T82" s="40" t="inlineStr"/>
      <c r="U82" s="41" t="inlineStr">
        <is>
          <t>кор</t>
        </is>
      </c>
      <c r="V82" s="382" t="n">
        <v>20</v>
      </c>
      <c r="W82" s="383">
        <f>IFERROR(IF(V82="","",V82),"")</f>
        <v/>
      </c>
      <c r="X82" s="42">
        <f>IFERROR(IF(V82="","",V82*0.01788),"")</f>
        <v/>
      </c>
      <c r="Y82" s="69" t="inlineStr"/>
      <c r="Z82" s="70" t="inlineStr"/>
      <c r="AD82" s="74" t="n"/>
      <c r="BA82" s="103" t="inlineStr">
        <is>
          <t>ПГП</t>
        </is>
      </c>
    </row>
    <row r="83">
      <c r="A83" s="176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384" t="n"/>
      <c r="N83" s="385" t="inlineStr">
        <is>
          <t>Итого</t>
        </is>
      </c>
      <c r="O83" s="355" t="n"/>
      <c r="P83" s="355" t="n"/>
      <c r="Q83" s="355" t="n"/>
      <c r="R83" s="355" t="n"/>
      <c r="S83" s="355" t="n"/>
      <c r="T83" s="356" t="n"/>
      <c r="U83" s="43" t="inlineStr">
        <is>
          <t>кор</t>
        </is>
      </c>
      <c r="V83" s="386">
        <f>IFERROR(SUM(V77:V82),"0")</f>
        <v/>
      </c>
      <c r="W83" s="386">
        <f>IFERROR(SUM(W77:W82),"0")</f>
        <v/>
      </c>
      <c r="X83" s="386">
        <f>IFERROR(IF(X77="",0,X77),"0")+IFERROR(IF(X78="",0,X78),"0")+IFERROR(IF(X79="",0,X79),"0")+IFERROR(IF(X80="",0,X80),"0")+IFERROR(IF(X81="",0,X81),"0")+IFERROR(IF(X82="",0,X82),"0")</f>
        <v/>
      </c>
      <c r="Y83" s="387" t="n"/>
      <c r="Z83" s="387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384" t="n"/>
      <c r="N84" s="385" t="inlineStr">
        <is>
          <t>Итого</t>
        </is>
      </c>
      <c r="O84" s="355" t="n"/>
      <c r="P84" s="355" t="n"/>
      <c r="Q84" s="355" t="n"/>
      <c r="R84" s="355" t="n"/>
      <c r="S84" s="355" t="n"/>
      <c r="T84" s="356" t="n"/>
      <c r="U84" s="43" t="inlineStr">
        <is>
          <t>кг</t>
        </is>
      </c>
      <c r="V84" s="386">
        <f>IFERROR(SUMPRODUCT(V77:V82*H77:H82),"0")</f>
        <v/>
      </c>
      <c r="W84" s="386">
        <f>IFERROR(SUMPRODUCT(W77:W82*H77:H82),"0")</f>
        <v/>
      </c>
      <c r="X84" s="43" t="n"/>
      <c r="Y84" s="387" t="n"/>
      <c r="Z84" s="387" t="n"/>
    </row>
    <row r="85" ht="16.5" customHeight="1">
      <c r="A85" s="205" t="inlineStr">
        <is>
          <t>Чебуреки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205" t="n"/>
      <c r="Z85" s="205" t="n"/>
    </row>
    <row r="86" ht="14.25" customHeight="1">
      <c r="A86" s="194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94" t="n"/>
      <c r="Z86" s="194" t="n"/>
    </row>
    <row r="87" ht="27" customHeight="1">
      <c r="A87" s="64" t="inlineStr">
        <is>
          <t>SU002573</t>
        </is>
      </c>
      <c r="B87" s="64" t="inlineStr">
        <is>
          <t>P002893</t>
        </is>
      </c>
      <c r="C87" s="37" t="n">
        <v>4301136013</v>
      </c>
      <c r="D87" s="181" t="n">
        <v>4607025784012</v>
      </c>
      <c r="E87" s="347" t="n"/>
      <c r="F87" s="379" t="n">
        <v>0.09</v>
      </c>
      <c r="G87" s="38" t="n">
        <v>24</v>
      </c>
      <c r="H87" s="379" t="n">
        <v>2.16</v>
      </c>
      <c r="I87" s="379" t="n">
        <v>2.4912</v>
      </c>
      <c r="J87" s="38" t="n">
        <v>126</v>
      </c>
      <c r="K87" s="38" t="inlineStr">
        <is>
          <t>14</t>
        </is>
      </c>
      <c r="L87" s="39" t="inlineStr">
        <is>
          <t>МГ</t>
        </is>
      </c>
      <c r="M87" s="38" t="n">
        <v>180</v>
      </c>
      <c r="N87" s="415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O87" s="381" t="n"/>
      <c r="P87" s="381" t="n"/>
      <c r="Q87" s="381" t="n"/>
      <c r="R87" s="347" t="n"/>
      <c r="S87" s="40" t="inlineStr"/>
      <c r="T87" s="40" t="inlineStr"/>
      <c r="U87" s="41" t="inlineStr">
        <is>
          <t>кор</t>
        </is>
      </c>
      <c r="V87" s="382" t="n">
        <v>0</v>
      </c>
      <c r="W87" s="383">
        <f>IFERROR(IF(V87="","",V87),"")</f>
        <v/>
      </c>
      <c r="X87" s="42">
        <f>IFERROR(IF(V87="","",V87*0.00936),"")</f>
        <v/>
      </c>
      <c r="Y87" s="69" t="inlineStr"/>
      <c r="Z87" s="70" t="inlineStr"/>
      <c r="AD87" s="74" t="n"/>
      <c r="BA87" s="104" t="inlineStr">
        <is>
          <t>ПГП</t>
        </is>
      </c>
    </row>
    <row r="88" ht="27" customHeight="1">
      <c r="A88" s="64" t="inlineStr">
        <is>
          <t>SU002558</t>
        </is>
      </c>
      <c r="B88" s="64" t="inlineStr">
        <is>
          <t>P002889</t>
        </is>
      </c>
      <c r="C88" s="37" t="n">
        <v>4301136012</v>
      </c>
      <c r="D88" s="181" t="n">
        <v>4607025784319</v>
      </c>
      <c r="E88" s="347" t="n"/>
      <c r="F88" s="379" t="n">
        <v>0.36</v>
      </c>
      <c r="G88" s="38" t="n">
        <v>10</v>
      </c>
      <c r="H88" s="379" t="n">
        <v>3.6</v>
      </c>
      <c r="I88" s="379" t="n">
        <v>4.244</v>
      </c>
      <c r="J88" s="38" t="n">
        <v>70</v>
      </c>
      <c r="K88" s="38" t="inlineStr">
        <is>
          <t>14</t>
        </is>
      </c>
      <c r="L88" s="39" t="inlineStr">
        <is>
          <t>МГ</t>
        </is>
      </c>
      <c r="M88" s="38" t="n">
        <v>180</v>
      </c>
      <c r="N88" s="416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O88" s="381" t="n"/>
      <c r="P88" s="381" t="n"/>
      <c r="Q88" s="381" t="n"/>
      <c r="R88" s="347" t="n"/>
      <c r="S88" s="40" t="inlineStr"/>
      <c r="T88" s="40" t="inlineStr"/>
      <c r="U88" s="41" t="inlineStr">
        <is>
          <t>кор</t>
        </is>
      </c>
      <c r="V88" s="382" t="n">
        <v>0</v>
      </c>
      <c r="W88" s="383">
        <f>IFERROR(IF(V88="","",V88),"")</f>
        <v/>
      </c>
      <c r="X88" s="42">
        <f>IFERROR(IF(V88="","",V88*0.01788),"")</f>
        <v/>
      </c>
      <c r="Y88" s="69" t="inlineStr"/>
      <c r="Z88" s="70" t="inlineStr"/>
      <c r="AD88" s="74" t="n"/>
      <c r="BA88" s="105" t="inlineStr">
        <is>
          <t>ПГП</t>
        </is>
      </c>
    </row>
    <row r="89" ht="16.5" customHeight="1">
      <c r="A89" s="64" t="inlineStr">
        <is>
          <t>SU002570</t>
        </is>
      </c>
      <c r="B89" s="64" t="inlineStr">
        <is>
          <t>P002894</t>
        </is>
      </c>
      <c r="C89" s="37" t="n">
        <v>4301136014</v>
      </c>
      <c r="D89" s="181" t="n">
        <v>4607111035370</v>
      </c>
      <c r="E89" s="347" t="n"/>
      <c r="F89" s="379" t="n">
        <v>0.14</v>
      </c>
      <c r="G89" s="38" t="n">
        <v>22</v>
      </c>
      <c r="H89" s="379" t="n">
        <v>3.08</v>
      </c>
      <c r="I89" s="379" t="n">
        <v>3.464</v>
      </c>
      <c r="J89" s="38" t="n">
        <v>84</v>
      </c>
      <c r="K89" s="38" t="inlineStr">
        <is>
          <t>12</t>
        </is>
      </c>
      <c r="L89" s="39" t="inlineStr">
        <is>
          <t>МГ</t>
        </is>
      </c>
      <c r="M89" s="38" t="n">
        <v>180</v>
      </c>
      <c r="N89" s="417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O89" s="381" t="n"/>
      <c r="P89" s="381" t="n"/>
      <c r="Q89" s="381" t="n"/>
      <c r="R89" s="347" t="n"/>
      <c r="S89" s="40" t="inlineStr"/>
      <c r="T89" s="40" t="inlineStr"/>
      <c r="U89" s="41" t="inlineStr">
        <is>
          <t>кор</t>
        </is>
      </c>
      <c r="V89" s="382" t="n">
        <v>0</v>
      </c>
      <c r="W89" s="383">
        <f>IFERROR(IF(V89="","",V89),"")</f>
        <v/>
      </c>
      <c r="X89" s="42">
        <f>IFERROR(IF(V89="","",V89*0.0155),"")</f>
        <v/>
      </c>
      <c r="Y89" s="69" t="inlineStr"/>
      <c r="Z89" s="70" t="inlineStr"/>
      <c r="AD89" s="74" t="n"/>
      <c r="BA89" s="106" t="inlineStr">
        <is>
          <t>ПГП</t>
        </is>
      </c>
    </row>
    <row r="90">
      <c r="A90" s="176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384" t="n"/>
      <c r="N90" s="385" t="inlineStr">
        <is>
          <t>Итого</t>
        </is>
      </c>
      <c r="O90" s="355" t="n"/>
      <c r="P90" s="355" t="n"/>
      <c r="Q90" s="355" t="n"/>
      <c r="R90" s="355" t="n"/>
      <c r="S90" s="355" t="n"/>
      <c r="T90" s="356" t="n"/>
      <c r="U90" s="43" t="inlineStr">
        <is>
          <t>кор</t>
        </is>
      </c>
      <c r="V90" s="386">
        <f>IFERROR(SUM(V87:V89),"0")</f>
        <v/>
      </c>
      <c r="W90" s="386">
        <f>IFERROR(SUM(W87:W89),"0")</f>
        <v/>
      </c>
      <c r="X90" s="386">
        <f>IFERROR(IF(X87="",0,X87),"0")+IFERROR(IF(X88="",0,X88),"0")+IFERROR(IF(X89="",0,X89),"0")</f>
        <v/>
      </c>
      <c r="Y90" s="387" t="n"/>
      <c r="Z90" s="387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384" t="n"/>
      <c r="N91" s="385" t="inlineStr">
        <is>
          <t>Итого</t>
        </is>
      </c>
      <c r="O91" s="355" t="n"/>
      <c r="P91" s="355" t="n"/>
      <c r="Q91" s="355" t="n"/>
      <c r="R91" s="355" t="n"/>
      <c r="S91" s="355" t="n"/>
      <c r="T91" s="356" t="n"/>
      <c r="U91" s="43" t="inlineStr">
        <is>
          <t>кг</t>
        </is>
      </c>
      <c r="V91" s="386">
        <f>IFERROR(SUMPRODUCT(V87:V89*H87:H89),"0")</f>
        <v/>
      </c>
      <c r="W91" s="386">
        <f>IFERROR(SUMPRODUCT(W87:W89*H87:H89),"0")</f>
        <v/>
      </c>
      <c r="X91" s="43" t="n"/>
      <c r="Y91" s="387" t="n"/>
      <c r="Z91" s="387" t="n"/>
    </row>
    <row r="92" ht="16.5" customHeight="1">
      <c r="A92" s="205" t="inlineStr">
        <is>
          <t>Бульмени ГШ</t>
        </is>
      </c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205" t="n"/>
      <c r="Z92" s="205" t="n"/>
    </row>
    <row r="93" ht="14.25" customHeight="1">
      <c r="A93" s="194" t="inlineStr">
        <is>
          <t>Пельмени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94" t="n"/>
      <c r="Z93" s="194" t="n"/>
    </row>
    <row r="94" ht="27" customHeight="1">
      <c r="A94" s="64" t="inlineStr">
        <is>
          <t>SU002626</t>
        </is>
      </c>
      <c r="B94" s="64" t="inlineStr">
        <is>
          <t>P003685</t>
        </is>
      </c>
      <c r="C94" s="37" t="n">
        <v>4301070975</v>
      </c>
      <c r="D94" s="181" t="n">
        <v>4607111033970</v>
      </c>
      <c r="E94" s="347" t="n"/>
      <c r="F94" s="379" t="n">
        <v>0.43</v>
      </c>
      <c r="G94" s="38" t="n">
        <v>16</v>
      </c>
      <c r="H94" s="379" t="n">
        <v>6.88</v>
      </c>
      <c r="I94" s="379" t="n">
        <v>7.1996</v>
      </c>
      <c r="J94" s="38" t="n">
        <v>84</v>
      </c>
      <c r="K94" s="38" t="inlineStr">
        <is>
          <t>12</t>
        </is>
      </c>
      <c r="L94" s="39" t="inlineStr">
        <is>
          <t>МГ</t>
        </is>
      </c>
      <c r="M94" s="38" t="n">
        <v>180</v>
      </c>
      <c r="N94" s="418" t="inlineStr">
        <is>
          <t>Пельмени «Бульмени с говядиной и свининой» 0,43 Сфера ТМ «Горячая штучка»</t>
        </is>
      </c>
      <c r="O94" s="381" t="n"/>
      <c r="P94" s="381" t="n"/>
      <c r="Q94" s="381" t="n"/>
      <c r="R94" s="347" t="n"/>
      <c r="S94" s="40" t="inlineStr"/>
      <c r="T94" s="40" t="inlineStr"/>
      <c r="U94" s="41" t="inlineStr">
        <is>
          <t>кор</t>
        </is>
      </c>
      <c r="V94" s="382" t="n">
        <v>10</v>
      </c>
      <c r="W94" s="383">
        <f>IFERROR(IF(V94="","",V94),"")</f>
        <v/>
      </c>
      <c r="X94" s="42">
        <f>IFERROR(IF(V94="","",V94*0.0155),"")</f>
        <v/>
      </c>
      <c r="Y94" s="69" t="inlineStr"/>
      <c r="Z94" s="70" t="inlineStr"/>
      <c r="AD94" s="74" t="n"/>
      <c r="BA94" s="107" t="inlineStr">
        <is>
          <t>ЗПФ</t>
        </is>
      </c>
    </row>
    <row r="95" ht="27" customHeight="1">
      <c r="A95" s="64" t="inlineStr">
        <is>
          <t>SU002627</t>
        </is>
      </c>
      <c r="B95" s="64" t="inlineStr">
        <is>
          <t>P003686</t>
        </is>
      </c>
      <c r="C95" s="37" t="n">
        <v>4301070976</v>
      </c>
      <c r="D95" s="181" t="n">
        <v>4607111034144</v>
      </c>
      <c r="E95" s="347" t="n"/>
      <c r="F95" s="379" t="n">
        <v>0.9</v>
      </c>
      <c r="G95" s="38" t="n">
        <v>8</v>
      </c>
      <c r="H95" s="379" t="n">
        <v>7.2</v>
      </c>
      <c r="I95" s="379" t="n">
        <v>7.486</v>
      </c>
      <c r="J95" s="38" t="n">
        <v>84</v>
      </c>
      <c r="K95" s="38" t="inlineStr">
        <is>
          <t>12</t>
        </is>
      </c>
      <c r="L95" s="39" t="inlineStr">
        <is>
          <t>МГ</t>
        </is>
      </c>
      <c r="M95" s="38" t="n">
        <v>180</v>
      </c>
      <c r="N95" s="419" t="inlineStr">
        <is>
          <t>Пельмени «Бульмени с говядиной и свининой» 0,9 Сфера ТМ «Горячая штучка»</t>
        </is>
      </c>
      <c r="O95" s="381" t="n"/>
      <c r="P95" s="381" t="n"/>
      <c r="Q95" s="381" t="n"/>
      <c r="R95" s="347" t="n"/>
      <c r="S95" s="40" t="inlineStr"/>
      <c r="T95" s="40" t="inlineStr"/>
      <c r="U95" s="41" t="inlineStr">
        <is>
          <t>кор</t>
        </is>
      </c>
      <c r="V95" s="382" t="n">
        <v>50</v>
      </c>
      <c r="W95" s="383">
        <f>IFERROR(IF(V95="","",V95),"")</f>
        <v/>
      </c>
      <c r="X95" s="42">
        <f>IFERROR(IF(V95="","",V95*0.0155),"")</f>
        <v/>
      </c>
      <c r="Y95" s="69" t="inlineStr"/>
      <c r="Z95" s="70" t="inlineStr"/>
      <c r="AD95" s="74" t="n"/>
      <c r="BA95" s="108" t="inlineStr">
        <is>
          <t>ЗПФ</t>
        </is>
      </c>
    </row>
    <row r="96" ht="27" customHeight="1">
      <c r="A96" s="64" t="inlineStr">
        <is>
          <t>SU002622</t>
        </is>
      </c>
      <c r="B96" s="64" t="inlineStr">
        <is>
          <t>P003683</t>
        </is>
      </c>
      <c r="C96" s="37" t="n">
        <v>4301070973</v>
      </c>
      <c r="D96" s="181" t="n">
        <v>4607111033987</v>
      </c>
      <c r="E96" s="347" t="n"/>
      <c r="F96" s="379" t="n">
        <v>0.43</v>
      </c>
      <c r="G96" s="38" t="n">
        <v>16</v>
      </c>
      <c r="H96" s="379" t="n">
        <v>6.88</v>
      </c>
      <c r="I96" s="379" t="n">
        <v>7.1996</v>
      </c>
      <c r="J96" s="38" t="n">
        <v>84</v>
      </c>
      <c r="K96" s="38" t="inlineStr">
        <is>
          <t>12</t>
        </is>
      </c>
      <c r="L96" s="39" t="inlineStr">
        <is>
          <t>МГ</t>
        </is>
      </c>
      <c r="M96" s="38" t="n">
        <v>180</v>
      </c>
      <c r="N96" s="420" t="inlineStr">
        <is>
          <t>Пельмени «Бульмени со сливочным маслом» 0,43 Сфера ТМ «Горячая штучка»</t>
        </is>
      </c>
      <c r="O96" s="381" t="n"/>
      <c r="P96" s="381" t="n"/>
      <c r="Q96" s="381" t="n"/>
      <c r="R96" s="347" t="n"/>
      <c r="S96" s="40" t="inlineStr"/>
      <c r="T96" s="40" t="inlineStr"/>
      <c r="U96" s="41" t="inlineStr">
        <is>
          <t>кор</t>
        </is>
      </c>
      <c r="V96" s="382" t="n">
        <v>15</v>
      </c>
      <c r="W96" s="383">
        <f>IFERROR(IF(V96="","",V96),"")</f>
        <v/>
      </c>
      <c r="X96" s="42">
        <f>IFERROR(IF(V96="","",V96*0.0155),"")</f>
        <v/>
      </c>
      <c r="Y96" s="69" t="inlineStr"/>
      <c r="Z96" s="70" t="inlineStr"/>
      <c r="AD96" s="74" t="n"/>
      <c r="BA96" s="109" t="inlineStr">
        <is>
          <t>ЗПФ</t>
        </is>
      </c>
    </row>
    <row r="97" ht="27" customHeight="1">
      <c r="A97" s="64" t="inlineStr">
        <is>
          <t>SU002623</t>
        </is>
      </c>
      <c r="B97" s="64" t="inlineStr">
        <is>
          <t>P003684</t>
        </is>
      </c>
      <c r="C97" s="37" t="n">
        <v>4301070974</v>
      </c>
      <c r="D97" s="181" t="n">
        <v>4607111034151</v>
      </c>
      <c r="E97" s="347" t="n"/>
      <c r="F97" s="379" t="n">
        <v>0.9</v>
      </c>
      <c r="G97" s="38" t="n">
        <v>8</v>
      </c>
      <c r="H97" s="379" t="n">
        <v>7.2</v>
      </c>
      <c r="I97" s="379" t="n">
        <v>7.486</v>
      </c>
      <c r="J97" s="38" t="n">
        <v>84</v>
      </c>
      <c r="K97" s="38" t="inlineStr">
        <is>
          <t>12</t>
        </is>
      </c>
      <c r="L97" s="39" t="inlineStr">
        <is>
          <t>МГ</t>
        </is>
      </c>
      <c r="M97" s="38" t="n">
        <v>180</v>
      </c>
      <c r="N97" s="421" t="inlineStr">
        <is>
          <t>Пельмени «Бульмени со сливочным маслом» 0,9 Сфера ТМ «Горячая штучка»</t>
        </is>
      </c>
      <c r="O97" s="381" t="n"/>
      <c r="P97" s="381" t="n"/>
      <c r="Q97" s="381" t="n"/>
      <c r="R97" s="347" t="n"/>
      <c r="S97" s="40" t="inlineStr"/>
      <c r="T97" s="40" t="inlineStr"/>
      <c r="U97" s="41" t="inlineStr">
        <is>
          <t>кор</t>
        </is>
      </c>
      <c r="V97" s="382" t="n">
        <v>75</v>
      </c>
      <c r="W97" s="383">
        <f>IFERROR(IF(V97="","",V97),"")</f>
        <v/>
      </c>
      <c r="X97" s="42">
        <f>IFERROR(IF(V97="","",V97*0.0155),"")</f>
        <v/>
      </c>
      <c r="Y97" s="69" t="inlineStr"/>
      <c r="Z97" s="70" t="inlineStr"/>
      <c r="AD97" s="74" t="n"/>
      <c r="BA97" s="110" t="inlineStr">
        <is>
          <t>ЗПФ</t>
        </is>
      </c>
    </row>
    <row r="98" ht="27" customHeight="1">
      <c r="A98" s="64" t="inlineStr">
        <is>
          <t>SU002731</t>
        </is>
      </c>
      <c r="B98" s="64" t="inlineStr">
        <is>
          <t>P003603</t>
        </is>
      </c>
      <c r="C98" s="37" t="n">
        <v>4301070958</v>
      </c>
      <c r="D98" s="181" t="n">
        <v>4607111038098</v>
      </c>
      <c r="E98" s="347" t="n"/>
      <c r="F98" s="379" t="n">
        <v>0.8</v>
      </c>
      <c r="G98" s="38" t="n">
        <v>8</v>
      </c>
      <c r="H98" s="379" t="n">
        <v>6.4</v>
      </c>
      <c r="I98" s="379" t="n">
        <v>6.686</v>
      </c>
      <c r="J98" s="38" t="n">
        <v>84</v>
      </c>
      <c r="K98" s="38" t="inlineStr">
        <is>
          <t>12</t>
        </is>
      </c>
      <c r="L98" s="39" t="inlineStr">
        <is>
          <t>МГ</t>
        </is>
      </c>
      <c r="M98" s="38" t="n">
        <v>180</v>
      </c>
      <c r="N98" s="422" t="inlineStr">
        <is>
          <t>Пельмени «Бульмени по-сибирски с говядиной и свининой» 0,8 сфера ТМ «Горячая штучка»</t>
        </is>
      </c>
      <c r="O98" s="381" t="n"/>
      <c r="P98" s="381" t="n"/>
      <c r="Q98" s="381" t="n"/>
      <c r="R98" s="347" t="n"/>
      <c r="S98" s="40" t="inlineStr"/>
      <c r="T98" s="40" t="inlineStr"/>
      <c r="U98" s="41" t="inlineStr">
        <is>
          <t>кор</t>
        </is>
      </c>
      <c r="V98" s="382" t="n">
        <v>0</v>
      </c>
      <c r="W98" s="383">
        <f>IFERROR(IF(V98="","",V98),"")</f>
        <v/>
      </c>
      <c r="X98" s="42">
        <f>IFERROR(IF(V98="","",V98*0.0155),"")</f>
        <v/>
      </c>
      <c r="Y98" s="69" t="inlineStr"/>
      <c r="Z98" s="70" t="inlineStr"/>
      <c r="AD98" s="74" t="n"/>
      <c r="BA98" s="111" t="inlineStr">
        <is>
          <t>ЗПФ</t>
        </is>
      </c>
    </row>
    <row r="99">
      <c r="A99" s="176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384" t="n"/>
      <c r="N99" s="385" t="inlineStr">
        <is>
          <t>Итого</t>
        </is>
      </c>
      <c r="O99" s="355" t="n"/>
      <c r="P99" s="355" t="n"/>
      <c r="Q99" s="355" t="n"/>
      <c r="R99" s="355" t="n"/>
      <c r="S99" s="355" t="n"/>
      <c r="T99" s="356" t="n"/>
      <c r="U99" s="43" t="inlineStr">
        <is>
          <t>кор</t>
        </is>
      </c>
      <c r="V99" s="386">
        <f>IFERROR(SUM(V94:V98),"0")</f>
        <v/>
      </c>
      <c r="W99" s="386">
        <f>IFERROR(SUM(W94:W98),"0")</f>
        <v/>
      </c>
      <c r="X99" s="386">
        <f>IFERROR(IF(X94="",0,X94),"0")+IFERROR(IF(X95="",0,X95),"0")+IFERROR(IF(X96="",0,X96),"0")+IFERROR(IF(X97="",0,X97),"0")+IFERROR(IF(X98="",0,X98),"0")</f>
        <v/>
      </c>
      <c r="Y99" s="387" t="n"/>
      <c r="Z99" s="387" t="n"/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384" t="n"/>
      <c r="N100" s="385" t="inlineStr">
        <is>
          <t>Итого</t>
        </is>
      </c>
      <c r="O100" s="355" t="n"/>
      <c r="P100" s="355" t="n"/>
      <c r="Q100" s="355" t="n"/>
      <c r="R100" s="355" t="n"/>
      <c r="S100" s="355" t="n"/>
      <c r="T100" s="356" t="n"/>
      <c r="U100" s="43" t="inlineStr">
        <is>
          <t>кг</t>
        </is>
      </c>
      <c r="V100" s="386">
        <f>IFERROR(SUMPRODUCT(V94:V98*H94:H98),"0")</f>
        <v/>
      </c>
      <c r="W100" s="386">
        <f>IFERROR(SUMPRODUCT(W94:W98*H94:H98),"0")</f>
        <v/>
      </c>
      <c r="X100" s="43" t="n"/>
      <c r="Y100" s="387" t="n"/>
      <c r="Z100" s="387" t="n"/>
    </row>
    <row r="101" ht="16.5" customHeight="1">
      <c r="A101" s="205" t="inlineStr">
        <is>
          <t>Чебупицца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205" t="n"/>
      <c r="Z101" s="205" t="n"/>
    </row>
    <row r="102" ht="14.25" customHeight="1">
      <c r="A102" s="194" t="inlineStr">
        <is>
          <t>Снеки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94" t="n"/>
      <c r="Z102" s="194" t="n"/>
    </row>
    <row r="103" ht="27" customHeight="1">
      <c r="A103" s="64" t="inlineStr">
        <is>
          <t>SU002562</t>
        </is>
      </c>
      <c r="B103" s="64" t="inlineStr">
        <is>
          <t>P003286</t>
        </is>
      </c>
      <c r="C103" s="37" t="n">
        <v>4301135162</v>
      </c>
      <c r="D103" s="181" t="n">
        <v>4607111034014</v>
      </c>
      <c r="E103" s="347" t="n"/>
      <c r="F103" s="379" t="n">
        <v>0.25</v>
      </c>
      <c r="G103" s="38" t="n">
        <v>12</v>
      </c>
      <c r="H103" s="379" t="n">
        <v>3</v>
      </c>
      <c r="I103" s="379" t="n">
        <v>3.7036</v>
      </c>
      <c r="J103" s="38" t="n">
        <v>70</v>
      </c>
      <c r="K103" s="38" t="inlineStr">
        <is>
          <t>14</t>
        </is>
      </c>
      <c r="L103" s="39" t="inlineStr">
        <is>
          <t>МГ</t>
        </is>
      </c>
      <c r="M103" s="38" t="n">
        <v>180</v>
      </c>
      <c r="N103" s="423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O103" s="381" t="n"/>
      <c r="P103" s="381" t="n"/>
      <c r="Q103" s="381" t="n"/>
      <c r="R103" s="347" t="n"/>
      <c r="S103" s="40" t="inlineStr"/>
      <c r="T103" s="40" t="inlineStr"/>
      <c r="U103" s="41" t="inlineStr">
        <is>
          <t>кор</t>
        </is>
      </c>
      <c r="V103" s="382" t="n">
        <v>40</v>
      </c>
      <c r="W103" s="383">
        <f>IFERROR(IF(V103="","",V103),"")</f>
        <v/>
      </c>
      <c r="X103" s="42">
        <f>IFERROR(IF(V103="","",V103*0.01788),"")</f>
        <v/>
      </c>
      <c r="Y103" s="69" t="inlineStr"/>
      <c r="Z103" s="70" t="inlineStr"/>
      <c r="AD103" s="74" t="n"/>
      <c r="BA103" s="112" t="inlineStr">
        <is>
          <t>ПГП</t>
        </is>
      </c>
    </row>
    <row r="104" ht="27" customHeight="1">
      <c r="A104" s="64" t="inlineStr">
        <is>
          <t>SU002561</t>
        </is>
      </c>
      <c r="B104" s="64" t="inlineStr">
        <is>
          <t>P002884</t>
        </is>
      </c>
      <c r="C104" s="37" t="n">
        <v>4301135117</v>
      </c>
      <c r="D104" s="181" t="n">
        <v>4607111033994</v>
      </c>
      <c r="E104" s="347" t="n"/>
      <c r="F104" s="379" t="n">
        <v>0.25</v>
      </c>
      <c r="G104" s="38" t="n">
        <v>12</v>
      </c>
      <c r="H104" s="379" t="n">
        <v>3</v>
      </c>
      <c r="I104" s="379" t="n">
        <v>3.7036</v>
      </c>
      <c r="J104" s="38" t="n">
        <v>70</v>
      </c>
      <c r="K104" s="38" t="inlineStr">
        <is>
          <t>14</t>
        </is>
      </c>
      <c r="L104" s="39" t="inlineStr">
        <is>
          <t>МГ</t>
        </is>
      </c>
      <c r="M104" s="38" t="n">
        <v>180</v>
      </c>
      <c r="N104" s="424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O104" s="381" t="n"/>
      <c r="P104" s="381" t="n"/>
      <c r="Q104" s="381" t="n"/>
      <c r="R104" s="347" t="n"/>
      <c r="S104" s="40" t="inlineStr"/>
      <c r="T104" s="40" t="inlineStr"/>
      <c r="U104" s="41" t="inlineStr">
        <is>
          <t>кор</t>
        </is>
      </c>
      <c r="V104" s="382" t="n">
        <v>40</v>
      </c>
      <c r="W104" s="383">
        <f>IFERROR(IF(V104="","",V104),"")</f>
        <v/>
      </c>
      <c r="X104" s="42">
        <f>IFERROR(IF(V104="","",V104*0.01788),"")</f>
        <v/>
      </c>
      <c r="Y104" s="69" t="inlineStr"/>
      <c r="Z104" s="70" t="inlineStr"/>
      <c r="AD104" s="74" t="n"/>
      <c r="BA104" s="113" t="inlineStr">
        <is>
          <t>ПГП</t>
        </is>
      </c>
    </row>
    <row r="105">
      <c r="A105" s="176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384" t="n"/>
      <c r="N105" s="385" t="inlineStr">
        <is>
          <t>Итого</t>
        </is>
      </c>
      <c r="O105" s="355" t="n"/>
      <c r="P105" s="355" t="n"/>
      <c r="Q105" s="355" t="n"/>
      <c r="R105" s="355" t="n"/>
      <c r="S105" s="355" t="n"/>
      <c r="T105" s="356" t="n"/>
      <c r="U105" s="43" t="inlineStr">
        <is>
          <t>кор</t>
        </is>
      </c>
      <c r="V105" s="386">
        <f>IFERROR(SUM(V103:V104),"0")</f>
        <v/>
      </c>
      <c r="W105" s="386">
        <f>IFERROR(SUM(W103:W104),"0")</f>
        <v/>
      </c>
      <c r="X105" s="386">
        <f>IFERROR(IF(X103="",0,X103),"0")+IFERROR(IF(X104="",0,X104),"0")</f>
        <v/>
      </c>
      <c r="Y105" s="387" t="n"/>
      <c r="Z105" s="387" t="n"/>
    </row>
    <row r="106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384" t="n"/>
      <c r="N106" s="385" t="inlineStr">
        <is>
          <t>Итого</t>
        </is>
      </c>
      <c r="O106" s="355" t="n"/>
      <c r="P106" s="355" t="n"/>
      <c r="Q106" s="355" t="n"/>
      <c r="R106" s="355" t="n"/>
      <c r="S106" s="355" t="n"/>
      <c r="T106" s="356" t="n"/>
      <c r="U106" s="43" t="inlineStr">
        <is>
          <t>кг</t>
        </is>
      </c>
      <c r="V106" s="386">
        <f>IFERROR(SUMPRODUCT(V103:V104*H103:H104),"0")</f>
        <v/>
      </c>
      <c r="W106" s="386">
        <f>IFERROR(SUMPRODUCT(W103:W104*H103:H104),"0")</f>
        <v/>
      </c>
      <c r="X106" s="43" t="n"/>
      <c r="Y106" s="387" t="n"/>
      <c r="Z106" s="387" t="n"/>
    </row>
    <row r="107" ht="16.5" customHeight="1">
      <c r="A107" s="205" t="inlineStr">
        <is>
          <t>Хотстеры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205" t="n"/>
      <c r="Z107" s="205" t="n"/>
    </row>
    <row r="108" ht="14.25" customHeight="1">
      <c r="A108" s="194" t="inlineStr">
        <is>
          <t>Снеки</t>
        </is>
      </c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94" t="n"/>
      <c r="Z108" s="194" t="n"/>
    </row>
    <row r="109" ht="16.5" customHeight="1">
      <c r="A109" s="64" t="inlineStr">
        <is>
          <t>SU002565</t>
        </is>
      </c>
      <c r="B109" s="64" t="inlineStr">
        <is>
          <t>P002877</t>
        </is>
      </c>
      <c r="C109" s="37" t="n">
        <v>4301135112</v>
      </c>
      <c r="D109" s="181" t="n">
        <v>4607111034199</v>
      </c>
      <c r="E109" s="347" t="n"/>
      <c r="F109" s="379" t="n">
        <v>0.25</v>
      </c>
      <c r="G109" s="38" t="n">
        <v>12</v>
      </c>
      <c r="H109" s="379" t="n">
        <v>3</v>
      </c>
      <c r="I109" s="379" t="n">
        <v>3.7036</v>
      </c>
      <c r="J109" s="38" t="n">
        <v>70</v>
      </c>
      <c r="K109" s="38" t="inlineStr">
        <is>
          <t>14</t>
        </is>
      </c>
      <c r="L109" s="39" t="inlineStr">
        <is>
          <t>МГ</t>
        </is>
      </c>
      <c r="M109" s="38" t="n">
        <v>180</v>
      </c>
      <c r="N109" s="425">
        <f>HYPERLINK("https://abi.ru/products/Замороженные/Горячая штучка/Хотстеры/Снеки/P002877/","Хотстеры Хотстеры Фикс.вес 0,25 Лоток Горячая штучка")</f>
        <v/>
      </c>
      <c r="O109" s="381" t="n"/>
      <c r="P109" s="381" t="n"/>
      <c r="Q109" s="381" t="n"/>
      <c r="R109" s="347" t="n"/>
      <c r="S109" s="40" t="inlineStr"/>
      <c r="T109" s="40" t="inlineStr"/>
      <c r="U109" s="41" t="inlineStr">
        <is>
          <t>кор</t>
        </is>
      </c>
      <c r="V109" s="382" t="n">
        <v>35</v>
      </c>
      <c r="W109" s="383">
        <f>IFERROR(IF(V109="","",V109),"")</f>
        <v/>
      </c>
      <c r="X109" s="42">
        <f>IFERROR(IF(V109="","",V109*0.01788),"")</f>
        <v/>
      </c>
      <c r="Y109" s="69" t="inlineStr"/>
      <c r="Z109" s="70" t="inlineStr"/>
      <c r="AD109" s="74" t="n"/>
      <c r="BA109" s="114" t="inlineStr">
        <is>
          <t>ПГП</t>
        </is>
      </c>
    </row>
    <row r="110">
      <c r="A110" s="176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384" t="n"/>
      <c r="N110" s="385" t="inlineStr">
        <is>
          <t>Итого</t>
        </is>
      </c>
      <c r="O110" s="355" t="n"/>
      <c r="P110" s="355" t="n"/>
      <c r="Q110" s="355" t="n"/>
      <c r="R110" s="355" t="n"/>
      <c r="S110" s="355" t="n"/>
      <c r="T110" s="356" t="n"/>
      <c r="U110" s="43" t="inlineStr">
        <is>
          <t>кор</t>
        </is>
      </c>
      <c r="V110" s="386">
        <f>IFERROR(SUM(V109:V109),"0")</f>
        <v/>
      </c>
      <c r="W110" s="386">
        <f>IFERROR(SUM(W109:W109),"0")</f>
        <v/>
      </c>
      <c r="X110" s="386">
        <f>IFERROR(IF(X109="",0,X109),"0")</f>
        <v/>
      </c>
      <c r="Y110" s="387" t="n"/>
      <c r="Z110" s="387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384" t="n"/>
      <c r="N111" s="385" t="inlineStr">
        <is>
          <t>Итого</t>
        </is>
      </c>
      <c r="O111" s="355" t="n"/>
      <c r="P111" s="355" t="n"/>
      <c r="Q111" s="355" t="n"/>
      <c r="R111" s="355" t="n"/>
      <c r="S111" s="355" t="n"/>
      <c r="T111" s="356" t="n"/>
      <c r="U111" s="43" t="inlineStr">
        <is>
          <t>кг</t>
        </is>
      </c>
      <c r="V111" s="386">
        <f>IFERROR(SUMPRODUCT(V109:V109*H109:H109),"0")</f>
        <v/>
      </c>
      <c r="W111" s="386">
        <f>IFERROR(SUMPRODUCT(W109:W109*H109:H109),"0")</f>
        <v/>
      </c>
      <c r="X111" s="43" t="n"/>
      <c r="Y111" s="387" t="n"/>
      <c r="Z111" s="387" t="n"/>
    </row>
    <row r="112" ht="16.5" customHeight="1">
      <c r="A112" s="205" t="inlineStr">
        <is>
          <t>Круггетсы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205" t="n"/>
      <c r="Z112" s="205" t="n"/>
    </row>
    <row r="113" ht="14.25" customHeight="1">
      <c r="A113" s="194" t="inlineStr">
        <is>
          <t>Снеки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94" t="n"/>
      <c r="Z113" s="194" t="n"/>
    </row>
    <row r="114" ht="27" customHeight="1">
      <c r="A114" s="64" t="inlineStr">
        <is>
          <t>SU001950</t>
        </is>
      </c>
      <c r="B114" s="64" t="inlineStr">
        <is>
          <t>P001982</t>
        </is>
      </c>
      <c r="C114" s="37" t="n">
        <v>4301130006</v>
      </c>
      <c r="D114" s="181" t="n">
        <v>4607111034670</v>
      </c>
      <c r="E114" s="347" t="n"/>
      <c r="F114" s="379" t="n">
        <v>3</v>
      </c>
      <c r="G114" s="38" t="n">
        <v>1</v>
      </c>
      <c r="H114" s="379" t="n">
        <v>3</v>
      </c>
      <c r="I114" s="379" t="n">
        <v>3.195</v>
      </c>
      <c r="J114" s="38" t="n">
        <v>126</v>
      </c>
      <c r="K114" s="38" t="inlineStr">
        <is>
          <t>14</t>
        </is>
      </c>
      <c r="L114" s="39" t="inlineStr">
        <is>
          <t>МГ</t>
        </is>
      </c>
      <c r="M114" s="38" t="n">
        <v>180</v>
      </c>
      <c r="N114" s="426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O114" s="381" t="n"/>
      <c r="P114" s="381" t="n"/>
      <c r="Q114" s="381" t="n"/>
      <c r="R114" s="347" t="n"/>
      <c r="S114" s="40" t="inlineStr"/>
      <c r="T114" s="40" t="inlineStr"/>
      <c r="U114" s="41" t="inlineStr">
        <is>
          <t>кор</t>
        </is>
      </c>
      <c r="V114" s="382" t="n">
        <v>0</v>
      </c>
      <c r="W114" s="383">
        <f>IFERROR(IF(V114="","",V114),"")</f>
        <v/>
      </c>
      <c r="X114" s="42">
        <f>IFERROR(IF(V114="","",V114*0.00936),"")</f>
        <v/>
      </c>
      <c r="Y114" s="69" t="inlineStr">
        <is>
          <t>ВЕСОВОЙ ФОРМАТ</t>
        </is>
      </c>
      <c r="Z114" s="70" t="inlineStr"/>
      <c r="AD114" s="74" t="n"/>
      <c r="BA114" s="115" t="inlineStr">
        <is>
          <t>ПГП</t>
        </is>
      </c>
    </row>
    <row r="115" ht="27" customHeight="1">
      <c r="A115" s="64" t="inlineStr">
        <is>
          <t>SU001949</t>
        </is>
      </c>
      <c r="B115" s="64" t="inlineStr">
        <is>
          <t>P001980</t>
        </is>
      </c>
      <c r="C115" s="37" t="n">
        <v>4301130003</v>
      </c>
      <c r="D115" s="181" t="n">
        <v>4607111034687</v>
      </c>
      <c r="E115" s="347" t="n"/>
      <c r="F115" s="379" t="n">
        <v>3</v>
      </c>
      <c r="G115" s="38" t="n">
        <v>1</v>
      </c>
      <c r="H115" s="379" t="n">
        <v>3</v>
      </c>
      <c r="I115" s="379" t="n">
        <v>3.195</v>
      </c>
      <c r="J115" s="38" t="n">
        <v>126</v>
      </c>
      <c r="K115" s="38" t="inlineStr">
        <is>
          <t>14</t>
        </is>
      </c>
      <c r="L115" s="39" t="inlineStr">
        <is>
          <t>МГ</t>
        </is>
      </c>
      <c r="M115" s="38" t="n">
        <v>180</v>
      </c>
      <c r="N115" s="427" t="inlineStr">
        <is>
          <t>Круггетсы сочные Хорека Весовые Пакет 3 кг Горячая штучка</t>
        </is>
      </c>
      <c r="O115" s="381" t="n"/>
      <c r="P115" s="381" t="n"/>
      <c r="Q115" s="381" t="n"/>
      <c r="R115" s="347" t="n"/>
      <c r="S115" s="40" t="inlineStr"/>
      <c r="T115" s="40" t="inlineStr"/>
      <c r="U115" s="41" t="inlineStr">
        <is>
          <t>кор</t>
        </is>
      </c>
      <c r="V115" s="382" t="n">
        <v>0</v>
      </c>
      <c r="W115" s="383">
        <f>IFERROR(IF(V115="","",V115),"")</f>
        <v/>
      </c>
      <c r="X115" s="42">
        <f>IFERROR(IF(V115="","",V115*0.00936),"")</f>
        <v/>
      </c>
      <c r="Y115" s="69" t="inlineStr">
        <is>
          <t>ВЕСОВОЙ ФОРМАТ</t>
        </is>
      </c>
      <c r="Z115" s="70" t="inlineStr"/>
      <c r="AD115" s="74" t="n"/>
      <c r="BA115" s="116" t="inlineStr">
        <is>
          <t>ПГП</t>
        </is>
      </c>
    </row>
    <row r="116" ht="27" customHeight="1">
      <c r="A116" s="64" t="inlineStr">
        <is>
          <t>SU002566</t>
        </is>
      </c>
      <c r="B116" s="64" t="inlineStr">
        <is>
          <t>P002880</t>
        </is>
      </c>
      <c r="C116" s="37" t="n">
        <v>4301135115</v>
      </c>
      <c r="D116" s="181" t="n">
        <v>4607111034380</v>
      </c>
      <c r="E116" s="347" t="n"/>
      <c r="F116" s="379" t="n">
        <v>0.25</v>
      </c>
      <c r="G116" s="38" t="n">
        <v>12</v>
      </c>
      <c r="H116" s="379" t="n">
        <v>3</v>
      </c>
      <c r="I116" s="379" t="n">
        <v>3.7036</v>
      </c>
      <c r="J116" s="38" t="n">
        <v>70</v>
      </c>
      <c r="K116" s="38" t="inlineStr">
        <is>
          <t>14</t>
        </is>
      </c>
      <c r="L116" s="39" t="inlineStr">
        <is>
          <t>МГ</t>
        </is>
      </c>
      <c r="M116" s="38" t="n">
        <v>180</v>
      </c>
      <c r="N116" s="428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O116" s="381" t="n"/>
      <c r="P116" s="381" t="n"/>
      <c r="Q116" s="381" t="n"/>
      <c r="R116" s="347" t="n"/>
      <c r="S116" s="40" t="inlineStr"/>
      <c r="T116" s="40" t="inlineStr"/>
      <c r="U116" s="41" t="inlineStr">
        <is>
          <t>кор</t>
        </is>
      </c>
      <c r="V116" s="382" t="n">
        <v>10</v>
      </c>
      <c r="W116" s="383">
        <f>IFERROR(IF(V116="","",V116),"")</f>
        <v/>
      </c>
      <c r="X116" s="42">
        <f>IFERROR(IF(V116="","",V116*0.01788),"")</f>
        <v/>
      </c>
      <c r="Y116" s="69" t="inlineStr"/>
      <c r="Z116" s="70" t="inlineStr"/>
      <c r="AD116" s="74" t="n"/>
      <c r="BA116" s="117" t="inlineStr">
        <is>
          <t>ПГП</t>
        </is>
      </c>
    </row>
    <row r="117" ht="27" customHeight="1">
      <c r="A117" s="64" t="inlineStr">
        <is>
          <t>SU002567</t>
        </is>
      </c>
      <c r="B117" s="64" t="inlineStr">
        <is>
          <t>P002879</t>
        </is>
      </c>
      <c r="C117" s="37" t="n">
        <v>4301135114</v>
      </c>
      <c r="D117" s="181" t="n">
        <v>4607111034397</v>
      </c>
      <c r="E117" s="347" t="n"/>
      <c r="F117" s="379" t="n">
        <v>0.25</v>
      </c>
      <c r="G117" s="38" t="n">
        <v>12</v>
      </c>
      <c r="H117" s="379" t="n">
        <v>3</v>
      </c>
      <c r="I117" s="379" t="n">
        <v>3.7036</v>
      </c>
      <c r="J117" s="38" t="n">
        <v>70</v>
      </c>
      <c r="K117" s="38" t="inlineStr">
        <is>
          <t>14</t>
        </is>
      </c>
      <c r="L117" s="39" t="inlineStr">
        <is>
          <t>МГ</t>
        </is>
      </c>
      <c r="M117" s="38" t="n">
        <v>180</v>
      </c>
      <c r="N117" s="429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O117" s="381" t="n"/>
      <c r="P117" s="381" t="n"/>
      <c r="Q117" s="381" t="n"/>
      <c r="R117" s="347" t="n"/>
      <c r="S117" s="40" t="inlineStr"/>
      <c r="T117" s="40" t="inlineStr"/>
      <c r="U117" s="41" t="inlineStr">
        <is>
          <t>кор</t>
        </is>
      </c>
      <c r="V117" s="382" t="n">
        <v>15</v>
      </c>
      <c r="W117" s="383">
        <f>IFERROR(IF(V117="","",V117),"")</f>
        <v/>
      </c>
      <c r="X117" s="42">
        <f>IFERROR(IF(V117="","",V117*0.01788),"")</f>
        <v/>
      </c>
      <c r="Y117" s="69" t="inlineStr"/>
      <c r="Z117" s="70" t="inlineStr"/>
      <c r="AD117" s="74" t="n"/>
      <c r="BA117" s="118" t="inlineStr">
        <is>
          <t>ПГП</t>
        </is>
      </c>
    </row>
    <row r="118">
      <c r="A118" s="176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384" t="n"/>
      <c r="N118" s="385" t="inlineStr">
        <is>
          <t>Итого</t>
        </is>
      </c>
      <c r="O118" s="355" t="n"/>
      <c r="P118" s="355" t="n"/>
      <c r="Q118" s="355" t="n"/>
      <c r="R118" s="355" t="n"/>
      <c r="S118" s="355" t="n"/>
      <c r="T118" s="356" t="n"/>
      <c r="U118" s="43" t="inlineStr">
        <is>
          <t>кор</t>
        </is>
      </c>
      <c r="V118" s="386">
        <f>IFERROR(SUM(V114:V117),"0")</f>
        <v/>
      </c>
      <c r="W118" s="386">
        <f>IFERROR(SUM(W114:W117),"0")</f>
        <v/>
      </c>
      <c r="X118" s="386">
        <f>IFERROR(IF(X114="",0,X114),"0")+IFERROR(IF(X115="",0,X115),"0")+IFERROR(IF(X116="",0,X116),"0")+IFERROR(IF(X117="",0,X117),"0")</f>
        <v/>
      </c>
      <c r="Y118" s="387" t="n"/>
      <c r="Z118" s="387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384" t="n"/>
      <c r="N119" s="385" t="inlineStr">
        <is>
          <t>Итого</t>
        </is>
      </c>
      <c r="O119" s="355" t="n"/>
      <c r="P119" s="355" t="n"/>
      <c r="Q119" s="355" t="n"/>
      <c r="R119" s="355" t="n"/>
      <c r="S119" s="355" t="n"/>
      <c r="T119" s="356" t="n"/>
      <c r="U119" s="43" t="inlineStr">
        <is>
          <t>кг</t>
        </is>
      </c>
      <c r="V119" s="386">
        <f>IFERROR(SUMPRODUCT(V114:V117*H114:H117),"0")</f>
        <v/>
      </c>
      <c r="W119" s="386">
        <f>IFERROR(SUMPRODUCT(W114:W117*H114:H117),"0")</f>
        <v/>
      </c>
      <c r="X119" s="43" t="n"/>
      <c r="Y119" s="387" t="n"/>
      <c r="Z119" s="387" t="n"/>
    </row>
    <row r="120" ht="16.5" customHeight="1">
      <c r="A120" s="205" t="inlineStr">
        <is>
          <t>Пекерсы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205" t="n"/>
      <c r="Z120" s="205" t="n"/>
    </row>
    <row r="121" ht="14.25" customHeight="1">
      <c r="A121" s="194" t="inlineStr">
        <is>
          <t>Снеки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94" t="n"/>
      <c r="Z121" s="194" t="n"/>
    </row>
    <row r="122" ht="27" customHeight="1">
      <c r="A122" s="64" t="inlineStr">
        <is>
          <t>SU002669</t>
        </is>
      </c>
      <c r="B122" s="64" t="inlineStr">
        <is>
          <t>P003041</t>
        </is>
      </c>
      <c r="C122" s="37" t="n">
        <v>4301135134</v>
      </c>
      <c r="D122" s="181" t="n">
        <v>4607111035806</v>
      </c>
      <c r="E122" s="347" t="n"/>
      <c r="F122" s="379" t="n">
        <v>0.25</v>
      </c>
      <c r="G122" s="38" t="n">
        <v>12</v>
      </c>
      <c r="H122" s="379" t="n">
        <v>3</v>
      </c>
      <c r="I122" s="379" t="n">
        <v>3.7036</v>
      </c>
      <c r="J122" s="38" t="n">
        <v>70</v>
      </c>
      <c r="K122" s="38" t="inlineStr">
        <is>
          <t>14</t>
        </is>
      </c>
      <c r="L122" s="39" t="inlineStr">
        <is>
          <t>МГ</t>
        </is>
      </c>
      <c r="M122" s="38" t="n">
        <v>180</v>
      </c>
      <c r="N122" s="430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O122" s="381" t="n"/>
      <c r="P122" s="381" t="n"/>
      <c r="Q122" s="381" t="n"/>
      <c r="R122" s="347" t="n"/>
      <c r="S122" s="40" t="inlineStr"/>
      <c r="T122" s="40" t="inlineStr"/>
      <c r="U122" s="41" t="inlineStr">
        <is>
          <t>кор</t>
        </is>
      </c>
      <c r="V122" s="382" t="n">
        <v>0</v>
      </c>
      <c r="W122" s="383">
        <f>IFERROR(IF(V122="","",V122),"")</f>
        <v/>
      </c>
      <c r="X122" s="42">
        <f>IFERROR(IF(V122="","",V122*0.01788),"")</f>
        <v/>
      </c>
      <c r="Y122" s="69" t="inlineStr"/>
      <c r="Z122" s="70" t="inlineStr"/>
      <c r="AD122" s="74" t="n"/>
      <c r="BA122" s="119" t="inlineStr">
        <is>
          <t>ПГП</t>
        </is>
      </c>
    </row>
    <row r="123">
      <c r="A123" s="176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384" t="n"/>
      <c r="N123" s="385" t="inlineStr">
        <is>
          <t>Итого</t>
        </is>
      </c>
      <c r="O123" s="355" t="n"/>
      <c r="P123" s="355" t="n"/>
      <c r="Q123" s="355" t="n"/>
      <c r="R123" s="355" t="n"/>
      <c r="S123" s="355" t="n"/>
      <c r="T123" s="356" t="n"/>
      <c r="U123" s="43" t="inlineStr">
        <is>
          <t>кор</t>
        </is>
      </c>
      <c r="V123" s="386">
        <f>IFERROR(SUM(V122:V122),"0")</f>
        <v/>
      </c>
      <c r="W123" s="386">
        <f>IFERROR(SUM(W122:W122),"0")</f>
        <v/>
      </c>
      <c r="X123" s="386">
        <f>IFERROR(IF(X122="",0,X122),"0")</f>
        <v/>
      </c>
      <c r="Y123" s="387" t="n"/>
      <c r="Z123" s="387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384" t="n"/>
      <c r="N124" s="385" t="inlineStr">
        <is>
          <t>Итого</t>
        </is>
      </c>
      <c r="O124" s="355" t="n"/>
      <c r="P124" s="355" t="n"/>
      <c r="Q124" s="355" t="n"/>
      <c r="R124" s="355" t="n"/>
      <c r="S124" s="355" t="n"/>
      <c r="T124" s="356" t="n"/>
      <c r="U124" s="43" t="inlineStr">
        <is>
          <t>кг</t>
        </is>
      </c>
      <c r="V124" s="386">
        <f>IFERROR(SUMPRODUCT(V122:V122*H122:H122),"0")</f>
        <v/>
      </c>
      <c r="W124" s="386">
        <f>IFERROR(SUMPRODUCT(W122:W122*H122:H122),"0")</f>
        <v/>
      </c>
      <c r="X124" s="43" t="n"/>
      <c r="Y124" s="387" t="n"/>
      <c r="Z124" s="387" t="n"/>
    </row>
    <row r="125" ht="16.5" customHeight="1">
      <c r="A125" s="205" t="inlineStr">
        <is>
          <t>Супермени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205" t="n"/>
      <c r="Z125" s="205" t="n"/>
    </row>
    <row r="126" ht="14.25" customHeight="1">
      <c r="A126" s="194" t="inlineStr">
        <is>
          <t>Пельмени ПГП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94" t="n"/>
      <c r="Z126" s="194" t="n"/>
    </row>
    <row r="127" ht="27" customHeight="1">
      <c r="A127" s="64" t="inlineStr">
        <is>
          <t>SU002008</t>
        </is>
      </c>
      <c r="B127" s="64" t="inlineStr">
        <is>
          <t>P002098</t>
        </is>
      </c>
      <c r="C127" s="37" t="n">
        <v>4301070768</v>
      </c>
      <c r="D127" s="181" t="n">
        <v>4607111035639</v>
      </c>
      <c r="E127" s="347" t="n"/>
      <c r="F127" s="379" t="n">
        <v>0.2</v>
      </c>
      <c r="G127" s="38" t="n">
        <v>12</v>
      </c>
      <c r="H127" s="379" t="n">
        <v>2.4</v>
      </c>
      <c r="I127" s="379" t="n">
        <v>3.13</v>
      </c>
      <c r="J127" s="38" t="n">
        <v>48</v>
      </c>
      <c r="K127" s="38" t="inlineStr">
        <is>
          <t>8</t>
        </is>
      </c>
      <c r="L127" s="39" t="inlineStr">
        <is>
          <t>МГ</t>
        </is>
      </c>
      <c r="M127" s="38" t="n">
        <v>180</v>
      </c>
      <c r="N127" s="431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O127" s="381" t="n"/>
      <c r="P127" s="381" t="n"/>
      <c r="Q127" s="381" t="n"/>
      <c r="R127" s="347" t="n"/>
      <c r="S127" s="40" t="inlineStr"/>
      <c r="T127" s="40" t="inlineStr"/>
      <c r="U127" s="41" t="inlineStr">
        <is>
          <t>кор</t>
        </is>
      </c>
      <c r="V127" s="382" t="n">
        <v>0</v>
      </c>
      <c r="W127" s="383">
        <f>IFERROR(IF(V127="","",V127),"")</f>
        <v/>
      </c>
      <c r="X127" s="42">
        <f>IFERROR(IF(V127="","",V127*0.01786),"")</f>
        <v/>
      </c>
      <c r="Y127" s="69" t="inlineStr"/>
      <c r="Z127" s="70" t="inlineStr"/>
      <c r="AD127" s="74" t="n"/>
      <c r="BA127" s="120" t="inlineStr">
        <is>
          <t>ПГП</t>
        </is>
      </c>
    </row>
    <row r="128" ht="27" customHeight="1">
      <c r="A128" s="64" t="inlineStr">
        <is>
          <t>SU002177</t>
        </is>
      </c>
      <c r="B128" s="64" t="inlineStr">
        <is>
          <t>P002299</t>
        </is>
      </c>
      <c r="C128" s="37" t="n">
        <v>4301070797</v>
      </c>
      <c r="D128" s="181" t="n">
        <v>4607111035646</v>
      </c>
      <c r="E128" s="347" t="n"/>
      <c r="F128" s="379" t="n">
        <v>0.2</v>
      </c>
      <c r="G128" s="38" t="n">
        <v>8</v>
      </c>
      <c r="H128" s="379" t="n">
        <v>1.6</v>
      </c>
      <c r="I128" s="379" t="n">
        <v>2.12</v>
      </c>
      <c r="J128" s="38" t="n">
        <v>72</v>
      </c>
      <c r="K128" s="38" t="inlineStr">
        <is>
          <t>6</t>
        </is>
      </c>
      <c r="L128" s="39" t="inlineStr">
        <is>
          <t>МГ</t>
        </is>
      </c>
      <c r="M128" s="38" t="n">
        <v>180</v>
      </c>
      <c r="N128" s="432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/>
      </c>
      <c r="O128" s="381" t="n"/>
      <c r="P128" s="381" t="n"/>
      <c r="Q128" s="381" t="n"/>
      <c r="R128" s="347" t="n"/>
      <c r="S128" s="40" t="inlineStr"/>
      <c r="T128" s="40" t="inlineStr"/>
      <c r="U128" s="41" t="inlineStr">
        <is>
          <t>кор</t>
        </is>
      </c>
      <c r="V128" s="382" t="n">
        <v>0</v>
      </c>
      <c r="W128" s="383">
        <f>IFERROR(IF(V128="","",V128),"")</f>
        <v/>
      </c>
      <c r="X128" s="42">
        <f>IFERROR(IF(V128="","",V128*0.01157),"")</f>
        <v/>
      </c>
      <c r="Y128" s="69" t="inlineStr"/>
      <c r="Z128" s="70" t="inlineStr"/>
      <c r="AD128" s="74" t="n"/>
      <c r="BA128" s="121" t="inlineStr">
        <is>
          <t>ПГП</t>
        </is>
      </c>
    </row>
    <row r="129">
      <c r="A129" s="176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384" t="n"/>
      <c r="N129" s="385" t="inlineStr">
        <is>
          <t>Итого</t>
        </is>
      </c>
      <c r="O129" s="355" t="n"/>
      <c r="P129" s="355" t="n"/>
      <c r="Q129" s="355" t="n"/>
      <c r="R129" s="355" t="n"/>
      <c r="S129" s="355" t="n"/>
      <c r="T129" s="356" t="n"/>
      <c r="U129" s="43" t="inlineStr">
        <is>
          <t>кор</t>
        </is>
      </c>
      <c r="V129" s="386">
        <f>IFERROR(SUM(V127:V128),"0")</f>
        <v/>
      </c>
      <c r="W129" s="386">
        <f>IFERROR(SUM(W127:W128),"0")</f>
        <v/>
      </c>
      <c r="X129" s="386">
        <f>IFERROR(IF(X127="",0,X127),"0")+IFERROR(IF(X128="",0,X128),"0")</f>
        <v/>
      </c>
      <c r="Y129" s="387" t="n"/>
      <c r="Z129" s="387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384" t="n"/>
      <c r="N130" s="385" t="inlineStr">
        <is>
          <t>Итого</t>
        </is>
      </c>
      <c r="O130" s="355" t="n"/>
      <c r="P130" s="355" t="n"/>
      <c r="Q130" s="355" t="n"/>
      <c r="R130" s="355" t="n"/>
      <c r="S130" s="355" t="n"/>
      <c r="T130" s="356" t="n"/>
      <c r="U130" s="43" t="inlineStr">
        <is>
          <t>кг</t>
        </is>
      </c>
      <c r="V130" s="386">
        <f>IFERROR(SUMPRODUCT(V127:V128*H127:H128),"0")</f>
        <v/>
      </c>
      <c r="W130" s="386">
        <f>IFERROR(SUMPRODUCT(W127:W128*H127:H128),"0")</f>
        <v/>
      </c>
      <c r="X130" s="43" t="n"/>
      <c r="Y130" s="387" t="n"/>
      <c r="Z130" s="387" t="n"/>
    </row>
    <row r="131" ht="16.5" customHeight="1">
      <c r="A131" s="205" t="inlineStr">
        <is>
          <t>Чебуманы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205" t="n"/>
      <c r="Z131" s="205" t="n"/>
    </row>
    <row r="132" ht="14.25" customHeight="1">
      <c r="A132" s="194" t="inlineStr">
        <is>
          <t>Снеки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94" t="n"/>
      <c r="Z132" s="194" t="n"/>
    </row>
    <row r="133" ht="27" customHeight="1">
      <c r="A133" s="64" t="inlineStr">
        <is>
          <t>SU002668</t>
        </is>
      </c>
      <c r="B133" s="64" t="inlineStr">
        <is>
          <t>P003040</t>
        </is>
      </c>
      <c r="C133" s="37" t="n">
        <v>4301135133</v>
      </c>
      <c r="D133" s="181" t="n">
        <v>4607111036568</v>
      </c>
      <c r="E133" s="347" t="n"/>
      <c r="F133" s="379" t="n">
        <v>0.28</v>
      </c>
      <c r="G133" s="38" t="n">
        <v>6</v>
      </c>
      <c r="H133" s="379" t="n">
        <v>1.68</v>
      </c>
      <c r="I133" s="379" t="n">
        <v>2.1018</v>
      </c>
      <c r="J133" s="38" t="n">
        <v>126</v>
      </c>
      <c r="K133" s="38" t="inlineStr">
        <is>
          <t>14</t>
        </is>
      </c>
      <c r="L133" s="39" t="inlineStr">
        <is>
          <t>МГ</t>
        </is>
      </c>
      <c r="M133" s="38" t="n">
        <v>180</v>
      </c>
      <c r="N133" s="433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/>
      </c>
      <c r="O133" s="381" t="n"/>
      <c r="P133" s="381" t="n"/>
      <c r="Q133" s="381" t="n"/>
      <c r="R133" s="347" t="n"/>
      <c r="S133" s="40" t="inlineStr"/>
      <c r="T133" s="40" t="inlineStr"/>
      <c r="U133" s="41" t="inlineStr">
        <is>
          <t>кор</t>
        </is>
      </c>
      <c r="V133" s="382" t="n">
        <v>0</v>
      </c>
      <c r="W133" s="383">
        <f>IFERROR(IF(V133="","",V133),"")</f>
        <v/>
      </c>
      <c r="X133" s="42">
        <f>IFERROR(IF(V133="","",V133*0.00936),"")</f>
        <v/>
      </c>
      <c r="Y133" s="69" t="inlineStr"/>
      <c r="Z133" s="70" t="inlineStr"/>
      <c r="AD133" s="74" t="n"/>
      <c r="BA133" s="122" t="inlineStr">
        <is>
          <t>ПГП</t>
        </is>
      </c>
    </row>
    <row r="134">
      <c r="A134" s="176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384" t="n"/>
      <c r="N134" s="385" t="inlineStr">
        <is>
          <t>Итого</t>
        </is>
      </c>
      <c r="O134" s="355" t="n"/>
      <c r="P134" s="355" t="n"/>
      <c r="Q134" s="355" t="n"/>
      <c r="R134" s="355" t="n"/>
      <c r="S134" s="355" t="n"/>
      <c r="T134" s="356" t="n"/>
      <c r="U134" s="43" t="inlineStr">
        <is>
          <t>кор</t>
        </is>
      </c>
      <c r="V134" s="386">
        <f>IFERROR(SUM(V133:V133),"0")</f>
        <v/>
      </c>
      <c r="W134" s="386">
        <f>IFERROR(SUM(W133:W133),"0")</f>
        <v/>
      </c>
      <c r="X134" s="386">
        <f>IFERROR(IF(X133="",0,X133),"0")</f>
        <v/>
      </c>
      <c r="Y134" s="387" t="n"/>
      <c r="Z134" s="387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384" t="n"/>
      <c r="N135" s="385" t="inlineStr">
        <is>
          <t>Итого</t>
        </is>
      </c>
      <c r="O135" s="355" t="n"/>
      <c r="P135" s="355" t="n"/>
      <c r="Q135" s="355" t="n"/>
      <c r="R135" s="355" t="n"/>
      <c r="S135" s="355" t="n"/>
      <c r="T135" s="356" t="n"/>
      <c r="U135" s="43" t="inlineStr">
        <is>
          <t>кг</t>
        </is>
      </c>
      <c r="V135" s="386">
        <f>IFERROR(SUMPRODUCT(V133:V133*H133:H133),"0")</f>
        <v/>
      </c>
      <c r="W135" s="386">
        <f>IFERROR(SUMPRODUCT(W133:W133*H133:H133),"0")</f>
        <v/>
      </c>
      <c r="X135" s="43" t="n"/>
      <c r="Y135" s="387" t="n"/>
      <c r="Z135" s="387" t="n"/>
    </row>
    <row r="136" ht="27.75" customHeight="1">
      <c r="A136" s="204" t="inlineStr">
        <is>
          <t>No Name</t>
        </is>
      </c>
      <c r="B136" s="378" t="n"/>
      <c r="C136" s="378" t="n"/>
      <c r="D136" s="378" t="n"/>
      <c r="E136" s="378" t="n"/>
      <c r="F136" s="378" t="n"/>
      <c r="G136" s="378" t="n"/>
      <c r="H136" s="378" t="n"/>
      <c r="I136" s="378" t="n"/>
      <c r="J136" s="378" t="n"/>
      <c r="K136" s="378" t="n"/>
      <c r="L136" s="378" t="n"/>
      <c r="M136" s="378" t="n"/>
      <c r="N136" s="378" t="n"/>
      <c r="O136" s="378" t="n"/>
      <c r="P136" s="378" t="n"/>
      <c r="Q136" s="378" t="n"/>
      <c r="R136" s="378" t="n"/>
      <c r="S136" s="378" t="n"/>
      <c r="T136" s="378" t="n"/>
      <c r="U136" s="378" t="n"/>
      <c r="V136" s="378" t="n"/>
      <c r="W136" s="378" t="n"/>
      <c r="X136" s="378" t="n"/>
      <c r="Y136" s="55" t="n"/>
      <c r="Z136" s="55" t="n"/>
    </row>
    <row r="137" ht="16.5" customHeight="1">
      <c r="A137" s="205" t="inlineStr">
        <is>
          <t>Стародворье ПГП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205" t="n"/>
      <c r="Z137" s="205" t="n"/>
    </row>
    <row r="138" ht="14.25" customHeight="1">
      <c r="A138" s="194" t="inlineStr">
        <is>
          <t>Пельмени ПГП</t>
        </is>
      </c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94" t="n"/>
      <c r="Z138" s="194" t="n"/>
    </row>
    <row r="139" ht="16.5" customHeight="1">
      <c r="A139" s="64" t="inlineStr">
        <is>
          <t>SU002891</t>
        </is>
      </c>
      <c r="B139" s="64" t="inlineStr">
        <is>
          <t>P003301</t>
        </is>
      </c>
      <c r="C139" s="37" t="n">
        <v>4301071010</v>
      </c>
      <c r="D139" s="181" t="n">
        <v>4607111037701</v>
      </c>
      <c r="E139" s="347" t="n"/>
      <c r="F139" s="379" t="n">
        <v>5</v>
      </c>
      <c r="G139" s="38" t="n">
        <v>1</v>
      </c>
      <c r="H139" s="379" t="n">
        <v>5</v>
      </c>
      <c r="I139" s="379" t="n">
        <v>5.2</v>
      </c>
      <c r="J139" s="38" t="n">
        <v>144</v>
      </c>
      <c r="K139" s="38" t="inlineStr">
        <is>
          <t>12</t>
        </is>
      </c>
      <c r="L139" s="39" t="inlineStr">
        <is>
          <t>МГ</t>
        </is>
      </c>
      <c r="M139" s="38" t="n">
        <v>180</v>
      </c>
      <c r="N139" s="434">
        <f>HYPERLINK("https://abi.ru/products/Замороженные/No Name/Стародворье ПГП/Пельмени ПГП/P003301/","Пельмени «Быстромени» Весовой ТМ «No Name» 5")</f>
        <v/>
      </c>
      <c r="O139" s="381" t="n"/>
      <c r="P139" s="381" t="n"/>
      <c r="Q139" s="381" t="n"/>
      <c r="R139" s="347" t="n"/>
      <c r="S139" s="40" t="inlineStr"/>
      <c r="T139" s="40" t="inlineStr"/>
      <c r="U139" s="41" t="inlineStr">
        <is>
          <t>кор</t>
        </is>
      </c>
      <c r="V139" s="382" t="n">
        <v>0</v>
      </c>
      <c r="W139" s="383">
        <f>IFERROR(IF(V139="","",V139),"")</f>
        <v/>
      </c>
      <c r="X139" s="42">
        <f>IFERROR(IF(V139="","",V139*0.00866),"")</f>
        <v/>
      </c>
      <c r="Y139" s="69" t="inlineStr"/>
      <c r="Z139" s="70" t="inlineStr"/>
      <c r="AD139" s="74" t="n"/>
      <c r="BA139" s="123" t="inlineStr">
        <is>
          <t>ПГП</t>
        </is>
      </c>
    </row>
    <row r="140">
      <c r="A140" s="176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384" t="n"/>
      <c r="N140" s="385" t="inlineStr">
        <is>
          <t>Итого</t>
        </is>
      </c>
      <c r="O140" s="355" t="n"/>
      <c r="P140" s="355" t="n"/>
      <c r="Q140" s="355" t="n"/>
      <c r="R140" s="355" t="n"/>
      <c r="S140" s="355" t="n"/>
      <c r="T140" s="356" t="n"/>
      <c r="U140" s="43" t="inlineStr">
        <is>
          <t>кор</t>
        </is>
      </c>
      <c r="V140" s="386">
        <f>IFERROR(SUM(V139:V139),"0")</f>
        <v/>
      </c>
      <c r="W140" s="386">
        <f>IFERROR(SUM(W139:W139),"0")</f>
        <v/>
      </c>
      <c r="X140" s="386">
        <f>IFERROR(IF(X139="",0,X139),"0")</f>
        <v/>
      </c>
      <c r="Y140" s="387" t="n"/>
      <c r="Z140" s="387" t="n"/>
    </row>
    <row r="14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384" t="n"/>
      <c r="N141" s="385" t="inlineStr">
        <is>
          <t>Итого</t>
        </is>
      </c>
      <c r="O141" s="355" t="n"/>
      <c r="P141" s="355" t="n"/>
      <c r="Q141" s="355" t="n"/>
      <c r="R141" s="355" t="n"/>
      <c r="S141" s="355" t="n"/>
      <c r="T141" s="356" t="n"/>
      <c r="U141" s="43" t="inlineStr">
        <is>
          <t>кг</t>
        </is>
      </c>
      <c r="V141" s="386">
        <f>IFERROR(SUMPRODUCT(V139:V139*H139:H139),"0")</f>
        <v/>
      </c>
      <c r="W141" s="386">
        <f>IFERROR(SUMPRODUCT(W139:W139*H139:H139),"0")</f>
        <v/>
      </c>
      <c r="X141" s="43" t="n"/>
      <c r="Y141" s="387" t="n"/>
      <c r="Z141" s="387" t="n"/>
    </row>
    <row r="142" ht="16.5" customHeight="1">
      <c r="A142" s="205" t="inlineStr">
        <is>
          <t>No Name ЗПФ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205" t="n"/>
      <c r="Z142" s="205" t="n"/>
    </row>
    <row r="143" ht="14.25" customHeight="1">
      <c r="A143" s="194" t="inlineStr">
        <is>
          <t>Пельмени</t>
        </is>
      </c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94" t="n"/>
      <c r="Z143" s="194" t="n"/>
    </row>
    <row r="144" ht="16.5" customHeight="1">
      <c r="A144" s="64" t="inlineStr">
        <is>
          <t>SU002396</t>
        </is>
      </c>
      <c r="B144" s="64" t="inlineStr">
        <is>
          <t>P004073</t>
        </is>
      </c>
      <c r="C144" s="37" t="n">
        <v>4301071026</v>
      </c>
      <c r="D144" s="181" t="n">
        <v>4607111036384</v>
      </c>
      <c r="E144" s="347" t="n"/>
      <c r="F144" s="379" t="n">
        <v>1</v>
      </c>
      <c r="G144" s="38" t="n">
        <v>5</v>
      </c>
      <c r="H144" s="379" t="n">
        <v>5</v>
      </c>
      <c r="I144" s="379" t="n">
        <v>5.253</v>
      </c>
      <c r="J144" s="38" t="n">
        <v>144</v>
      </c>
      <c r="K144" s="38" t="inlineStr">
        <is>
          <t>12</t>
        </is>
      </c>
      <c r="L144" s="39" t="inlineStr">
        <is>
          <t>МГ</t>
        </is>
      </c>
      <c r="M144" s="38" t="n">
        <v>180</v>
      </c>
      <c r="N144" s="435" t="inlineStr">
        <is>
          <t>Пельмени Зареченские No name Весовые Сфера No name 5 кг</t>
        </is>
      </c>
      <c r="O144" s="381" t="n"/>
      <c r="P144" s="381" t="n"/>
      <c r="Q144" s="381" t="n"/>
      <c r="R144" s="347" t="n"/>
      <c r="S144" s="40" t="inlineStr"/>
      <c r="T144" s="40" t="inlineStr"/>
      <c r="U144" s="41" t="inlineStr">
        <is>
          <t>кор</t>
        </is>
      </c>
      <c r="V144" s="382" t="n">
        <v>0</v>
      </c>
      <c r="W144" s="383">
        <f>IFERROR(IF(V144="","",V144),"")</f>
        <v/>
      </c>
      <c r="X144" s="42">
        <f>IFERROR(IF(V144="","",V144*0.00866),"")</f>
        <v/>
      </c>
      <c r="Y144" s="69" t="inlineStr"/>
      <c r="Z144" s="70" t="inlineStr"/>
      <c r="AD144" s="74" t="n"/>
      <c r="BA144" s="124" t="inlineStr">
        <is>
          <t>ЗПФ</t>
        </is>
      </c>
    </row>
    <row r="145" ht="27" customHeight="1">
      <c r="A145" s="64" t="inlineStr">
        <is>
          <t>SU002314</t>
        </is>
      </c>
      <c r="B145" s="64" t="inlineStr">
        <is>
          <t>P003452</t>
        </is>
      </c>
      <c r="C145" s="37" t="n">
        <v>4301070956</v>
      </c>
      <c r="D145" s="181" t="n">
        <v>4640242180250</v>
      </c>
      <c r="E145" s="347" t="n"/>
      <c r="F145" s="379" t="n">
        <v>5</v>
      </c>
      <c r="G145" s="38" t="n">
        <v>1</v>
      </c>
      <c r="H145" s="379" t="n">
        <v>5</v>
      </c>
      <c r="I145" s="379" t="n">
        <v>5.2132</v>
      </c>
      <c r="J145" s="38" t="n">
        <v>144</v>
      </c>
      <c r="K145" s="38" t="inlineStr">
        <is>
          <t>12</t>
        </is>
      </c>
      <c r="L145" s="39" t="inlineStr">
        <is>
          <t>МГ</t>
        </is>
      </c>
      <c r="M145" s="38" t="n">
        <v>180</v>
      </c>
      <c r="N145" s="436" t="inlineStr">
        <is>
          <t>Пельмени «Хинкали Классические» Весовые Хинкали ТМ «Зареченские» 5 кг</t>
        </is>
      </c>
      <c r="O145" s="381" t="n"/>
      <c r="P145" s="381" t="n"/>
      <c r="Q145" s="381" t="n"/>
      <c r="R145" s="347" t="n"/>
      <c r="S145" s="40" t="inlineStr"/>
      <c r="T145" s="40" t="inlineStr"/>
      <c r="U145" s="41" t="inlineStr">
        <is>
          <t>кор</t>
        </is>
      </c>
      <c r="V145" s="382" t="n">
        <v>6</v>
      </c>
      <c r="W145" s="383">
        <f>IFERROR(IF(V145="","",V145),"")</f>
        <v/>
      </c>
      <c r="X145" s="42">
        <f>IFERROR(IF(V145="","",V145*0.00866),"")</f>
        <v/>
      </c>
      <c r="Y145" s="69" t="inlineStr"/>
      <c r="Z145" s="70" t="inlineStr"/>
      <c r="AD145" s="74" t="n"/>
      <c r="BA145" s="125" t="inlineStr">
        <is>
          <t>ЗПФ</t>
        </is>
      </c>
    </row>
    <row r="146" ht="27" customHeight="1">
      <c r="A146" s="64" t="inlineStr">
        <is>
          <t>SU000197</t>
        </is>
      </c>
      <c r="B146" s="64" t="inlineStr">
        <is>
          <t>P004077</t>
        </is>
      </c>
      <c r="C146" s="37" t="n">
        <v>4301071028</v>
      </c>
      <c r="D146" s="181" t="n">
        <v>4607111036216</v>
      </c>
      <c r="E146" s="347" t="n"/>
      <c r="F146" s="379" t="n">
        <v>1</v>
      </c>
      <c r="G146" s="38" t="n">
        <v>5</v>
      </c>
      <c r="H146" s="379" t="n">
        <v>5</v>
      </c>
      <c r="I146" s="379" t="n">
        <v>5.266</v>
      </c>
      <c r="J146" s="38" t="n">
        <v>144</v>
      </c>
      <c r="K146" s="38" t="inlineStr">
        <is>
          <t>12</t>
        </is>
      </c>
      <c r="L146" s="39" t="inlineStr">
        <is>
          <t>МГ</t>
        </is>
      </c>
      <c r="M146" s="38" t="n">
        <v>180</v>
      </c>
      <c r="N146" s="437" t="inlineStr">
        <is>
          <t>Пельмени Пуговки с говядиной и свининой No Name Весовые Сфера No Name 5 кг</t>
        </is>
      </c>
      <c r="O146" s="381" t="n"/>
      <c r="P146" s="381" t="n"/>
      <c r="Q146" s="381" t="n"/>
      <c r="R146" s="347" t="n"/>
      <c r="S146" s="40" t="inlineStr"/>
      <c r="T146" s="40" t="inlineStr"/>
      <c r="U146" s="41" t="inlineStr">
        <is>
          <t>кор</t>
        </is>
      </c>
      <c r="V146" s="382" t="n">
        <v>20</v>
      </c>
      <c r="W146" s="383">
        <f>IFERROR(IF(V146="","",V146),"")</f>
        <v/>
      </c>
      <c r="X146" s="42">
        <f>IFERROR(IF(V146="","",V146*0.00866),"")</f>
        <v/>
      </c>
      <c r="Y146" s="69" t="inlineStr"/>
      <c r="Z146" s="70" t="inlineStr"/>
      <c r="AD146" s="74" t="n"/>
      <c r="BA146" s="126" t="inlineStr">
        <is>
          <t>ЗПФ</t>
        </is>
      </c>
    </row>
    <row r="147" ht="27" customHeight="1">
      <c r="A147" s="64" t="inlineStr">
        <is>
          <t>SU002335</t>
        </is>
      </c>
      <c r="B147" s="64" t="inlineStr">
        <is>
          <t>P004076</t>
        </is>
      </c>
      <c r="C147" s="37" t="n">
        <v>4301071027</v>
      </c>
      <c r="D147" s="181" t="n">
        <v>4607111036278</v>
      </c>
      <c r="E147" s="347" t="n"/>
      <c r="F147" s="379" t="n">
        <v>1</v>
      </c>
      <c r="G147" s="38" t="n">
        <v>5</v>
      </c>
      <c r="H147" s="379" t="n">
        <v>5</v>
      </c>
      <c r="I147" s="379" t="n">
        <v>5.283</v>
      </c>
      <c r="J147" s="38" t="n">
        <v>84</v>
      </c>
      <c r="K147" s="38" t="inlineStr">
        <is>
          <t>12</t>
        </is>
      </c>
      <c r="L147" s="39" t="inlineStr">
        <is>
          <t>МГ</t>
        </is>
      </c>
      <c r="M147" s="38" t="n">
        <v>180</v>
      </c>
      <c r="N147" s="438" t="inlineStr">
        <is>
          <t>Пельмени Умелый повар No name Весовые Равиоли No name 5 кг</t>
        </is>
      </c>
      <c r="O147" s="381" t="n"/>
      <c r="P147" s="381" t="n"/>
      <c r="Q147" s="381" t="n"/>
      <c r="R147" s="347" t="n"/>
      <c r="S147" s="40" t="inlineStr"/>
      <c r="T147" s="40" t="inlineStr"/>
      <c r="U147" s="41" t="inlineStr">
        <is>
          <t>кор</t>
        </is>
      </c>
      <c r="V147" s="382" t="n">
        <v>0</v>
      </c>
      <c r="W147" s="383">
        <f>IFERROR(IF(V147="","",V147),"")</f>
        <v/>
      </c>
      <c r="X147" s="42">
        <f>IFERROR(IF(V147="","",V147*0.0155),"")</f>
        <v/>
      </c>
      <c r="Y147" s="69" t="inlineStr"/>
      <c r="Z147" s="70" t="inlineStr"/>
      <c r="AD147" s="74" t="n"/>
      <c r="BA147" s="127" t="inlineStr">
        <is>
          <t>ЗПФ</t>
        </is>
      </c>
    </row>
    <row r="148">
      <c r="A148" s="176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384" t="n"/>
      <c r="N148" s="385" t="inlineStr">
        <is>
          <t>Итого</t>
        </is>
      </c>
      <c r="O148" s="355" t="n"/>
      <c r="P148" s="355" t="n"/>
      <c r="Q148" s="355" t="n"/>
      <c r="R148" s="355" t="n"/>
      <c r="S148" s="355" t="n"/>
      <c r="T148" s="356" t="n"/>
      <c r="U148" s="43" t="inlineStr">
        <is>
          <t>кор</t>
        </is>
      </c>
      <c r="V148" s="386">
        <f>IFERROR(SUM(V144:V147),"0")</f>
        <v/>
      </c>
      <c r="W148" s="386">
        <f>IFERROR(SUM(W144:W147),"0")</f>
        <v/>
      </c>
      <c r="X148" s="386">
        <f>IFERROR(IF(X144="",0,X144),"0")+IFERROR(IF(X145="",0,X145),"0")+IFERROR(IF(X146="",0,X146),"0")+IFERROR(IF(X147="",0,X147),"0")</f>
        <v/>
      </c>
      <c r="Y148" s="387" t="n"/>
      <c r="Z148" s="387" t="n"/>
    </row>
    <row r="149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384" t="n"/>
      <c r="N149" s="385" t="inlineStr">
        <is>
          <t>Итого</t>
        </is>
      </c>
      <c r="O149" s="355" t="n"/>
      <c r="P149" s="355" t="n"/>
      <c r="Q149" s="355" t="n"/>
      <c r="R149" s="355" t="n"/>
      <c r="S149" s="355" t="n"/>
      <c r="T149" s="356" t="n"/>
      <c r="U149" s="43" t="inlineStr">
        <is>
          <t>кг</t>
        </is>
      </c>
      <c r="V149" s="386">
        <f>IFERROR(SUMPRODUCT(V144:V147*H144:H147),"0")</f>
        <v/>
      </c>
      <c r="W149" s="386">
        <f>IFERROR(SUMPRODUCT(W144:W147*H144:H147),"0")</f>
        <v/>
      </c>
      <c r="X149" s="43" t="n"/>
      <c r="Y149" s="387" t="n"/>
      <c r="Z149" s="387" t="n"/>
    </row>
    <row r="150" ht="14.25" customHeight="1">
      <c r="A150" s="194" t="inlineStr">
        <is>
          <t>Вареники</t>
        </is>
      </c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94" t="n"/>
      <c r="Z150" s="194" t="n"/>
    </row>
    <row r="151" ht="27" customHeight="1">
      <c r="A151" s="64" t="inlineStr">
        <is>
          <t>SU002532</t>
        </is>
      </c>
      <c r="B151" s="64" t="inlineStr">
        <is>
          <t>P002958</t>
        </is>
      </c>
      <c r="C151" s="37" t="n">
        <v>4301080153</v>
      </c>
      <c r="D151" s="181" t="n">
        <v>4607111036827</v>
      </c>
      <c r="E151" s="347" t="n"/>
      <c r="F151" s="379" t="n">
        <v>1</v>
      </c>
      <c r="G151" s="38" t="n">
        <v>5</v>
      </c>
      <c r="H151" s="379" t="n">
        <v>5</v>
      </c>
      <c r="I151" s="379" t="n">
        <v>5.2</v>
      </c>
      <c r="J151" s="38" t="n">
        <v>144</v>
      </c>
      <c r="K151" s="38" t="inlineStr">
        <is>
          <t>12</t>
        </is>
      </c>
      <c r="L151" s="39" t="inlineStr">
        <is>
          <t>МГ</t>
        </is>
      </c>
      <c r="M151" s="38" t="n">
        <v>90</v>
      </c>
      <c r="N151" s="439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O151" s="381" t="n"/>
      <c r="P151" s="381" t="n"/>
      <c r="Q151" s="381" t="n"/>
      <c r="R151" s="347" t="n"/>
      <c r="S151" s="40" t="inlineStr"/>
      <c r="T151" s="40" t="inlineStr"/>
      <c r="U151" s="41" t="inlineStr">
        <is>
          <t>кор</t>
        </is>
      </c>
      <c r="V151" s="382" t="n">
        <v>0</v>
      </c>
      <c r="W151" s="383">
        <f>IFERROR(IF(V151="","",V151),"")</f>
        <v/>
      </c>
      <c r="X151" s="42">
        <f>IFERROR(IF(V151="","",V151*0.00866),"")</f>
        <v/>
      </c>
      <c r="Y151" s="69" t="inlineStr"/>
      <c r="Z151" s="70" t="inlineStr"/>
      <c r="AD151" s="74" t="n"/>
      <c r="BA151" s="128" t="inlineStr">
        <is>
          <t>ЗПФ</t>
        </is>
      </c>
    </row>
    <row r="152" ht="27" customHeight="1">
      <c r="A152" s="64" t="inlineStr">
        <is>
          <t>SU002483</t>
        </is>
      </c>
      <c r="B152" s="64" t="inlineStr">
        <is>
          <t>P002961</t>
        </is>
      </c>
      <c r="C152" s="37" t="n">
        <v>4301080154</v>
      </c>
      <c r="D152" s="181" t="n">
        <v>4607111036834</v>
      </c>
      <c r="E152" s="347" t="n"/>
      <c r="F152" s="379" t="n">
        <v>1</v>
      </c>
      <c r="G152" s="38" t="n">
        <v>5</v>
      </c>
      <c r="H152" s="379" t="n">
        <v>5</v>
      </c>
      <c r="I152" s="379" t="n">
        <v>5.253</v>
      </c>
      <c r="J152" s="38" t="n">
        <v>144</v>
      </c>
      <c r="K152" s="38" t="inlineStr">
        <is>
          <t>12</t>
        </is>
      </c>
      <c r="L152" s="39" t="inlineStr">
        <is>
          <t>МГ</t>
        </is>
      </c>
      <c r="M152" s="38" t="n">
        <v>90</v>
      </c>
      <c r="N152" s="440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O152" s="381" t="n"/>
      <c r="P152" s="381" t="n"/>
      <c r="Q152" s="381" t="n"/>
      <c r="R152" s="347" t="n"/>
      <c r="S152" s="40" t="inlineStr"/>
      <c r="T152" s="40" t="inlineStr"/>
      <c r="U152" s="41" t="inlineStr">
        <is>
          <t>кор</t>
        </is>
      </c>
      <c r="V152" s="382" t="n">
        <v>0</v>
      </c>
      <c r="W152" s="383">
        <f>IFERROR(IF(V152="","",V152),"")</f>
        <v/>
      </c>
      <c r="X152" s="42">
        <f>IFERROR(IF(V152="","",V152*0.00866),"")</f>
        <v/>
      </c>
      <c r="Y152" s="69" t="inlineStr"/>
      <c r="Z152" s="70" t="inlineStr"/>
      <c r="AD152" s="74" t="n"/>
      <c r="BA152" s="129" t="inlineStr">
        <is>
          <t>ЗПФ</t>
        </is>
      </c>
    </row>
    <row r="153">
      <c r="A153" s="176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384" t="n"/>
      <c r="N153" s="385" t="inlineStr">
        <is>
          <t>Итого</t>
        </is>
      </c>
      <c r="O153" s="355" t="n"/>
      <c r="P153" s="355" t="n"/>
      <c r="Q153" s="355" t="n"/>
      <c r="R153" s="355" t="n"/>
      <c r="S153" s="355" t="n"/>
      <c r="T153" s="356" t="n"/>
      <c r="U153" s="43" t="inlineStr">
        <is>
          <t>кор</t>
        </is>
      </c>
      <c r="V153" s="386">
        <f>IFERROR(SUM(V151:V152),"0")</f>
        <v/>
      </c>
      <c r="W153" s="386">
        <f>IFERROR(SUM(W151:W152),"0")</f>
        <v/>
      </c>
      <c r="X153" s="386">
        <f>IFERROR(IF(X151="",0,X151),"0")+IFERROR(IF(X152="",0,X152),"0")</f>
        <v/>
      </c>
      <c r="Y153" s="387" t="n"/>
      <c r="Z153" s="387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384" t="n"/>
      <c r="N154" s="385" t="inlineStr">
        <is>
          <t>Итого</t>
        </is>
      </c>
      <c r="O154" s="355" t="n"/>
      <c r="P154" s="355" t="n"/>
      <c r="Q154" s="355" t="n"/>
      <c r="R154" s="355" t="n"/>
      <c r="S154" s="355" t="n"/>
      <c r="T154" s="356" t="n"/>
      <c r="U154" s="43" t="inlineStr">
        <is>
          <t>кг</t>
        </is>
      </c>
      <c r="V154" s="386">
        <f>IFERROR(SUMPRODUCT(V151:V152*H151:H152),"0")</f>
        <v/>
      </c>
      <c r="W154" s="386">
        <f>IFERROR(SUMPRODUCT(W151:W152*H151:H152),"0")</f>
        <v/>
      </c>
      <c r="X154" s="43" t="n"/>
      <c r="Y154" s="387" t="n"/>
      <c r="Z154" s="387" t="n"/>
    </row>
    <row r="155" ht="27.75" customHeight="1">
      <c r="A155" s="204" t="inlineStr">
        <is>
          <t>Вязанка</t>
        </is>
      </c>
      <c r="B155" s="378" t="n"/>
      <c r="C155" s="378" t="n"/>
      <c r="D155" s="378" t="n"/>
      <c r="E155" s="378" t="n"/>
      <c r="F155" s="378" t="n"/>
      <c r="G155" s="378" t="n"/>
      <c r="H155" s="378" t="n"/>
      <c r="I155" s="378" t="n"/>
      <c r="J155" s="378" t="n"/>
      <c r="K155" s="378" t="n"/>
      <c r="L155" s="378" t="n"/>
      <c r="M155" s="378" t="n"/>
      <c r="N155" s="378" t="n"/>
      <c r="O155" s="378" t="n"/>
      <c r="P155" s="378" t="n"/>
      <c r="Q155" s="378" t="n"/>
      <c r="R155" s="378" t="n"/>
      <c r="S155" s="378" t="n"/>
      <c r="T155" s="378" t="n"/>
      <c r="U155" s="378" t="n"/>
      <c r="V155" s="378" t="n"/>
      <c r="W155" s="378" t="n"/>
      <c r="X155" s="378" t="n"/>
      <c r="Y155" s="55" t="n"/>
      <c r="Z155" s="55" t="n"/>
    </row>
    <row r="156" ht="16.5" customHeight="1">
      <c r="A156" s="205" t="inlineStr">
        <is>
          <t>Няняггетсы Сливушки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205" t="n"/>
      <c r="Z156" s="205" t="n"/>
    </row>
    <row r="157" ht="14.25" customHeight="1">
      <c r="A157" s="194" t="inlineStr">
        <is>
          <t>Наггетсы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94" t="n"/>
      <c r="Z157" s="194" t="n"/>
    </row>
    <row r="158" ht="16.5" customHeight="1">
      <c r="A158" s="64" t="inlineStr">
        <is>
          <t>SU002516</t>
        </is>
      </c>
      <c r="B158" s="64" t="inlineStr">
        <is>
          <t>P002823</t>
        </is>
      </c>
      <c r="C158" s="37" t="n">
        <v>4301132048</v>
      </c>
      <c r="D158" s="181" t="n">
        <v>4607111035721</v>
      </c>
      <c r="E158" s="347" t="n"/>
      <c r="F158" s="379" t="n">
        <v>0.25</v>
      </c>
      <c r="G158" s="38" t="n">
        <v>12</v>
      </c>
      <c r="H158" s="379" t="n">
        <v>3</v>
      </c>
      <c r="I158" s="379" t="n">
        <v>3.388</v>
      </c>
      <c r="J158" s="38" t="n">
        <v>70</v>
      </c>
      <c r="K158" s="38" t="inlineStr">
        <is>
          <t>14</t>
        </is>
      </c>
      <c r="L158" s="39" t="inlineStr">
        <is>
          <t>МГ</t>
        </is>
      </c>
      <c r="M158" s="38" t="n">
        <v>180</v>
      </c>
      <c r="N158" s="441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O158" s="381" t="n"/>
      <c r="P158" s="381" t="n"/>
      <c r="Q158" s="381" t="n"/>
      <c r="R158" s="347" t="n"/>
      <c r="S158" s="40" t="inlineStr"/>
      <c r="T158" s="40" t="inlineStr"/>
      <c r="U158" s="41" t="inlineStr">
        <is>
          <t>кор</t>
        </is>
      </c>
      <c r="V158" s="382" t="n">
        <v>30</v>
      </c>
      <c r="W158" s="383">
        <f>IFERROR(IF(V158="","",V158),"")</f>
        <v/>
      </c>
      <c r="X158" s="42">
        <f>IFERROR(IF(V158="","",V158*0.01788),"")</f>
        <v/>
      </c>
      <c r="Y158" s="69" t="inlineStr"/>
      <c r="Z158" s="70" t="inlineStr"/>
      <c r="AD158" s="74" t="n"/>
      <c r="BA158" s="130" t="inlineStr">
        <is>
          <t>ПГП</t>
        </is>
      </c>
    </row>
    <row r="159" ht="27" customHeight="1">
      <c r="A159" s="64" t="inlineStr">
        <is>
          <t>SU002514</t>
        </is>
      </c>
      <c r="B159" s="64" t="inlineStr">
        <is>
          <t>P002820</t>
        </is>
      </c>
      <c r="C159" s="37" t="n">
        <v>4301132046</v>
      </c>
      <c r="D159" s="181" t="n">
        <v>4607111035691</v>
      </c>
      <c r="E159" s="347" t="n"/>
      <c r="F159" s="379" t="n">
        <v>0.25</v>
      </c>
      <c r="G159" s="38" t="n">
        <v>12</v>
      </c>
      <c r="H159" s="379" t="n">
        <v>3</v>
      </c>
      <c r="I159" s="379" t="n">
        <v>3.388</v>
      </c>
      <c r="J159" s="38" t="n">
        <v>70</v>
      </c>
      <c r="K159" s="38" t="inlineStr">
        <is>
          <t>14</t>
        </is>
      </c>
      <c r="L159" s="39" t="inlineStr">
        <is>
          <t>МГ</t>
        </is>
      </c>
      <c r="M159" s="38" t="n">
        <v>180</v>
      </c>
      <c r="N159" s="442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O159" s="381" t="n"/>
      <c r="P159" s="381" t="n"/>
      <c r="Q159" s="381" t="n"/>
      <c r="R159" s="347" t="n"/>
      <c r="S159" s="40" t="inlineStr"/>
      <c r="T159" s="40" t="inlineStr"/>
      <c r="U159" s="41" t="inlineStr">
        <is>
          <t>кор</t>
        </is>
      </c>
      <c r="V159" s="382" t="n">
        <v>40</v>
      </c>
      <c r="W159" s="383">
        <f>IFERROR(IF(V159="","",V159),"")</f>
        <v/>
      </c>
      <c r="X159" s="42">
        <f>IFERROR(IF(V159="","",V159*0.01788),"")</f>
        <v/>
      </c>
      <c r="Y159" s="69" t="inlineStr"/>
      <c r="Z159" s="70" t="inlineStr"/>
      <c r="AD159" s="74" t="n"/>
      <c r="BA159" s="131" t="inlineStr">
        <is>
          <t>ПГП</t>
        </is>
      </c>
    </row>
    <row r="160">
      <c r="A160" s="176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384" t="n"/>
      <c r="N160" s="385" t="inlineStr">
        <is>
          <t>Итого</t>
        </is>
      </c>
      <c r="O160" s="355" t="n"/>
      <c r="P160" s="355" t="n"/>
      <c r="Q160" s="355" t="n"/>
      <c r="R160" s="355" t="n"/>
      <c r="S160" s="355" t="n"/>
      <c r="T160" s="356" t="n"/>
      <c r="U160" s="43" t="inlineStr">
        <is>
          <t>кор</t>
        </is>
      </c>
      <c r="V160" s="386">
        <f>IFERROR(SUM(V158:V159),"0")</f>
        <v/>
      </c>
      <c r="W160" s="386">
        <f>IFERROR(SUM(W158:W159),"0")</f>
        <v/>
      </c>
      <c r="X160" s="386">
        <f>IFERROR(IF(X158="",0,X158),"0")+IFERROR(IF(X159="",0,X159),"0")</f>
        <v/>
      </c>
      <c r="Y160" s="387" t="n"/>
      <c r="Z160" s="387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384" t="n"/>
      <c r="N161" s="385" t="inlineStr">
        <is>
          <t>Итого</t>
        </is>
      </c>
      <c r="O161" s="355" t="n"/>
      <c r="P161" s="355" t="n"/>
      <c r="Q161" s="355" t="n"/>
      <c r="R161" s="355" t="n"/>
      <c r="S161" s="355" t="n"/>
      <c r="T161" s="356" t="n"/>
      <c r="U161" s="43" t="inlineStr">
        <is>
          <t>кг</t>
        </is>
      </c>
      <c r="V161" s="386">
        <f>IFERROR(SUMPRODUCT(V158:V159*H158:H159),"0")</f>
        <v/>
      </c>
      <c r="W161" s="386">
        <f>IFERROR(SUMPRODUCT(W158:W159*H158:H159),"0")</f>
        <v/>
      </c>
      <c r="X161" s="43" t="n"/>
      <c r="Y161" s="387" t="n"/>
      <c r="Z161" s="387" t="n"/>
    </row>
    <row r="162" ht="16.5" customHeight="1">
      <c r="A162" s="205" t="inlineStr">
        <is>
          <t>Печеные пельмени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205" t="n"/>
      <c r="Z162" s="205" t="n"/>
    </row>
    <row r="163" ht="14.25" customHeight="1">
      <c r="A163" s="194" t="inlineStr">
        <is>
          <t>Печеные пельмени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94" t="n"/>
      <c r="Z163" s="194" t="n"/>
    </row>
    <row r="164" ht="27" customHeight="1">
      <c r="A164" s="64" t="inlineStr">
        <is>
          <t>SU002225</t>
        </is>
      </c>
      <c r="B164" s="64" t="inlineStr">
        <is>
          <t>P002411</t>
        </is>
      </c>
      <c r="C164" s="37" t="n">
        <v>4301133002</v>
      </c>
      <c r="D164" s="181" t="n">
        <v>4607111035783</v>
      </c>
      <c r="E164" s="347" t="n"/>
      <c r="F164" s="379" t="n">
        <v>0.2</v>
      </c>
      <c r="G164" s="38" t="n">
        <v>8</v>
      </c>
      <c r="H164" s="379" t="n">
        <v>1.6</v>
      </c>
      <c r="I164" s="379" t="n">
        <v>2.12</v>
      </c>
      <c r="J164" s="38" t="n">
        <v>72</v>
      </c>
      <c r="K164" s="38" t="inlineStr">
        <is>
          <t>6</t>
        </is>
      </c>
      <c r="L164" s="39" t="inlineStr">
        <is>
          <t>МГ</t>
        </is>
      </c>
      <c r="M164" s="38" t="n">
        <v>180</v>
      </c>
      <c r="N164" s="443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O164" s="381" t="n"/>
      <c r="P164" s="381" t="n"/>
      <c r="Q164" s="381" t="n"/>
      <c r="R164" s="347" t="n"/>
      <c r="S164" s="40" t="inlineStr"/>
      <c r="T164" s="40" t="inlineStr"/>
      <c r="U164" s="41" t="inlineStr">
        <is>
          <t>кор</t>
        </is>
      </c>
      <c r="V164" s="382" t="n">
        <v>0</v>
      </c>
      <c r="W164" s="383">
        <f>IFERROR(IF(V164="","",V164),"")</f>
        <v/>
      </c>
      <c r="X164" s="42">
        <f>IFERROR(IF(V164="","",V164*0.01157),"")</f>
        <v/>
      </c>
      <c r="Y164" s="69" t="inlineStr"/>
      <c r="Z164" s="70" t="inlineStr"/>
      <c r="AD164" s="74" t="n"/>
      <c r="BA164" s="132" t="inlineStr">
        <is>
          <t>ПГП</t>
        </is>
      </c>
    </row>
    <row r="165">
      <c r="A165" s="176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384" t="n"/>
      <c r="N165" s="385" t="inlineStr">
        <is>
          <t>Итого</t>
        </is>
      </c>
      <c r="O165" s="355" t="n"/>
      <c r="P165" s="355" t="n"/>
      <c r="Q165" s="355" t="n"/>
      <c r="R165" s="355" t="n"/>
      <c r="S165" s="355" t="n"/>
      <c r="T165" s="356" t="n"/>
      <c r="U165" s="43" t="inlineStr">
        <is>
          <t>кор</t>
        </is>
      </c>
      <c r="V165" s="386">
        <f>IFERROR(SUM(V164:V164),"0")</f>
        <v/>
      </c>
      <c r="W165" s="386">
        <f>IFERROR(SUM(W164:W164),"0")</f>
        <v/>
      </c>
      <c r="X165" s="386">
        <f>IFERROR(IF(X164="",0,X164),"0")</f>
        <v/>
      </c>
      <c r="Y165" s="387" t="n"/>
      <c r="Z165" s="387" t="n"/>
    </row>
    <row r="166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384" t="n"/>
      <c r="N166" s="385" t="inlineStr">
        <is>
          <t>Итого</t>
        </is>
      </c>
      <c r="O166" s="355" t="n"/>
      <c r="P166" s="355" t="n"/>
      <c r="Q166" s="355" t="n"/>
      <c r="R166" s="355" t="n"/>
      <c r="S166" s="355" t="n"/>
      <c r="T166" s="356" t="n"/>
      <c r="U166" s="43" t="inlineStr">
        <is>
          <t>кг</t>
        </is>
      </c>
      <c r="V166" s="386">
        <f>IFERROR(SUMPRODUCT(V164:V164*H164:H164),"0")</f>
        <v/>
      </c>
      <c r="W166" s="386">
        <f>IFERROR(SUMPRODUCT(W164:W164*H164:H164),"0")</f>
        <v/>
      </c>
      <c r="X166" s="43" t="n"/>
      <c r="Y166" s="387" t="n"/>
      <c r="Z166" s="387" t="n"/>
    </row>
    <row r="167" ht="16.5" customHeight="1">
      <c r="A167" s="205" t="inlineStr">
        <is>
          <t>Вязанка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205" t="n"/>
      <c r="Z167" s="205" t="n"/>
    </row>
    <row r="168" ht="14.25" customHeight="1">
      <c r="A168" s="194" t="inlineStr">
        <is>
          <t>Сосиски замороженные</t>
        </is>
      </c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94" t="n"/>
      <c r="Z168" s="194" t="n"/>
    </row>
    <row r="169" ht="27" customHeight="1">
      <c r="A169" s="64" t="inlineStr">
        <is>
          <t>SU002677</t>
        </is>
      </c>
      <c r="B169" s="64" t="inlineStr">
        <is>
          <t>P003053</t>
        </is>
      </c>
      <c r="C169" s="37" t="n">
        <v>4301051319</v>
      </c>
      <c r="D169" s="181" t="n">
        <v>4680115881204</v>
      </c>
      <c r="E169" s="347" t="n"/>
      <c r="F169" s="379" t="n">
        <v>0.33</v>
      </c>
      <c r="G169" s="38" t="n">
        <v>6</v>
      </c>
      <c r="H169" s="379" t="n">
        <v>1.98</v>
      </c>
      <c r="I169" s="379" t="n">
        <v>2.246</v>
      </c>
      <c r="J169" s="38" t="n">
        <v>156</v>
      </c>
      <c r="K169" s="38" t="inlineStr">
        <is>
          <t>12</t>
        </is>
      </c>
      <c r="L169" s="39" t="inlineStr">
        <is>
          <t>СК2</t>
        </is>
      </c>
      <c r="M169" s="38" t="n">
        <v>365</v>
      </c>
      <c r="N169" s="444" t="inlineStr">
        <is>
          <t>Сосиски «Сливушки #нежнушки» замороженные Фикс.вес 0,33 п/а ТМ «Вязанка»</t>
        </is>
      </c>
      <c r="O169" s="381" t="n"/>
      <c r="P169" s="381" t="n"/>
      <c r="Q169" s="381" t="n"/>
      <c r="R169" s="347" t="n"/>
      <c r="S169" s="40" t="inlineStr"/>
      <c r="T169" s="40" t="inlineStr"/>
      <c r="U169" s="41" t="inlineStr">
        <is>
          <t>кор</t>
        </is>
      </c>
      <c r="V169" s="382" t="n">
        <v>0</v>
      </c>
      <c r="W169" s="383">
        <f>IFERROR(IF(V169="","",V169),"")</f>
        <v/>
      </c>
      <c r="X169" s="42">
        <f>IFERROR(IF(V169="","",V169*0.00753),"")</f>
        <v/>
      </c>
      <c r="Y169" s="69" t="inlineStr"/>
      <c r="Z169" s="70" t="inlineStr"/>
      <c r="AD169" s="74" t="n"/>
      <c r="BA169" s="133" t="inlineStr">
        <is>
          <t>КИЗ</t>
        </is>
      </c>
    </row>
    <row r="170">
      <c r="A170" s="176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384" t="n"/>
      <c r="N170" s="385" t="inlineStr">
        <is>
          <t>Итого</t>
        </is>
      </c>
      <c r="O170" s="355" t="n"/>
      <c r="P170" s="355" t="n"/>
      <c r="Q170" s="355" t="n"/>
      <c r="R170" s="355" t="n"/>
      <c r="S170" s="355" t="n"/>
      <c r="T170" s="356" t="n"/>
      <c r="U170" s="43" t="inlineStr">
        <is>
          <t>кор</t>
        </is>
      </c>
      <c r="V170" s="386">
        <f>IFERROR(SUM(V169:V169),"0")</f>
        <v/>
      </c>
      <c r="W170" s="386">
        <f>IFERROR(SUM(W169:W169),"0")</f>
        <v/>
      </c>
      <c r="X170" s="386">
        <f>IFERROR(IF(X169="",0,X169),"0")</f>
        <v/>
      </c>
      <c r="Y170" s="387" t="n"/>
      <c r="Z170" s="387" t="n"/>
    </row>
    <row r="171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384" t="n"/>
      <c r="N171" s="385" t="inlineStr">
        <is>
          <t>Итого</t>
        </is>
      </c>
      <c r="O171" s="355" t="n"/>
      <c r="P171" s="355" t="n"/>
      <c r="Q171" s="355" t="n"/>
      <c r="R171" s="355" t="n"/>
      <c r="S171" s="355" t="n"/>
      <c r="T171" s="356" t="n"/>
      <c r="U171" s="43" t="inlineStr">
        <is>
          <t>кг</t>
        </is>
      </c>
      <c r="V171" s="386">
        <f>IFERROR(SUMPRODUCT(V169:V169*H169:H169),"0")</f>
        <v/>
      </c>
      <c r="W171" s="386">
        <f>IFERROR(SUMPRODUCT(W169:W169*H169:H169),"0")</f>
        <v/>
      </c>
      <c r="X171" s="43" t="n"/>
      <c r="Y171" s="387" t="n"/>
      <c r="Z171" s="387" t="n"/>
    </row>
    <row r="172" ht="16.5" customHeight="1">
      <c r="A172" s="205" t="inlineStr">
        <is>
          <t>Сливушки</t>
        </is>
      </c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205" t="n"/>
      <c r="Z172" s="205" t="n"/>
    </row>
    <row r="173" ht="14.25" customHeight="1">
      <c r="A173" s="194" t="inlineStr">
        <is>
          <t>Наггетсы</t>
        </is>
      </c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94" t="n"/>
      <c r="Z173" s="194" t="n"/>
    </row>
    <row r="174" ht="16.5" customHeight="1">
      <c r="A174" s="64" t="inlineStr">
        <is>
          <t>SU002979</t>
        </is>
      </c>
      <c r="B174" s="64" t="inlineStr">
        <is>
          <t>P003433</t>
        </is>
      </c>
      <c r="C174" s="37" t="n">
        <v>4301132076</v>
      </c>
      <c r="D174" s="181" t="n">
        <v>4607111035721</v>
      </c>
      <c r="E174" s="347" t="n"/>
      <c r="F174" s="379" t="n">
        <v>0.25</v>
      </c>
      <c r="G174" s="38" t="n">
        <v>12</v>
      </c>
      <c r="H174" s="379" t="n">
        <v>3</v>
      </c>
      <c r="I174" s="379" t="n">
        <v>3.388</v>
      </c>
      <c r="J174" s="38" t="n">
        <v>70</v>
      </c>
      <c r="K174" s="38" t="inlineStr">
        <is>
          <t>14</t>
        </is>
      </c>
      <c r="L174" s="39" t="inlineStr">
        <is>
          <t>МГ</t>
        </is>
      </c>
      <c r="M174" s="38" t="n">
        <v>180</v>
      </c>
      <c r="N174" s="445">
        <f>HYPERLINK("https://abi.ru/products/Замороженные/Вязанка/Сливушки/Наггетсы/P003433/","Наггетсы «с индейкой» ф/в 0,25 кор ТМ «Вязанка»")</f>
        <v/>
      </c>
      <c r="O174" s="381" t="n"/>
      <c r="P174" s="381" t="n"/>
      <c r="Q174" s="381" t="n"/>
      <c r="R174" s="347" t="n"/>
      <c r="S174" s="40" t="inlineStr"/>
      <c r="T174" s="40" t="inlineStr"/>
      <c r="U174" s="41" t="inlineStr">
        <is>
          <t>кор</t>
        </is>
      </c>
      <c r="V174" s="382" t="n">
        <v>0</v>
      </c>
      <c r="W174" s="383">
        <f>IFERROR(IF(V174="","",V174),"")</f>
        <v/>
      </c>
      <c r="X174" s="42">
        <f>IFERROR(IF(V174="","",V174*0.01788),"")</f>
        <v/>
      </c>
      <c r="Y174" s="69" t="inlineStr"/>
      <c r="Z174" s="70" t="inlineStr"/>
      <c r="AD174" s="74" t="n"/>
      <c r="BA174" s="134" t="inlineStr">
        <is>
          <t>ПГП</t>
        </is>
      </c>
    </row>
    <row r="175" ht="27" customHeight="1">
      <c r="A175" s="64" t="inlineStr">
        <is>
          <t>SU002980</t>
        </is>
      </c>
      <c r="B175" s="64" t="inlineStr">
        <is>
          <t>P003434</t>
        </is>
      </c>
      <c r="C175" s="37" t="n">
        <v>4301132077</v>
      </c>
      <c r="D175" s="181" t="n">
        <v>4607111035691</v>
      </c>
      <c r="E175" s="347" t="n"/>
      <c r="F175" s="379" t="n">
        <v>0.25</v>
      </c>
      <c r="G175" s="38" t="n">
        <v>12</v>
      </c>
      <c r="H175" s="379" t="n">
        <v>3</v>
      </c>
      <c r="I175" s="379" t="n">
        <v>3.388</v>
      </c>
      <c r="J175" s="38" t="n">
        <v>70</v>
      </c>
      <c r="K175" s="38" t="inlineStr">
        <is>
          <t>14</t>
        </is>
      </c>
      <c r="L175" s="39" t="inlineStr">
        <is>
          <t>МГ</t>
        </is>
      </c>
      <c r="M175" s="38" t="n">
        <v>180</v>
      </c>
      <c r="N175" s="446">
        <f>HYPERLINK("https://abi.ru/products/Замороженные/Вязанка/Сливушки/Наггетсы/P003434/","Наггетсы «из печи» ф/в 0,25 кор ТМ «Вязанка»")</f>
        <v/>
      </c>
      <c r="O175" s="381" t="n"/>
      <c r="P175" s="381" t="n"/>
      <c r="Q175" s="381" t="n"/>
      <c r="R175" s="347" t="n"/>
      <c r="S175" s="40" t="inlineStr"/>
      <c r="T175" s="40" t="inlineStr"/>
      <c r="U175" s="41" t="inlineStr">
        <is>
          <t>кор</t>
        </is>
      </c>
      <c r="V175" s="382" t="n">
        <v>0</v>
      </c>
      <c r="W175" s="383">
        <f>IFERROR(IF(V175="","",V175),"")</f>
        <v/>
      </c>
      <c r="X175" s="42">
        <f>IFERROR(IF(V175="","",V175*0.01788),"")</f>
        <v/>
      </c>
      <c r="Y175" s="69" t="inlineStr"/>
      <c r="Z175" s="70" t="inlineStr"/>
      <c r="AD175" s="74" t="n"/>
      <c r="BA175" s="135" t="inlineStr">
        <is>
          <t>ПГП</t>
        </is>
      </c>
    </row>
    <row r="176" ht="27" customHeight="1">
      <c r="A176" s="64" t="inlineStr">
        <is>
          <t>SU003001</t>
        </is>
      </c>
      <c r="B176" s="64" t="inlineStr">
        <is>
          <t>P003470</t>
        </is>
      </c>
      <c r="C176" s="37" t="n">
        <v>4301132079</v>
      </c>
      <c r="D176" s="181" t="n">
        <v>4607111038487</v>
      </c>
      <c r="E176" s="347" t="n"/>
      <c r="F176" s="379" t="n">
        <v>0.25</v>
      </c>
      <c r="G176" s="38" t="n">
        <v>12</v>
      </c>
      <c r="H176" s="379" t="n">
        <v>3</v>
      </c>
      <c r="I176" s="379" t="n">
        <v>3.736</v>
      </c>
      <c r="J176" s="38" t="n">
        <v>70</v>
      </c>
      <c r="K176" s="38" t="inlineStr">
        <is>
          <t>14</t>
        </is>
      </c>
      <c r="L176" s="39" t="inlineStr">
        <is>
          <t>МГ</t>
        </is>
      </c>
      <c r="M176" s="38" t="n">
        <v>180</v>
      </c>
      <c r="N176" s="447" t="inlineStr">
        <is>
          <t>Наггетсы «с куриным филе и сыром» ф/в 0,25 ТМ «Вязанка»</t>
        </is>
      </c>
      <c r="O176" s="381" t="n"/>
      <c r="P176" s="381" t="n"/>
      <c r="Q176" s="381" t="n"/>
      <c r="R176" s="347" t="n"/>
      <c r="S176" s="40" t="inlineStr"/>
      <c r="T176" s="40" t="inlineStr"/>
      <c r="U176" s="41" t="inlineStr">
        <is>
          <t>кор</t>
        </is>
      </c>
      <c r="V176" s="382" t="n">
        <v>5</v>
      </c>
      <c r="W176" s="383">
        <f>IFERROR(IF(V176="","",V176),"")</f>
        <v/>
      </c>
      <c r="X176" s="42">
        <f>IFERROR(IF(V176="","",V176*0.01788),"")</f>
        <v/>
      </c>
      <c r="Y176" s="69" t="inlineStr"/>
      <c r="Z176" s="70" t="inlineStr"/>
      <c r="AD176" s="74" t="n"/>
      <c r="BA176" s="136" t="inlineStr">
        <is>
          <t>ПГП</t>
        </is>
      </c>
    </row>
    <row r="177">
      <c r="A177" s="176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384" t="n"/>
      <c r="N177" s="385" t="inlineStr">
        <is>
          <t>Итого</t>
        </is>
      </c>
      <c r="O177" s="355" t="n"/>
      <c r="P177" s="355" t="n"/>
      <c r="Q177" s="355" t="n"/>
      <c r="R177" s="355" t="n"/>
      <c r="S177" s="355" t="n"/>
      <c r="T177" s="356" t="n"/>
      <c r="U177" s="43" t="inlineStr">
        <is>
          <t>кор</t>
        </is>
      </c>
      <c r="V177" s="386">
        <f>IFERROR(SUM(V174:V176),"0")</f>
        <v/>
      </c>
      <c r="W177" s="386">
        <f>IFERROR(SUM(W174:W176),"0")</f>
        <v/>
      </c>
      <c r="X177" s="386">
        <f>IFERROR(IF(X174="",0,X174),"0")+IFERROR(IF(X175="",0,X175),"0")+IFERROR(IF(X176="",0,X176),"0")</f>
        <v/>
      </c>
      <c r="Y177" s="387" t="n"/>
      <c r="Z177" s="387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384" t="n"/>
      <c r="N178" s="385" t="inlineStr">
        <is>
          <t>Итого</t>
        </is>
      </c>
      <c r="O178" s="355" t="n"/>
      <c r="P178" s="355" t="n"/>
      <c r="Q178" s="355" t="n"/>
      <c r="R178" s="355" t="n"/>
      <c r="S178" s="355" t="n"/>
      <c r="T178" s="356" t="n"/>
      <c r="U178" s="43" t="inlineStr">
        <is>
          <t>кг</t>
        </is>
      </c>
      <c r="V178" s="386">
        <f>IFERROR(SUMPRODUCT(V174:V176*H174:H176),"0")</f>
        <v/>
      </c>
      <c r="W178" s="386">
        <f>IFERROR(SUMPRODUCT(W174:W176*H174:H176),"0")</f>
        <v/>
      </c>
      <c r="X178" s="43" t="n"/>
      <c r="Y178" s="387" t="n"/>
      <c r="Z178" s="387" t="n"/>
    </row>
    <row r="179" ht="27.75" customHeight="1">
      <c r="A179" s="204" t="inlineStr">
        <is>
          <t>Стародворье</t>
        </is>
      </c>
      <c r="B179" s="378" t="n"/>
      <c r="C179" s="378" t="n"/>
      <c r="D179" s="378" t="n"/>
      <c r="E179" s="378" t="n"/>
      <c r="F179" s="378" t="n"/>
      <c r="G179" s="378" t="n"/>
      <c r="H179" s="378" t="n"/>
      <c r="I179" s="378" t="n"/>
      <c r="J179" s="378" t="n"/>
      <c r="K179" s="378" t="n"/>
      <c r="L179" s="378" t="n"/>
      <c r="M179" s="378" t="n"/>
      <c r="N179" s="378" t="n"/>
      <c r="O179" s="378" t="n"/>
      <c r="P179" s="378" t="n"/>
      <c r="Q179" s="378" t="n"/>
      <c r="R179" s="378" t="n"/>
      <c r="S179" s="378" t="n"/>
      <c r="T179" s="378" t="n"/>
      <c r="U179" s="378" t="n"/>
      <c r="V179" s="378" t="n"/>
      <c r="W179" s="378" t="n"/>
      <c r="X179" s="378" t="n"/>
      <c r="Y179" s="55" t="n"/>
      <c r="Z179" s="55" t="n"/>
    </row>
    <row r="180" ht="16.5" customHeight="1">
      <c r="A180" s="205" t="inlineStr">
        <is>
          <t>Мясорубская</t>
        </is>
      </c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205" t="n"/>
      <c r="Z180" s="205" t="n"/>
    </row>
    <row r="181" ht="14.25" customHeight="1">
      <c r="A181" s="194" t="inlineStr">
        <is>
          <t>Пельмени</t>
        </is>
      </c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94" t="n"/>
      <c r="Z181" s="194" t="n"/>
    </row>
    <row r="182" ht="16.5" customHeight="1">
      <c r="A182" s="64" t="inlineStr">
        <is>
          <t>SU002920</t>
        </is>
      </c>
      <c r="B182" s="64" t="inlineStr">
        <is>
          <t>P003355</t>
        </is>
      </c>
      <c r="C182" s="37" t="n">
        <v>4301070948</v>
      </c>
      <c r="D182" s="181" t="n">
        <v>4607111037022</v>
      </c>
      <c r="E182" s="347" t="n"/>
      <c r="F182" s="379" t="n">
        <v>0.7</v>
      </c>
      <c r="G182" s="38" t="n">
        <v>8</v>
      </c>
      <c r="H182" s="379" t="n">
        <v>5.6</v>
      </c>
      <c r="I182" s="379" t="n">
        <v>5.87</v>
      </c>
      <c r="J182" s="38" t="n">
        <v>84</v>
      </c>
      <c r="K182" s="38" t="inlineStr">
        <is>
          <t>12</t>
        </is>
      </c>
      <c r="L182" s="39" t="inlineStr">
        <is>
          <t>МГ</t>
        </is>
      </c>
      <c r="M182" s="38" t="n">
        <v>180</v>
      </c>
      <c r="N182" s="448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O182" s="381" t="n"/>
      <c r="P182" s="381" t="n"/>
      <c r="Q182" s="381" t="n"/>
      <c r="R182" s="347" t="n"/>
      <c r="S182" s="40" t="inlineStr"/>
      <c r="T182" s="40" t="inlineStr"/>
      <c r="U182" s="41" t="inlineStr">
        <is>
          <t>кор</t>
        </is>
      </c>
      <c r="V182" s="382" t="n">
        <v>35</v>
      </c>
      <c r="W182" s="383">
        <f>IFERROR(IF(V182="","",V182),"")</f>
        <v/>
      </c>
      <c r="X182" s="42">
        <f>IFERROR(IF(V182="","",V182*0.0155),"")</f>
        <v/>
      </c>
      <c r="Y182" s="69" t="inlineStr"/>
      <c r="Z182" s="70" t="inlineStr"/>
      <c r="AD182" s="74" t="n"/>
      <c r="BA182" s="137" t="inlineStr">
        <is>
          <t>ЗПФ</t>
        </is>
      </c>
    </row>
    <row r="183" ht="27" customHeight="1">
      <c r="A183" s="64" t="inlineStr">
        <is>
          <t>SU003145</t>
        </is>
      </c>
      <c r="B183" s="64" t="inlineStr">
        <is>
          <t>P003731</t>
        </is>
      </c>
      <c r="C183" s="37" t="n">
        <v>4301070990</v>
      </c>
      <c r="D183" s="181" t="n">
        <v>4607111038494</v>
      </c>
      <c r="E183" s="347" t="n"/>
      <c r="F183" s="379" t="n">
        <v>0.7</v>
      </c>
      <c r="G183" s="38" t="n">
        <v>8</v>
      </c>
      <c r="H183" s="379" t="n">
        <v>5.6</v>
      </c>
      <c r="I183" s="379" t="n">
        <v>5.87</v>
      </c>
      <c r="J183" s="38" t="n">
        <v>84</v>
      </c>
      <c r="K183" s="38" t="inlineStr">
        <is>
          <t>12</t>
        </is>
      </c>
      <c r="L183" s="39" t="inlineStr">
        <is>
          <t>МГ</t>
        </is>
      </c>
      <c r="M183" s="38" t="n">
        <v>180</v>
      </c>
      <c r="N183" s="449" t="inlineStr">
        <is>
          <t>Пельмени «Мясорубские с рубленой говядиной» 0,7 сфера ТМ «Стародворье»</t>
        </is>
      </c>
      <c r="O183" s="381" t="n"/>
      <c r="P183" s="381" t="n"/>
      <c r="Q183" s="381" t="n"/>
      <c r="R183" s="347" t="n"/>
      <c r="S183" s="40" t="inlineStr"/>
      <c r="T183" s="40" t="inlineStr"/>
      <c r="U183" s="41" t="inlineStr">
        <is>
          <t>кор</t>
        </is>
      </c>
      <c r="V183" s="382" t="n">
        <v>0</v>
      </c>
      <c r="W183" s="383">
        <f>IFERROR(IF(V183="","",V183),"")</f>
        <v/>
      </c>
      <c r="X183" s="42">
        <f>IFERROR(IF(V183="","",V183*0.0155),"")</f>
        <v/>
      </c>
      <c r="Y183" s="69" t="inlineStr"/>
      <c r="Z183" s="70" t="inlineStr"/>
      <c r="AD183" s="74" t="n"/>
      <c r="BA183" s="138" t="inlineStr">
        <is>
          <t>ЗПФ</t>
        </is>
      </c>
    </row>
    <row r="184" ht="27" customHeight="1">
      <c r="A184" s="64" t="inlineStr">
        <is>
          <t>SU003077</t>
        </is>
      </c>
      <c r="B184" s="64" t="inlineStr">
        <is>
          <t>P003648</t>
        </is>
      </c>
      <c r="C184" s="37" t="n">
        <v>4301070966</v>
      </c>
      <c r="D184" s="181" t="n">
        <v>4607111038135</v>
      </c>
      <c r="E184" s="347" t="n"/>
      <c r="F184" s="379" t="n">
        <v>0.7</v>
      </c>
      <c r="G184" s="38" t="n">
        <v>8</v>
      </c>
      <c r="H184" s="379" t="n">
        <v>5.6</v>
      </c>
      <c r="I184" s="379" t="n">
        <v>5.87</v>
      </c>
      <c r="J184" s="38" t="n">
        <v>84</v>
      </c>
      <c r="K184" s="38" t="inlineStr">
        <is>
          <t>12</t>
        </is>
      </c>
      <c r="L184" s="39" t="inlineStr">
        <is>
          <t>МГ</t>
        </is>
      </c>
      <c r="M184" s="38" t="n">
        <v>180</v>
      </c>
      <c r="N184" s="450" t="inlineStr">
        <is>
          <t>Пельмени «Мясорубские с рубленой грудинкой» 0,7 Классическая форма ТМ «Стародворье»</t>
        </is>
      </c>
      <c r="O184" s="381" t="n"/>
      <c r="P184" s="381" t="n"/>
      <c r="Q184" s="381" t="n"/>
      <c r="R184" s="347" t="n"/>
      <c r="S184" s="40" t="inlineStr"/>
      <c r="T184" s="40" t="inlineStr"/>
      <c r="U184" s="41" t="inlineStr">
        <is>
          <t>кор</t>
        </is>
      </c>
      <c r="V184" s="382" t="n">
        <v>5</v>
      </c>
      <c r="W184" s="383">
        <f>IFERROR(IF(V184="","",V184),"")</f>
        <v/>
      </c>
      <c r="X184" s="42">
        <f>IFERROR(IF(V184="","",V184*0.0155),"")</f>
        <v/>
      </c>
      <c r="Y184" s="69" t="inlineStr"/>
      <c r="Z184" s="70" t="inlineStr"/>
      <c r="AD184" s="74" t="n"/>
      <c r="BA184" s="139" t="inlineStr">
        <is>
          <t>ЗПФ</t>
        </is>
      </c>
    </row>
    <row r="185">
      <c r="A185" s="176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384" t="n"/>
      <c r="N185" s="385" t="inlineStr">
        <is>
          <t>Итого</t>
        </is>
      </c>
      <c r="O185" s="355" t="n"/>
      <c r="P185" s="355" t="n"/>
      <c r="Q185" s="355" t="n"/>
      <c r="R185" s="355" t="n"/>
      <c r="S185" s="355" t="n"/>
      <c r="T185" s="356" t="n"/>
      <c r="U185" s="43" t="inlineStr">
        <is>
          <t>кор</t>
        </is>
      </c>
      <c r="V185" s="386">
        <f>IFERROR(SUM(V182:V184),"0")</f>
        <v/>
      </c>
      <c r="W185" s="386">
        <f>IFERROR(SUM(W182:W184),"0")</f>
        <v/>
      </c>
      <c r="X185" s="386">
        <f>IFERROR(IF(X182="",0,X182),"0")+IFERROR(IF(X183="",0,X183),"0")+IFERROR(IF(X184="",0,X184),"0")</f>
        <v/>
      </c>
      <c r="Y185" s="387" t="n"/>
      <c r="Z185" s="387" t="n"/>
    </row>
    <row r="186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384" t="n"/>
      <c r="N186" s="385" t="inlineStr">
        <is>
          <t>Итого</t>
        </is>
      </c>
      <c r="O186" s="355" t="n"/>
      <c r="P186" s="355" t="n"/>
      <c r="Q186" s="355" t="n"/>
      <c r="R186" s="355" t="n"/>
      <c r="S186" s="355" t="n"/>
      <c r="T186" s="356" t="n"/>
      <c r="U186" s="43" t="inlineStr">
        <is>
          <t>кг</t>
        </is>
      </c>
      <c r="V186" s="386">
        <f>IFERROR(SUMPRODUCT(V182:V184*H182:H184),"0")</f>
        <v/>
      </c>
      <c r="W186" s="386">
        <f>IFERROR(SUMPRODUCT(W182:W184*H182:H184),"0")</f>
        <v/>
      </c>
      <c r="X186" s="43" t="n"/>
      <c r="Y186" s="387" t="n"/>
      <c r="Z186" s="387" t="n"/>
    </row>
    <row r="187" ht="16.5" customHeight="1">
      <c r="A187" s="205" t="inlineStr">
        <is>
          <t>Медвежье ушко</t>
        </is>
      </c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205" t="n"/>
      <c r="Z187" s="205" t="n"/>
    </row>
    <row r="188" ht="14.25" customHeight="1">
      <c r="A188" s="194" t="inlineStr">
        <is>
          <t>Пельмени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94" t="n"/>
      <c r="Z188" s="194" t="n"/>
    </row>
    <row r="189" ht="27" customHeight="1">
      <c r="A189" s="64" t="inlineStr">
        <is>
          <t>SU002067</t>
        </is>
      </c>
      <c r="B189" s="64" t="inlineStr">
        <is>
          <t>P002999</t>
        </is>
      </c>
      <c r="C189" s="37" t="n">
        <v>4301070915</v>
      </c>
      <c r="D189" s="181" t="n">
        <v>4607111035882</v>
      </c>
      <c r="E189" s="347" t="n"/>
      <c r="F189" s="379" t="n">
        <v>0.43</v>
      </c>
      <c r="G189" s="38" t="n">
        <v>16</v>
      </c>
      <c r="H189" s="379" t="n">
        <v>6.88</v>
      </c>
      <c r="I189" s="379" t="n">
        <v>7.19</v>
      </c>
      <c r="J189" s="38" t="n">
        <v>84</v>
      </c>
      <c r="K189" s="38" t="inlineStr">
        <is>
          <t>12</t>
        </is>
      </c>
      <c r="L189" s="39" t="inlineStr">
        <is>
          <t>МГ</t>
        </is>
      </c>
      <c r="M189" s="38" t="n">
        <v>180</v>
      </c>
      <c r="N189" s="451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O189" s="381" t="n"/>
      <c r="P189" s="381" t="n"/>
      <c r="Q189" s="381" t="n"/>
      <c r="R189" s="347" t="n"/>
      <c r="S189" s="40" t="inlineStr"/>
      <c r="T189" s="40" t="inlineStr"/>
      <c r="U189" s="41" t="inlineStr">
        <is>
          <t>кор</t>
        </is>
      </c>
      <c r="V189" s="382" t="n">
        <v>0</v>
      </c>
      <c r="W189" s="383">
        <f>IFERROR(IF(V189="","",V189),"")</f>
        <v/>
      </c>
      <c r="X189" s="42">
        <f>IFERROR(IF(V189="","",V189*0.0155),"")</f>
        <v/>
      </c>
      <c r="Y189" s="69" t="inlineStr"/>
      <c r="Z189" s="70" t="inlineStr"/>
      <c r="AD189" s="74" t="n"/>
      <c r="BA189" s="140" t="inlineStr">
        <is>
          <t>ЗПФ</t>
        </is>
      </c>
    </row>
    <row r="190" ht="27" customHeight="1">
      <c r="A190" s="64" t="inlineStr">
        <is>
          <t>SU002068</t>
        </is>
      </c>
      <c r="B190" s="64" t="inlineStr">
        <is>
          <t>P003005</t>
        </is>
      </c>
      <c r="C190" s="37" t="n">
        <v>4301070921</v>
      </c>
      <c r="D190" s="181" t="n">
        <v>4607111035905</v>
      </c>
      <c r="E190" s="347" t="n"/>
      <c r="F190" s="379" t="n">
        <v>0.9</v>
      </c>
      <c r="G190" s="38" t="n">
        <v>8</v>
      </c>
      <c r="H190" s="379" t="n">
        <v>7.2</v>
      </c>
      <c r="I190" s="379" t="n">
        <v>7.47</v>
      </c>
      <c r="J190" s="38" t="n">
        <v>84</v>
      </c>
      <c r="K190" s="38" t="inlineStr">
        <is>
          <t>12</t>
        </is>
      </c>
      <c r="L190" s="39" t="inlineStr">
        <is>
          <t>МГ</t>
        </is>
      </c>
      <c r="M190" s="38" t="n">
        <v>180</v>
      </c>
      <c r="N190" s="452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O190" s="381" t="n"/>
      <c r="P190" s="381" t="n"/>
      <c r="Q190" s="381" t="n"/>
      <c r="R190" s="347" t="n"/>
      <c r="S190" s="40" t="inlineStr"/>
      <c r="T190" s="40" t="inlineStr"/>
      <c r="U190" s="41" t="inlineStr">
        <is>
          <t>кор</t>
        </is>
      </c>
      <c r="V190" s="382" t="n">
        <v>0</v>
      </c>
      <c r="W190" s="383">
        <f>IFERROR(IF(V190="","",V190),"")</f>
        <v/>
      </c>
      <c r="X190" s="42">
        <f>IFERROR(IF(V190="","",V190*0.0155),"")</f>
        <v/>
      </c>
      <c r="Y190" s="69" t="inlineStr"/>
      <c r="Z190" s="70" t="inlineStr"/>
      <c r="AD190" s="74" t="n"/>
      <c r="BA190" s="141" t="inlineStr">
        <is>
          <t>ЗПФ</t>
        </is>
      </c>
    </row>
    <row r="191" ht="27" customHeight="1">
      <c r="A191" s="64" t="inlineStr">
        <is>
          <t>SU002069</t>
        </is>
      </c>
      <c r="B191" s="64" t="inlineStr">
        <is>
          <t>P003001</t>
        </is>
      </c>
      <c r="C191" s="37" t="n">
        <v>4301070917</v>
      </c>
      <c r="D191" s="181" t="n">
        <v>4607111035912</v>
      </c>
      <c r="E191" s="347" t="n"/>
      <c r="F191" s="379" t="n">
        <v>0.43</v>
      </c>
      <c r="G191" s="38" t="n">
        <v>16</v>
      </c>
      <c r="H191" s="379" t="n">
        <v>6.88</v>
      </c>
      <c r="I191" s="379" t="n">
        <v>7.19</v>
      </c>
      <c r="J191" s="38" t="n">
        <v>84</v>
      </c>
      <c r="K191" s="38" t="inlineStr">
        <is>
          <t>12</t>
        </is>
      </c>
      <c r="L191" s="39" t="inlineStr">
        <is>
          <t>МГ</t>
        </is>
      </c>
      <c r="M191" s="38" t="n">
        <v>180</v>
      </c>
      <c r="N191" s="453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O191" s="381" t="n"/>
      <c r="P191" s="381" t="n"/>
      <c r="Q191" s="381" t="n"/>
      <c r="R191" s="347" t="n"/>
      <c r="S191" s="40" t="inlineStr"/>
      <c r="T191" s="40" t="inlineStr"/>
      <c r="U191" s="41" t="inlineStr">
        <is>
          <t>кор</t>
        </is>
      </c>
      <c r="V191" s="382" t="n">
        <v>0</v>
      </c>
      <c r="W191" s="383">
        <f>IFERROR(IF(V191="","",V191),"")</f>
        <v/>
      </c>
      <c r="X191" s="42">
        <f>IFERROR(IF(V191="","",V191*0.0155),"")</f>
        <v/>
      </c>
      <c r="Y191" s="69" t="inlineStr"/>
      <c r="Z191" s="70" t="inlineStr"/>
      <c r="AD191" s="74" t="n"/>
      <c r="BA191" s="142" t="inlineStr">
        <is>
          <t>ЗПФ</t>
        </is>
      </c>
    </row>
    <row r="192" ht="27" customHeight="1">
      <c r="A192" s="64" t="inlineStr">
        <is>
          <t>SU002066</t>
        </is>
      </c>
      <c r="B192" s="64" t="inlineStr">
        <is>
          <t>P003004</t>
        </is>
      </c>
      <c r="C192" s="37" t="n">
        <v>4301070920</v>
      </c>
      <c r="D192" s="181" t="n">
        <v>4607111035929</v>
      </c>
      <c r="E192" s="347" t="n"/>
      <c r="F192" s="379" t="n">
        <v>0.9</v>
      </c>
      <c r="G192" s="38" t="n">
        <v>8</v>
      </c>
      <c r="H192" s="379" t="n">
        <v>7.2</v>
      </c>
      <c r="I192" s="379" t="n">
        <v>7.47</v>
      </c>
      <c r="J192" s="38" t="n">
        <v>84</v>
      </c>
      <c r="K192" s="38" t="inlineStr">
        <is>
          <t>12</t>
        </is>
      </c>
      <c r="L192" s="39" t="inlineStr">
        <is>
          <t>МГ</t>
        </is>
      </c>
      <c r="M192" s="38" t="n">
        <v>180</v>
      </c>
      <c r="N192" s="454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O192" s="381" t="n"/>
      <c r="P192" s="381" t="n"/>
      <c r="Q192" s="381" t="n"/>
      <c r="R192" s="347" t="n"/>
      <c r="S192" s="40" t="inlineStr"/>
      <c r="T192" s="40" t="inlineStr"/>
      <c r="U192" s="41" t="inlineStr">
        <is>
          <t>кор</t>
        </is>
      </c>
      <c r="V192" s="382" t="n">
        <v>15</v>
      </c>
      <c r="W192" s="383">
        <f>IFERROR(IF(V192="","",V192),"")</f>
        <v/>
      </c>
      <c r="X192" s="42">
        <f>IFERROR(IF(V192="","",V192*0.0155),"")</f>
        <v/>
      </c>
      <c r="Y192" s="69" t="inlineStr"/>
      <c r="Z192" s="70" t="inlineStr"/>
      <c r="AD192" s="74" t="n"/>
      <c r="BA192" s="143" t="inlineStr">
        <is>
          <t>ЗПФ</t>
        </is>
      </c>
    </row>
    <row r="193">
      <c r="A193" s="176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384" t="n"/>
      <c r="N193" s="385" t="inlineStr">
        <is>
          <t>Итого</t>
        </is>
      </c>
      <c r="O193" s="355" t="n"/>
      <c r="P193" s="355" t="n"/>
      <c r="Q193" s="355" t="n"/>
      <c r="R193" s="355" t="n"/>
      <c r="S193" s="355" t="n"/>
      <c r="T193" s="356" t="n"/>
      <c r="U193" s="43" t="inlineStr">
        <is>
          <t>кор</t>
        </is>
      </c>
      <c r="V193" s="386">
        <f>IFERROR(SUM(V189:V192),"0")</f>
        <v/>
      </c>
      <c r="W193" s="386">
        <f>IFERROR(SUM(W189:W192),"0")</f>
        <v/>
      </c>
      <c r="X193" s="386">
        <f>IFERROR(IF(X189="",0,X189),"0")+IFERROR(IF(X190="",0,X190),"0")+IFERROR(IF(X191="",0,X191),"0")+IFERROR(IF(X192="",0,X192),"0")</f>
        <v/>
      </c>
      <c r="Y193" s="387" t="n"/>
      <c r="Z193" s="387" t="n"/>
    </row>
    <row r="194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384" t="n"/>
      <c r="N194" s="385" t="inlineStr">
        <is>
          <t>Итого</t>
        </is>
      </c>
      <c r="O194" s="355" t="n"/>
      <c r="P194" s="355" t="n"/>
      <c r="Q194" s="355" t="n"/>
      <c r="R194" s="355" t="n"/>
      <c r="S194" s="355" t="n"/>
      <c r="T194" s="356" t="n"/>
      <c r="U194" s="43" t="inlineStr">
        <is>
          <t>кг</t>
        </is>
      </c>
      <c r="V194" s="386">
        <f>IFERROR(SUMPRODUCT(V189:V192*H189:H192),"0")</f>
        <v/>
      </c>
      <c r="W194" s="386">
        <f>IFERROR(SUMPRODUCT(W189:W192*H189:H192),"0")</f>
        <v/>
      </c>
      <c r="X194" s="43" t="n"/>
      <c r="Y194" s="387" t="n"/>
      <c r="Z194" s="387" t="n"/>
    </row>
    <row r="195" ht="16.5" customHeight="1">
      <c r="A195" s="205" t="inlineStr">
        <is>
          <t>Бордо</t>
        </is>
      </c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205" t="n"/>
      <c r="Z195" s="205" t="n"/>
    </row>
    <row r="196" ht="14.25" customHeight="1">
      <c r="A196" s="194" t="inlineStr">
        <is>
          <t>Сосиски замороженные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94" t="n"/>
      <c r="Z196" s="194" t="n"/>
    </row>
    <row r="197" ht="27" customHeight="1">
      <c r="A197" s="64" t="inlineStr">
        <is>
          <t>SU002678</t>
        </is>
      </c>
      <c r="B197" s="64" t="inlineStr">
        <is>
          <t>P003054</t>
        </is>
      </c>
      <c r="C197" s="37" t="n">
        <v>4301051320</v>
      </c>
      <c r="D197" s="181" t="n">
        <v>4680115881334</v>
      </c>
      <c r="E197" s="347" t="n"/>
      <c r="F197" s="379" t="n">
        <v>0.33</v>
      </c>
      <c r="G197" s="38" t="n">
        <v>6</v>
      </c>
      <c r="H197" s="379" t="n">
        <v>1.98</v>
      </c>
      <c r="I197" s="379" t="n">
        <v>2.27</v>
      </c>
      <c r="J197" s="38" t="n">
        <v>156</v>
      </c>
      <c r="K197" s="38" t="inlineStr">
        <is>
          <t>12</t>
        </is>
      </c>
      <c r="L197" s="39" t="inlineStr">
        <is>
          <t>СК2</t>
        </is>
      </c>
      <c r="M197" s="38" t="n">
        <v>365</v>
      </c>
      <c r="N197" s="455" t="inlineStr">
        <is>
          <t>Сосиски «Оригинальные» замороженные Фикс.вес 0,33 п/а ТМ «Стародворье»</t>
        </is>
      </c>
      <c r="O197" s="381" t="n"/>
      <c r="P197" s="381" t="n"/>
      <c r="Q197" s="381" t="n"/>
      <c r="R197" s="347" t="n"/>
      <c r="S197" s="40" t="inlineStr"/>
      <c r="T197" s="40" t="inlineStr"/>
      <c r="U197" s="41" t="inlineStr">
        <is>
          <t>кор</t>
        </is>
      </c>
      <c r="V197" s="382" t="n">
        <v>0</v>
      </c>
      <c r="W197" s="383">
        <f>IFERROR(IF(V197="","",V197),"")</f>
        <v/>
      </c>
      <c r="X197" s="42">
        <f>IFERROR(IF(V197="","",V197*0.00753),"")</f>
        <v/>
      </c>
      <c r="Y197" s="69" t="inlineStr"/>
      <c r="Z197" s="70" t="inlineStr"/>
      <c r="AD197" s="74" t="n"/>
      <c r="BA197" s="144" t="inlineStr">
        <is>
          <t>КИЗ</t>
        </is>
      </c>
    </row>
    <row r="198">
      <c r="A198" s="176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384" t="n"/>
      <c r="N198" s="385" t="inlineStr">
        <is>
          <t>Итого</t>
        </is>
      </c>
      <c r="O198" s="355" t="n"/>
      <c r="P198" s="355" t="n"/>
      <c r="Q198" s="355" t="n"/>
      <c r="R198" s="355" t="n"/>
      <c r="S198" s="355" t="n"/>
      <c r="T198" s="356" t="n"/>
      <c r="U198" s="43" t="inlineStr">
        <is>
          <t>кор</t>
        </is>
      </c>
      <c r="V198" s="386">
        <f>IFERROR(SUM(V197:V197),"0")</f>
        <v/>
      </c>
      <c r="W198" s="386">
        <f>IFERROR(SUM(W197:W197),"0")</f>
        <v/>
      </c>
      <c r="X198" s="386">
        <f>IFERROR(IF(X197="",0,X197),"0")</f>
        <v/>
      </c>
      <c r="Y198" s="387" t="n"/>
      <c r="Z198" s="387" t="n"/>
    </row>
    <row r="199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384" t="n"/>
      <c r="N199" s="385" t="inlineStr">
        <is>
          <t>Итого</t>
        </is>
      </c>
      <c r="O199" s="355" t="n"/>
      <c r="P199" s="355" t="n"/>
      <c r="Q199" s="355" t="n"/>
      <c r="R199" s="355" t="n"/>
      <c r="S199" s="355" t="n"/>
      <c r="T199" s="356" t="n"/>
      <c r="U199" s="43" t="inlineStr">
        <is>
          <t>кг</t>
        </is>
      </c>
      <c r="V199" s="386">
        <f>IFERROR(SUMPRODUCT(V197:V197*H197:H197),"0")</f>
        <v/>
      </c>
      <c r="W199" s="386">
        <f>IFERROR(SUMPRODUCT(W197:W197*H197:H197),"0")</f>
        <v/>
      </c>
      <c r="X199" s="43" t="n"/>
      <c r="Y199" s="387" t="n"/>
      <c r="Z199" s="387" t="n"/>
    </row>
    <row r="200" ht="16.5" customHeight="1">
      <c r="A200" s="205" t="inlineStr">
        <is>
          <t>Сочные</t>
        </is>
      </c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205" t="n"/>
      <c r="Z200" s="205" t="n"/>
    </row>
    <row r="201" ht="14.25" customHeight="1">
      <c r="A201" s="194" t="inlineStr">
        <is>
          <t>Пельмени</t>
        </is>
      </c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94" t="n"/>
      <c r="Z201" s="194" t="n"/>
    </row>
    <row r="202" ht="16.5" customHeight="1">
      <c r="A202" s="64" t="inlineStr">
        <is>
          <t>SU001859</t>
        </is>
      </c>
      <c r="B202" s="64" t="inlineStr">
        <is>
          <t>P002720</t>
        </is>
      </c>
      <c r="C202" s="37" t="n">
        <v>4301070874</v>
      </c>
      <c r="D202" s="181" t="n">
        <v>4607111035332</v>
      </c>
      <c r="E202" s="347" t="n"/>
      <c r="F202" s="379" t="n">
        <v>0.43</v>
      </c>
      <c r="G202" s="38" t="n">
        <v>16</v>
      </c>
      <c r="H202" s="379" t="n">
        <v>6.88</v>
      </c>
      <c r="I202" s="379" t="n">
        <v>7.206</v>
      </c>
      <c r="J202" s="38" t="n">
        <v>84</v>
      </c>
      <c r="K202" s="38" t="inlineStr">
        <is>
          <t>12</t>
        </is>
      </c>
      <c r="L202" s="39" t="inlineStr">
        <is>
          <t>МГ</t>
        </is>
      </c>
      <c r="M202" s="38" t="n">
        <v>180</v>
      </c>
      <c r="N202" s="456">
        <f>HYPERLINK("https://abi.ru/products/Замороженные/Стародворье/Сочные/Пельмени/P002720/","Пельмени Сочные Сочные 0,43 Сфера Стародворье")</f>
        <v/>
      </c>
      <c r="O202" s="381" t="n"/>
      <c r="P202" s="381" t="n"/>
      <c r="Q202" s="381" t="n"/>
      <c r="R202" s="347" t="n"/>
      <c r="S202" s="40" t="inlineStr"/>
      <c r="T202" s="40" t="inlineStr"/>
      <c r="U202" s="41" t="inlineStr">
        <is>
          <t>кор</t>
        </is>
      </c>
      <c r="V202" s="382" t="n">
        <v>0</v>
      </c>
      <c r="W202" s="383">
        <f>IFERROR(IF(V202="","",V202),"")</f>
        <v/>
      </c>
      <c r="X202" s="42">
        <f>IFERROR(IF(V202="","",V202*0.0155),"")</f>
        <v/>
      </c>
      <c r="Y202" s="69" t="inlineStr"/>
      <c r="Z202" s="70" t="inlineStr"/>
      <c r="AD202" s="74" t="n"/>
      <c r="BA202" s="145" t="inlineStr">
        <is>
          <t>ЗПФ</t>
        </is>
      </c>
    </row>
    <row r="203" ht="16.5" customHeight="1">
      <c r="A203" s="64" t="inlineStr">
        <is>
          <t>SU001776</t>
        </is>
      </c>
      <c r="B203" s="64" t="inlineStr">
        <is>
          <t>P002719</t>
        </is>
      </c>
      <c r="C203" s="37" t="n">
        <v>4301070873</v>
      </c>
      <c r="D203" s="181" t="n">
        <v>4607111035080</v>
      </c>
      <c r="E203" s="347" t="n"/>
      <c r="F203" s="379" t="n">
        <v>0.9</v>
      </c>
      <c r="G203" s="38" t="n">
        <v>8</v>
      </c>
      <c r="H203" s="379" t="n">
        <v>7.2</v>
      </c>
      <c r="I203" s="379" t="n">
        <v>7.47</v>
      </c>
      <c r="J203" s="38" t="n">
        <v>84</v>
      </c>
      <c r="K203" s="38" t="inlineStr">
        <is>
          <t>12</t>
        </is>
      </c>
      <c r="L203" s="39" t="inlineStr">
        <is>
          <t>МГ</t>
        </is>
      </c>
      <c r="M203" s="38" t="n">
        <v>180</v>
      </c>
      <c r="N203" s="457">
        <f>HYPERLINK("https://abi.ru/products/Замороженные/Стародворье/Сочные/Пельмени/P002719/","Пельмени Сочные Сочные 0,9 Сфера Стародворье")</f>
        <v/>
      </c>
      <c r="O203" s="381" t="n"/>
      <c r="P203" s="381" t="n"/>
      <c r="Q203" s="381" t="n"/>
      <c r="R203" s="347" t="n"/>
      <c r="S203" s="40" t="inlineStr"/>
      <c r="T203" s="40" t="inlineStr"/>
      <c r="U203" s="41" t="inlineStr">
        <is>
          <t>кор</t>
        </is>
      </c>
      <c r="V203" s="382" t="n">
        <v>10</v>
      </c>
      <c r="W203" s="383">
        <f>IFERROR(IF(V203="","",V203),"")</f>
        <v/>
      </c>
      <c r="X203" s="42">
        <f>IFERROR(IF(V203="","",V203*0.0155),"")</f>
        <v/>
      </c>
      <c r="Y203" s="69" t="inlineStr"/>
      <c r="Z203" s="70" t="inlineStr"/>
      <c r="AD203" s="74" t="n"/>
      <c r="BA203" s="146" t="inlineStr">
        <is>
          <t>ЗПФ</t>
        </is>
      </c>
    </row>
    <row r="204">
      <c r="A204" s="176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384" t="n"/>
      <c r="N204" s="385" t="inlineStr">
        <is>
          <t>Итого</t>
        </is>
      </c>
      <c r="O204" s="355" t="n"/>
      <c r="P204" s="355" t="n"/>
      <c r="Q204" s="355" t="n"/>
      <c r="R204" s="355" t="n"/>
      <c r="S204" s="355" t="n"/>
      <c r="T204" s="356" t="n"/>
      <c r="U204" s="43" t="inlineStr">
        <is>
          <t>кор</t>
        </is>
      </c>
      <c r="V204" s="386">
        <f>IFERROR(SUM(V202:V203),"0")</f>
        <v/>
      </c>
      <c r="W204" s="386">
        <f>IFERROR(SUM(W202:W203),"0")</f>
        <v/>
      </c>
      <c r="X204" s="386">
        <f>IFERROR(IF(X202="",0,X202),"0")+IFERROR(IF(X203="",0,X203),"0")</f>
        <v/>
      </c>
      <c r="Y204" s="387" t="n"/>
      <c r="Z204" s="387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384" t="n"/>
      <c r="N205" s="385" t="inlineStr">
        <is>
          <t>Итого</t>
        </is>
      </c>
      <c r="O205" s="355" t="n"/>
      <c r="P205" s="355" t="n"/>
      <c r="Q205" s="355" t="n"/>
      <c r="R205" s="355" t="n"/>
      <c r="S205" s="355" t="n"/>
      <c r="T205" s="356" t="n"/>
      <c r="U205" s="43" t="inlineStr">
        <is>
          <t>кг</t>
        </is>
      </c>
      <c r="V205" s="386">
        <f>IFERROR(SUMPRODUCT(V202:V203*H202:H203),"0")</f>
        <v/>
      </c>
      <c r="W205" s="386">
        <f>IFERROR(SUMPRODUCT(W202:W203*H202:H203),"0")</f>
        <v/>
      </c>
      <c r="X205" s="43" t="n"/>
      <c r="Y205" s="387" t="n"/>
      <c r="Z205" s="387" t="n"/>
    </row>
    <row r="206" ht="27.75" customHeight="1">
      <c r="A206" s="204" t="inlineStr">
        <is>
          <t>Колбасный стандарт</t>
        </is>
      </c>
      <c r="B206" s="378" t="n"/>
      <c r="C206" s="378" t="n"/>
      <c r="D206" s="378" t="n"/>
      <c r="E206" s="378" t="n"/>
      <c r="F206" s="378" t="n"/>
      <c r="G206" s="378" t="n"/>
      <c r="H206" s="378" t="n"/>
      <c r="I206" s="378" t="n"/>
      <c r="J206" s="378" t="n"/>
      <c r="K206" s="378" t="n"/>
      <c r="L206" s="378" t="n"/>
      <c r="M206" s="378" t="n"/>
      <c r="N206" s="378" t="n"/>
      <c r="O206" s="378" t="n"/>
      <c r="P206" s="378" t="n"/>
      <c r="Q206" s="378" t="n"/>
      <c r="R206" s="378" t="n"/>
      <c r="S206" s="378" t="n"/>
      <c r="T206" s="378" t="n"/>
      <c r="U206" s="378" t="n"/>
      <c r="V206" s="378" t="n"/>
      <c r="W206" s="378" t="n"/>
      <c r="X206" s="378" t="n"/>
      <c r="Y206" s="55" t="n"/>
      <c r="Z206" s="55" t="n"/>
    </row>
    <row r="207" ht="16.5" customHeight="1">
      <c r="A207" s="205" t="inlineStr">
        <is>
          <t>Владимирский Стандарт ЗПФ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205" t="n"/>
      <c r="Z207" s="205" t="n"/>
    </row>
    <row r="208" ht="14.25" customHeight="1">
      <c r="A208" s="194" t="inlineStr">
        <is>
          <t>Пельмени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94" t="n"/>
      <c r="Z208" s="194" t="n"/>
    </row>
    <row r="209" ht="27" customHeight="1">
      <c r="A209" s="64" t="inlineStr">
        <is>
          <t>SU002267</t>
        </is>
      </c>
      <c r="B209" s="64" t="inlineStr">
        <is>
          <t>P003223</t>
        </is>
      </c>
      <c r="C209" s="37" t="n">
        <v>4301070941</v>
      </c>
      <c r="D209" s="181" t="n">
        <v>4607111036162</v>
      </c>
      <c r="E209" s="347" t="n"/>
      <c r="F209" s="379" t="n">
        <v>0.8</v>
      </c>
      <c r="G209" s="38" t="n">
        <v>8</v>
      </c>
      <c r="H209" s="379" t="n">
        <v>6.4</v>
      </c>
      <c r="I209" s="379" t="n">
        <v>6.6812</v>
      </c>
      <c r="J209" s="38" t="n">
        <v>84</v>
      </c>
      <c r="K209" s="38" t="inlineStr">
        <is>
          <t>12</t>
        </is>
      </c>
      <c r="L209" s="39" t="inlineStr">
        <is>
          <t>МГ</t>
        </is>
      </c>
      <c r="M209" s="38" t="n">
        <v>90</v>
      </c>
      <c r="N209" s="458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O209" s="381" t="n"/>
      <c r="P209" s="381" t="n"/>
      <c r="Q209" s="381" t="n"/>
      <c r="R209" s="347" t="n"/>
      <c r="S209" s="40" t="inlineStr"/>
      <c r="T209" s="40" t="inlineStr"/>
      <c r="U209" s="41" t="inlineStr">
        <is>
          <t>кор</t>
        </is>
      </c>
      <c r="V209" s="382" t="n">
        <v>0</v>
      </c>
      <c r="W209" s="383">
        <f>IFERROR(IF(V209="","",V209),"")</f>
        <v/>
      </c>
      <c r="X209" s="42">
        <f>IFERROR(IF(V209="","",V209*0.0155),"")</f>
        <v/>
      </c>
      <c r="Y209" s="69" t="inlineStr"/>
      <c r="Z209" s="70" t="inlineStr"/>
      <c r="AD209" s="74" t="n"/>
      <c r="BA209" s="147" t="inlineStr">
        <is>
          <t>ЗПФ</t>
        </is>
      </c>
    </row>
    <row r="210">
      <c r="A210" s="176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384" t="n"/>
      <c r="N210" s="385" t="inlineStr">
        <is>
          <t>Итого</t>
        </is>
      </c>
      <c r="O210" s="355" t="n"/>
      <c r="P210" s="355" t="n"/>
      <c r="Q210" s="355" t="n"/>
      <c r="R210" s="355" t="n"/>
      <c r="S210" s="355" t="n"/>
      <c r="T210" s="356" t="n"/>
      <c r="U210" s="43" t="inlineStr">
        <is>
          <t>кор</t>
        </is>
      </c>
      <c r="V210" s="386">
        <f>IFERROR(SUM(V209:V209),"0")</f>
        <v/>
      </c>
      <c r="W210" s="386">
        <f>IFERROR(SUM(W209:W209),"0")</f>
        <v/>
      </c>
      <c r="X210" s="386">
        <f>IFERROR(IF(X209="",0,X209),"0")</f>
        <v/>
      </c>
      <c r="Y210" s="387" t="n"/>
      <c r="Z210" s="387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384" t="n"/>
      <c r="N211" s="385" t="inlineStr">
        <is>
          <t>Итого</t>
        </is>
      </c>
      <c r="O211" s="355" t="n"/>
      <c r="P211" s="355" t="n"/>
      <c r="Q211" s="355" t="n"/>
      <c r="R211" s="355" t="n"/>
      <c r="S211" s="355" t="n"/>
      <c r="T211" s="356" t="n"/>
      <c r="U211" s="43" t="inlineStr">
        <is>
          <t>кг</t>
        </is>
      </c>
      <c r="V211" s="386">
        <f>IFERROR(SUMPRODUCT(V209:V209*H209:H209),"0")</f>
        <v/>
      </c>
      <c r="W211" s="386">
        <f>IFERROR(SUMPRODUCT(W209:W209*H209:H209),"0")</f>
        <v/>
      </c>
      <c r="X211" s="43" t="n"/>
      <c r="Y211" s="387" t="n"/>
      <c r="Z211" s="387" t="n"/>
    </row>
    <row r="212" ht="27.75" customHeight="1">
      <c r="A212" s="204" t="inlineStr">
        <is>
          <t>Особый рецепт</t>
        </is>
      </c>
      <c r="B212" s="378" t="n"/>
      <c r="C212" s="378" t="n"/>
      <c r="D212" s="378" t="n"/>
      <c r="E212" s="378" t="n"/>
      <c r="F212" s="378" t="n"/>
      <c r="G212" s="378" t="n"/>
      <c r="H212" s="378" t="n"/>
      <c r="I212" s="378" t="n"/>
      <c r="J212" s="378" t="n"/>
      <c r="K212" s="378" t="n"/>
      <c r="L212" s="378" t="n"/>
      <c r="M212" s="378" t="n"/>
      <c r="N212" s="378" t="n"/>
      <c r="O212" s="378" t="n"/>
      <c r="P212" s="378" t="n"/>
      <c r="Q212" s="378" t="n"/>
      <c r="R212" s="378" t="n"/>
      <c r="S212" s="378" t="n"/>
      <c r="T212" s="378" t="n"/>
      <c r="U212" s="378" t="n"/>
      <c r="V212" s="378" t="n"/>
      <c r="W212" s="378" t="n"/>
      <c r="X212" s="378" t="n"/>
      <c r="Y212" s="55" t="n"/>
      <c r="Z212" s="55" t="n"/>
    </row>
    <row r="213" ht="16.5" customHeight="1">
      <c r="A213" s="205" t="inlineStr">
        <is>
          <t>Любимая ложка</t>
        </is>
      </c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205" t="n"/>
      <c r="Z213" s="205" t="n"/>
    </row>
    <row r="214" ht="14.25" customHeight="1">
      <c r="A214" s="194" t="inlineStr">
        <is>
          <t>Пельмени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94" t="n"/>
      <c r="Z214" s="194" t="n"/>
    </row>
    <row r="215" ht="27" customHeight="1">
      <c r="A215" s="64" t="inlineStr">
        <is>
          <t>SU002268</t>
        </is>
      </c>
      <c r="B215" s="64" t="inlineStr">
        <is>
          <t>P003642</t>
        </is>
      </c>
      <c r="C215" s="37" t="n">
        <v>4301070965</v>
      </c>
      <c r="D215" s="181" t="n">
        <v>4607111035899</v>
      </c>
      <c r="E215" s="347" t="n"/>
      <c r="F215" s="379" t="n">
        <v>1</v>
      </c>
      <c r="G215" s="38" t="n">
        <v>5</v>
      </c>
      <c r="H215" s="379" t="n">
        <v>5</v>
      </c>
      <c r="I215" s="379" t="n">
        <v>5.262</v>
      </c>
      <c r="J215" s="38" t="n">
        <v>84</v>
      </c>
      <c r="K215" s="38" t="inlineStr">
        <is>
          <t>12</t>
        </is>
      </c>
      <c r="L215" s="39" t="inlineStr">
        <is>
          <t>МГ</t>
        </is>
      </c>
      <c r="M215" s="38" t="n">
        <v>180</v>
      </c>
      <c r="N215" s="459" t="inlineStr">
        <is>
          <t>Пельмени Со свининой и говядиной Любимая ложка 1,0 Равиоли Особый рецепт</t>
        </is>
      </c>
      <c r="O215" s="381" t="n"/>
      <c r="P215" s="381" t="n"/>
      <c r="Q215" s="381" t="n"/>
      <c r="R215" s="347" t="n"/>
      <c r="S215" s="40" t="inlineStr"/>
      <c r="T215" s="40" t="inlineStr"/>
      <c r="U215" s="41" t="inlineStr">
        <is>
          <t>кор</t>
        </is>
      </c>
      <c r="V215" s="382" t="n">
        <v>24</v>
      </c>
      <c r="W215" s="383">
        <f>IFERROR(IF(V215="","",V215),"")</f>
        <v/>
      </c>
      <c r="X215" s="42">
        <f>IFERROR(IF(V215="","",V215*0.0155),"")</f>
        <v/>
      </c>
      <c r="Y215" s="69" t="inlineStr"/>
      <c r="Z215" s="70" t="inlineStr"/>
      <c r="AD215" s="74" t="n"/>
      <c r="BA215" s="148" t="inlineStr">
        <is>
          <t>ЗПФ</t>
        </is>
      </c>
    </row>
    <row r="216">
      <c r="A216" s="176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384" t="n"/>
      <c r="N216" s="385" t="inlineStr">
        <is>
          <t>Итого</t>
        </is>
      </c>
      <c r="O216" s="355" t="n"/>
      <c r="P216" s="355" t="n"/>
      <c r="Q216" s="355" t="n"/>
      <c r="R216" s="355" t="n"/>
      <c r="S216" s="355" t="n"/>
      <c r="T216" s="356" t="n"/>
      <c r="U216" s="43" t="inlineStr">
        <is>
          <t>кор</t>
        </is>
      </c>
      <c r="V216" s="386">
        <f>IFERROR(SUM(V215:V215),"0")</f>
        <v/>
      </c>
      <c r="W216" s="386">
        <f>IFERROR(SUM(W215:W215),"0")</f>
        <v/>
      </c>
      <c r="X216" s="386">
        <f>IFERROR(IF(X215="",0,X215),"0")</f>
        <v/>
      </c>
      <c r="Y216" s="387" t="n"/>
      <c r="Z216" s="387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384" t="n"/>
      <c r="N217" s="385" t="inlineStr">
        <is>
          <t>Итого</t>
        </is>
      </c>
      <c r="O217" s="355" t="n"/>
      <c r="P217" s="355" t="n"/>
      <c r="Q217" s="355" t="n"/>
      <c r="R217" s="355" t="n"/>
      <c r="S217" s="355" t="n"/>
      <c r="T217" s="356" t="n"/>
      <c r="U217" s="43" t="inlineStr">
        <is>
          <t>кг</t>
        </is>
      </c>
      <c r="V217" s="386">
        <f>IFERROR(SUMPRODUCT(V215:V215*H215:H215),"0")</f>
        <v/>
      </c>
      <c r="W217" s="386">
        <f>IFERROR(SUMPRODUCT(W215:W215*H215:H215),"0")</f>
        <v/>
      </c>
      <c r="X217" s="43" t="n"/>
      <c r="Y217" s="387" t="n"/>
      <c r="Z217" s="387" t="n"/>
    </row>
    <row r="218" ht="16.5" customHeight="1">
      <c r="A218" s="205" t="inlineStr">
        <is>
          <t>Особая Без свинины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205" t="n"/>
      <c r="Z218" s="205" t="n"/>
    </row>
    <row r="219" ht="14.25" customHeight="1">
      <c r="A219" s="194" t="inlineStr">
        <is>
          <t>Пельмени</t>
        </is>
      </c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94" t="n"/>
      <c r="Z219" s="194" t="n"/>
    </row>
    <row r="220" ht="27" customHeight="1">
      <c r="A220" s="64" t="inlineStr">
        <is>
          <t>SU002408</t>
        </is>
      </c>
      <c r="B220" s="64" t="inlineStr">
        <is>
          <t>P002686</t>
        </is>
      </c>
      <c r="C220" s="37" t="n">
        <v>4301070870</v>
      </c>
      <c r="D220" s="181" t="n">
        <v>4607111036711</v>
      </c>
      <c r="E220" s="347" t="n"/>
      <c r="F220" s="379" t="n">
        <v>0.8</v>
      </c>
      <c r="G220" s="38" t="n">
        <v>8</v>
      </c>
      <c r="H220" s="379" t="n">
        <v>6.4</v>
      </c>
      <c r="I220" s="379" t="n">
        <v>6.67</v>
      </c>
      <c r="J220" s="38" t="n">
        <v>84</v>
      </c>
      <c r="K220" s="38" t="inlineStr">
        <is>
          <t>12</t>
        </is>
      </c>
      <c r="L220" s="39" t="inlineStr">
        <is>
          <t>МГ</t>
        </is>
      </c>
      <c r="M220" s="38" t="n">
        <v>90</v>
      </c>
      <c r="N220" s="460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O220" s="381" t="n"/>
      <c r="P220" s="381" t="n"/>
      <c r="Q220" s="381" t="n"/>
      <c r="R220" s="347" t="n"/>
      <c r="S220" s="40" t="inlineStr"/>
      <c r="T220" s="40" t="inlineStr"/>
      <c r="U220" s="41" t="inlineStr">
        <is>
          <t>кор</t>
        </is>
      </c>
      <c r="V220" s="382" t="n">
        <v>0</v>
      </c>
      <c r="W220" s="383">
        <f>IFERROR(IF(V220="","",V220),"")</f>
        <v/>
      </c>
      <c r="X220" s="42">
        <f>IFERROR(IF(V220="","",V220*0.0155),"")</f>
        <v/>
      </c>
      <c r="Y220" s="69" t="inlineStr"/>
      <c r="Z220" s="70" t="inlineStr"/>
      <c r="AD220" s="74" t="n"/>
      <c r="BA220" s="149" t="inlineStr">
        <is>
          <t>ЗПФ</t>
        </is>
      </c>
    </row>
    <row r="221">
      <c r="A221" s="176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384" t="n"/>
      <c r="N221" s="385" t="inlineStr">
        <is>
          <t>Итого</t>
        </is>
      </c>
      <c r="O221" s="355" t="n"/>
      <c r="P221" s="355" t="n"/>
      <c r="Q221" s="355" t="n"/>
      <c r="R221" s="355" t="n"/>
      <c r="S221" s="355" t="n"/>
      <c r="T221" s="356" t="n"/>
      <c r="U221" s="43" t="inlineStr">
        <is>
          <t>кор</t>
        </is>
      </c>
      <c r="V221" s="386">
        <f>IFERROR(SUM(V220:V220),"0")</f>
        <v/>
      </c>
      <c r="W221" s="386">
        <f>IFERROR(SUM(W220:W220),"0")</f>
        <v/>
      </c>
      <c r="X221" s="386">
        <f>IFERROR(IF(X220="",0,X220),"0")</f>
        <v/>
      </c>
      <c r="Y221" s="387" t="n"/>
      <c r="Z221" s="387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384" t="n"/>
      <c r="N222" s="385" t="inlineStr">
        <is>
          <t>Итого</t>
        </is>
      </c>
      <c r="O222" s="355" t="n"/>
      <c r="P222" s="355" t="n"/>
      <c r="Q222" s="355" t="n"/>
      <c r="R222" s="355" t="n"/>
      <c r="S222" s="355" t="n"/>
      <c r="T222" s="356" t="n"/>
      <c r="U222" s="43" t="inlineStr">
        <is>
          <t>кг</t>
        </is>
      </c>
      <c r="V222" s="386">
        <f>IFERROR(SUMPRODUCT(V220:V220*H220:H220),"0")</f>
        <v/>
      </c>
      <c r="W222" s="386">
        <f>IFERROR(SUMPRODUCT(W220:W220*H220:H220),"0")</f>
        <v/>
      </c>
      <c r="X222" s="43" t="n"/>
      <c r="Y222" s="387" t="n"/>
      <c r="Z222" s="387" t="n"/>
    </row>
    <row r="223" ht="27.75" customHeight="1">
      <c r="A223" s="204" t="inlineStr">
        <is>
          <t>Зареченские</t>
        </is>
      </c>
      <c r="B223" s="378" t="n"/>
      <c r="C223" s="378" t="n"/>
      <c r="D223" s="378" t="n"/>
      <c r="E223" s="378" t="n"/>
      <c r="F223" s="378" t="n"/>
      <c r="G223" s="378" t="n"/>
      <c r="H223" s="378" t="n"/>
      <c r="I223" s="378" t="n"/>
      <c r="J223" s="378" t="n"/>
      <c r="K223" s="378" t="n"/>
      <c r="L223" s="378" t="n"/>
      <c r="M223" s="378" t="n"/>
      <c r="N223" s="378" t="n"/>
      <c r="O223" s="378" t="n"/>
      <c r="P223" s="378" t="n"/>
      <c r="Q223" s="378" t="n"/>
      <c r="R223" s="378" t="n"/>
      <c r="S223" s="378" t="n"/>
      <c r="T223" s="378" t="n"/>
      <c r="U223" s="378" t="n"/>
      <c r="V223" s="378" t="n"/>
      <c r="W223" s="378" t="n"/>
      <c r="X223" s="378" t="n"/>
      <c r="Y223" s="55" t="n"/>
      <c r="Z223" s="55" t="n"/>
    </row>
    <row r="224" ht="16.5" customHeight="1">
      <c r="A224" s="205" t="inlineStr">
        <is>
          <t>Зареченские продукты ПГП</t>
        </is>
      </c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205" t="n"/>
      <c r="Z224" s="205" t="n"/>
    </row>
    <row r="225" ht="14.25" customHeight="1">
      <c r="A225" s="194" t="inlineStr">
        <is>
          <t>Крылья</t>
        </is>
      </c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94" t="n"/>
      <c r="Z225" s="194" t="n"/>
    </row>
    <row r="226" ht="27" customHeight="1">
      <c r="A226" s="64" t="inlineStr">
        <is>
          <t>SU003024</t>
        </is>
      </c>
      <c r="B226" s="64" t="inlineStr">
        <is>
          <t>P003488</t>
        </is>
      </c>
      <c r="C226" s="37" t="n">
        <v>4301131019</v>
      </c>
      <c r="D226" s="181" t="n">
        <v>4640242180427</v>
      </c>
      <c r="E226" s="347" t="n"/>
      <c r="F226" s="379" t="n">
        <v>1.8</v>
      </c>
      <c r="G226" s="38" t="n">
        <v>1</v>
      </c>
      <c r="H226" s="379" t="n">
        <v>1.8</v>
      </c>
      <c r="I226" s="379" t="n">
        <v>1.915</v>
      </c>
      <c r="J226" s="38" t="n">
        <v>234</v>
      </c>
      <c r="K226" s="38" t="inlineStr">
        <is>
          <t>18</t>
        </is>
      </c>
      <c r="L226" s="39" t="inlineStr">
        <is>
          <t>МГ</t>
        </is>
      </c>
      <c r="M226" s="38" t="n">
        <v>180</v>
      </c>
      <c r="N226" s="461" t="inlineStr">
        <is>
          <t>Крылья «Хрустящие крылышки» Весовой ТМ «Зареченские» 1,8 кг</t>
        </is>
      </c>
      <c r="O226" s="381" t="n"/>
      <c r="P226" s="381" t="n"/>
      <c r="Q226" s="381" t="n"/>
      <c r="R226" s="347" t="n"/>
      <c r="S226" s="40" t="inlineStr"/>
      <c r="T226" s="40" t="inlineStr"/>
      <c r="U226" s="41" t="inlineStr">
        <is>
          <t>кор</t>
        </is>
      </c>
      <c r="V226" s="382" t="n">
        <v>0</v>
      </c>
      <c r="W226" s="383">
        <f>IFERROR(IF(V226="","",V226),"")</f>
        <v/>
      </c>
      <c r="X226" s="42">
        <f>IFERROR(IF(V226="","",V226*0.00502),"")</f>
        <v/>
      </c>
      <c r="Y226" s="69" t="inlineStr"/>
      <c r="Z226" s="70" t="inlineStr"/>
      <c r="AD226" s="74" t="n"/>
      <c r="BA226" s="150" t="inlineStr">
        <is>
          <t>ПГП</t>
        </is>
      </c>
    </row>
    <row r="227">
      <c r="A227" s="176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384" t="n"/>
      <c r="N227" s="385" t="inlineStr">
        <is>
          <t>Итого</t>
        </is>
      </c>
      <c r="O227" s="355" t="n"/>
      <c r="P227" s="355" t="n"/>
      <c r="Q227" s="355" t="n"/>
      <c r="R227" s="355" t="n"/>
      <c r="S227" s="355" t="n"/>
      <c r="T227" s="356" t="n"/>
      <c r="U227" s="43" t="inlineStr">
        <is>
          <t>кор</t>
        </is>
      </c>
      <c r="V227" s="386">
        <f>IFERROR(SUM(V226:V226),"0")</f>
        <v/>
      </c>
      <c r="W227" s="386">
        <f>IFERROR(SUM(W226:W226),"0")</f>
        <v/>
      </c>
      <c r="X227" s="386">
        <f>IFERROR(IF(X226="",0,X226),"0")</f>
        <v/>
      </c>
      <c r="Y227" s="387" t="n"/>
      <c r="Z227" s="387" t="n"/>
    </row>
    <row r="2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384" t="n"/>
      <c r="N228" s="385" t="inlineStr">
        <is>
          <t>Итого</t>
        </is>
      </c>
      <c r="O228" s="355" t="n"/>
      <c r="P228" s="355" t="n"/>
      <c r="Q228" s="355" t="n"/>
      <c r="R228" s="355" t="n"/>
      <c r="S228" s="355" t="n"/>
      <c r="T228" s="356" t="n"/>
      <c r="U228" s="43" t="inlineStr">
        <is>
          <t>кг</t>
        </is>
      </c>
      <c r="V228" s="386">
        <f>IFERROR(SUMPRODUCT(V226:V226*H226:H226),"0")</f>
        <v/>
      </c>
      <c r="W228" s="386">
        <f>IFERROR(SUMPRODUCT(W226:W226*H226:H226),"0")</f>
        <v/>
      </c>
      <c r="X228" s="43" t="n"/>
      <c r="Y228" s="387" t="n"/>
      <c r="Z228" s="387" t="n"/>
    </row>
    <row r="229" ht="14.25" customHeight="1">
      <c r="A229" s="194" t="inlineStr">
        <is>
          <t>Наггетсы</t>
        </is>
      </c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94" t="n"/>
      <c r="Z229" s="194" t="n"/>
    </row>
    <row r="230" ht="27" customHeight="1">
      <c r="A230" s="64" t="inlineStr">
        <is>
          <t>SU003020</t>
        </is>
      </c>
      <c r="B230" s="64" t="inlineStr">
        <is>
          <t>P003486</t>
        </is>
      </c>
      <c r="C230" s="37" t="n">
        <v>4301132080</v>
      </c>
      <c r="D230" s="181" t="n">
        <v>4640242180397</v>
      </c>
      <c r="E230" s="347" t="n"/>
      <c r="F230" s="379" t="n">
        <v>1</v>
      </c>
      <c r="G230" s="38" t="n">
        <v>6</v>
      </c>
      <c r="H230" s="379" t="n">
        <v>6</v>
      </c>
      <c r="I230" s="379" t="n">
        <v>6.26</v>
      </c>
      <c r="J230" s="38" t="n">
        <v>84</v>
      </c>
      <c r="K230" s="38" t="inlineStr">
        <is>
          <t>12</t>
        </is>
      </c>
      <c r="L230" s="39" t="inlineStr">
        <is>
          <t>МГ</t>
        </is>
      </c>
      <c r="M230" s="38" t="n">
        <v>180</v>
      </c>
      <c r="N230" s="462" t="inlineStr">
        <is>
          <t>Наггетсы «Хрустящие» Весовые ТМ «Зареченские» 6 кг</t>
        </is>
      </c>
      <c r="O230" s="381" t="n"/>
      <c r="P230" s="381" t="n"/>
      <c r="Q230" s="381" t="n"/>
      <c r="R230" s="347" t="n"/>
      <c r="S230" s="40" t="inlineStr"/>
      <c r="T230" s="40" t="inlineStr"/>
      <c r="U230" s="41" t="inlineStr">
        <is>
          <t>кор</t>
        </is>
      </c>
      <c r="V230" s="382" t="n">
        <v>15</v>
      </c>
      <c r="W230" s="383">
        <f>IFERROR(IF(V230="","",V230),"")</f>
        <v/>
      </c>
      <c r="X230" s="42">
        <f>IFERROR(IF(V230="","",V230*0.0155),"")</f>
        <v/>
      </c>
      <c r="Y230" s="69" t="inlineStr"/>
      <c r="Z230" s="70" t="inlineStr"/>
      <c r="AD230" s="74" t="n"/>
      <c r="BA230" s="151" t="inlineStr">
        <is>
          <t>ПГП</t>
        </is>
      </c>
    </row>
    <row r="231">
      <c r="A231" s="176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384" t="n"/>
      <c r="N231" s="385" t="inlineStr">
        <is>
          <t>Итого</t>
        </is>
      </c>
      <c r="O231" s="355" t="n"/>
      <c r="P231" s="355" t="n"/>
      <c r="Q231" s="355" t="n"/>
      <c r="R231" s="355" t="n"/>
      <c r="S231" s="355" t="n"/>
      <c r="T231" s="356" t="n"/>
      <c r="U231" s="43" t="inlineStr">
        <is>
          <t>кор</t>
        </is>
      </c>
      <c r="V231" s="386">
        <f>IFERROR(SUM(V230:V230),"0")</f>
        <v/>
      </c>
      <c r="W231" s="386">
        <f>IFERROR(SUM(W230:W230),"0")</f>
        <v/>
      </c>
      <c r="X231" s="386">
        <f>IFERROR(IF(X230="",0,X230),"0")</f>
        <v/>
      </c>
      <c r="Y231" s="387" t="n"/>
      <c r="Z231" s="387" t="n"/>
    </row>
    <row r="232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384" t="n"/>
      <c r="N232" s="385" t="inlineStr">
        <is>
          <t>Итого</t>
        </is>
      </c>
      <c r="O232" s="355" t="n"/>
      <c r="P232" s="355" t="n"/>
      <c r="Q232" s="355" t="n"/>
      <c r="R232" s="355" t="n"/>
      <c r="S232" s="355" t="n"/>
      <c r="T232" s="356" t="n"/>
      <c r="U232" s="43" t="inlineStr">
        <is>
          <t>кг</t>
        </is>
      </c>
      <c r="V232" s="386">
        <f>IFERROR(SUMPRODUCT(V230:V230*H230:H230),"0")</f>
        <v/>
      </c>
      <c r="W232" s="386">
        <f>IFERROR(SUMPRODUCT(W230:W230*H230:H230),"0")</f>
        <v/>
      </c>
      <c r="X232" s="43" t="n"/>
      <c r="Y232" s="387" t="n"/>
      <c r="Z232" s="387" t="n"/>
    </row>
    <row r="233" ht="14.25" customHeight="1">
      <c r="A233" s="194" t="inlineStr">
        <is>
          <t>Чебуреки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94" t="n"/>
      <c r="Z233" s="194" t="n"/>
    </row>
    <row r="234" ht="27" customHeight="1">
      <c r="A234" s="64" t="inlineStr">
        <is>
          <t>SU003012</t>
        </is>
      </c>
      <c r="B234" s="64" t="inlineStr">
        <is>
          <t>P003478</t>
        </is>
      </c>
      <c r="C234" s="37" t="n">
        <v>4301136028</v>
      </c>
      <c r="D234" s="181" t="n">
        <v>4640242180304</v>
      </c>
      <c r="E234" s="347" t="n"/>
      <c r="F234" s="379" t="n">
        <v>2.7</v>
      </c>
      <c r="G234" s="38" t="n">
        <v>1</v>
      </c>
      <c r="H234" s="379" t="n">
        <v>2.7</v>
      </c>
      <c r="I234" s="379" t="n">
        <v>2.8906</v>
      </c>
      <c r="J234" s="38" t="n">
        <v>126</v>
      </c>
      <c r="K234" s="38" t="inlineStr">
        <is>
          <t>14</t>
        </is>
      </c>
      <c r="L234" s="39" t="inlineStr">
        <is>
          <t>МГ</t>
        </is>
      </c>
      <c r="M234" s="38" t="n">
        <v>180</v>
      </c>
      <c r="N234" s="463" t="inlineStr">
        <is>
          <t>Чебуреки «Мясные» Весовые ТМ «Зареченские» 2,7 кг</t>
        </is>
      </c>
      <c r="O234" s="381" t="n"/>
      <c r="P234" s="381" t="n"/>
      <c r="Q234" s="381" t="n"/>
      <c r="R234" s="347" t="n"/>
      <c r="S234" s="40" t="inlineStr"/>
      <c r="T234" s="40" t="inlineStr"/>
      <c r="U234" s="41" t="inlineStr">
        <is>
          <t>кор</t>
        </is>
      </c>
      <c r="V234" s="382" t="n">
        <v>0</v>
      </c>
      <c r="W234" s="383">
        <f>IFERROR(IF(V234="","",V234),"")</f>
        <v/>
      </c>
      <c r="X234" s="42">
        <f>IFERROR(IF(V234="","",V234*0.00936),"")</f>
        <v/>
      </c>
      <c r="Y234" s="69" t="inlineStr"/>
      <c r="Z234" s="70" t="inlineStr"/>
      <c r="AD234" s="74" t="n"/>
      <c r="BA234" s="152" t="inlineStr">
        <is>
          <t>ПГП</t>
        </is>
      </c>
    </row>
    <row r="235" ht="37.5" customHeight="1">
      <c r="A235" s="64" t="inlineStr">
        <is>
          <t>SU003011</t>
        </is>
      </c>
      <c r="B235" s="64" t="inlineStr">
        <is>
          <t>P003477</t>
        </is>
      </c>
      <c r="C235" s="37" t="n">
        <v>4301136027</v>
      </c>
      <c r="D235" s="181" t="n">
        <v>4640242180298</v>
      </c>
      <c r="E235" s="347" t="n"/>
      <c r="F235" s="379" t="n">
        <v>2.7</v>
      </c>
      <c r="G235" s="38" t="n">
        <v>1</v>
      </c>
      <c r="H235" s="379" t="n">
        <v>2.7</v>
      </c>
      <c r="I235" s="379" t="n">
        <v>2.892</v>
      </c>
      <c r="J235" s="38" t="n">
        <v>126</v>
      </c>
      <c r="K235" s="38" t="inlineStr">
        <is>
          <t>14</t>
        </is>
      </c>
      <c r="L235" s="39" t="inlineStr">
        <is>
          <t>МГ</t>
        </is>
      </c>
      <c r="M235" s="38" t="n">
        <v>180</v>
      </c>
      <c r="N235" s="464" t="inlineStr">
        <is>
          <t>Чебуреки «с мясом, грибами и картофелем» Весовые ТМ «Зареченские» 2,7 кг</t>
        </is>
      </c>
      <c r="O235" s="381" t="n"/>
      <c r="P235" s="381" t="n"/>
      <c r="Q235" s="381" t="n"/>
      <c r="R235" s="347" t="n"/>
      <c r="S235" s="40" t="inlineStr"/>
      <c r="T235" s="40" t="inlineStr"/>
      <c r="U235" s="41" t="inlineStr">
        <is>
          <t>кор</t>
        </is>
      </c>
      <c r="V235" s="382" t="n">
        <v>0</v>
      </c>
      <c r="W235" s="383">
        <f>IFERROR(IF(V235="","",V235),"")</f>
        <v/>
      </c>
      <c r="X235" s="42">
        <f>IFERROR(IF(V235="","",V235*0.00936),"")</f>
        <v/>
      </c>
      <c r="Y235" s="69" t="inlineStr"/>
      <c r="Z235" s="70" t="inlineStr"/>
      <c r="AD235" s="74" t="n"/>
      <c r="BA235" s="153" t="inlineStr">
        <is>
          <t>ПГП</t>
        </is>
      </c>
    </row>
    <row r="236" ht="27" customHeight="1">
      <c r="A236" s="64" t="inlineStr">
        <is>
          <t>SU003010</t>
        </is>
      </c>
      <c r="B236" s="64" t="inlineStr">
        <is>
          <t>P003476</t>
        </is>
      </c>
      <c r="C236" s="37" t="n">
        <v>4301136026</v>
      </c>
      <c r="D236" s="181" t="n">
        <v>4640242180236</v>
      </c>
      <c r="E236" s="347" t="n"/>
      <c r="F236" s="379" t="n">
        <v>5</v>
      </c>
      <c r="G236" s="38" t="n">
        <v>1</v>
      </c>
      <c r="H236" s="379" t="n">
        <v>5</v>
      </c>
      <c r="I236" s="379" t="n">
        <v>5.235</v>
      </c>
      <c r="J236" s="38" t="n">
        <v>84</v>
      </c>
      <c r="K236" s="38" t="inlineStr">
        <is>
          <t>12</t>
        </is>
      </c>
      <c r="L236" s="39" t="inlineStr">
        <is>
          <t>МГ</t>
        </is>
      </c>
      <c r="M236" s="38" t="n">
        <v>180</v>
      </c>
      <c r="N236" s="465" t="inlineStr">
        <is>
          <t>Чебуреки «Сочные» Весовые ТМ «Зареченские» 5 кг</t>
        </is>
      </c>
      <c r="O236" s="381" t="n"/>
      <c r="P236" s="381" t="n"/>
      <c r="Q236" s="381" t="n"/>
      <c r="R236" s="347" t="n"/>
      <c r="S236" s="40" t="inlineStr"/>
      <c r="T236" s="40" t="inlineStr"/>
      <c r="U236" s="41" t="inlineStr">
        <is>
          <t>кор</t>
        </is>
      </c>
      <c r="V236" s="382" t="n">
        <v>20</v>
      </c>
      <c r="W236" s="383">
        <f>IFERROR(IF(V236="","",V236),"")</f>
        <v/>
      </c>
      <c r="X236" s="42">
        <f>IFERROR(IF(V236="","",V236*0.0155),"")</f>
        <v/>
      </c>
      <c r="Y236" s="69" t="inlineStr"/>
      <c r="Z236" s="70" t="inlineStr"/>
      <c r="AD236" s="74" t="n"/>
      <c r="BA236" s="154" t="inlineStr">
        <is>
          <t>ПГП</t>
        </is>
      </c>
    </row>
    <row r="237" ht="27" customHeight="1">
      <c r="A237" s="64" t="inlineStr">
        <is>
          <t>SU003025</t>
        </is>
      </c>
      <c r="B237" s="64" t="inlineStr">
        <is>
          <t>P003495</t>
        </is>
      </c>
      <c r="C237" s="37" t="n">
        <v>4301136029</v>
      </c>
      <c r="D237" s="181" t="n">
        <v>4640242180410</v>
      </c>
      <c r="E237" s="347" t="n"/>
      <c r="F237" s="379" t="n">
        <v>2.24</v>
      </c>
      <c r="G237" s="38" t="n">
        <v>1</v>
      </c>
      <c r="H237" s="379" t="n">
        <v>2.24</v>
      </c>
      <c r="I237" s="379" t="n">
        <v>2.432</v>
      </c>
      <c r="J237" s="38" t="n">
        <v>126</v>
      </c>
      <c r="K237" s="38" t="inlineStr">
        <is>
          <t>14</t>
        </is>
      </c>
      <c r="L237" s="39" t="inlineStr">
        <is>
          <t>МГ</t>
        </is>
      </c>
      <c r="M237" s="38" t="n">
        <v>180</v>
      </c>
      <c r="N237" s="466" t="inlineStr">
        <is>
          <t>Чебуреки «Сочный мегачебурек» Весовой ТМ «Зареченские» 2,24 кг</t>
        </is>
      </c>
      <c r="O237" s="381" t="n"/>
      <c r="P237" s="381" t="n"/>
      <c r="Q237" s="381" t="n"/>
      <c r="R237" s="347" t="n"/>
      <c r="S237" s="40" t="inlineStr"/>
      <c r="T237" s="40" t="inlineStr"/>
      <c r="U237" s="41" t="inlineStr">
        <is>
          <t>кор</t>
        </is>
      </c>
      <c r="V237" s="382" t="n">
        <v>0</v>
      </c>
      <c r="W237" s="383">
        <f>IFERROR(IF(V237="","",V237),"")</f>
        <v/>
      </c>
      <c r="X237" s="42">
        <f>IFERROR(IF(V237="","",V237*0.00936),"")</f>
        <v/>
      </c>
      <c r="Y237" s="69" t="inlineStr"/>
      <c r="Z237" s="70" t="inlineStr"/>
      <c r="AD237" s="74" t="n"/>
      <c r="BA237" s="155" t="inlineStr">
        <is>
          <t>ПГП</t>
        </is>
      </c>
    </row>
    <row r="238">
      <c r="A238" s="176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384" t="n"/>
      <c r="N238" s="385" t="inlineStr">
        <is>
          <t>Итого</t>
        </is>
      </c>
      <c r="O238" s="355" t="n"/>
      <c r="P238" s="355" t="n"/>
      <c r="Q238" s="355" t="n"/>
      <c r="R238" s="355" t="n"/>
      <c r="S238" s="355" t="n"/>
      <c r="T238" s="356" t="n"/>
      <c r="U238" s="43" t="inlineStr">
        <is>
          <t>кор</t>
        </is>
      </c>
      <c r="V238" s="386">
        <f>IFERROR(SUM(V234:V237),"0")</f>
        <v/>
      </c>
      <c r="W238" s="386">
        <f>IFERROR(SUM(W234:W237),"0")</f>
        <v/>
      </c>
      <c r="X238" s="386">
        <f>IFERROR(IF(X234="",0,X234),"0")+IFERROR(IF(X235="",0,X235),"0")+IFERROR(IF(X236="",0,X236),"0")+IFERROR(IF(X237="",0,X237),"0")</f>
        <v/>
      </c>
      <c r="Y238" s="387" t="n"/>
      <c r="Z238" s="387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384" t="n"/>
      <c r="N239" s="385" t="inlineStr">
        <is>
          <t>Итого</t>
        </is>
      </c>
      <c r="O239" s="355" t="n"/>
      <c r="P239" s="355" t="n"/>
      <c r="Q239" s="355" t="n"/>
      <c r="R239" s="355" t="n"/>
      <c r="S239" s="355" t="n"/>
      <c r="T239" s="356" t="n"/>
      <c r="U239" s="43" t="inlineStr">
        <is>
          <t>кг</t>
        </is>
      </c>
      <c r="V239" s="386">
        <f>IFERROR(SUMPRODUCT(V234:V237*H234:H237),"0")</f>
        <v/>
      </c>
      <c r="W239" s="386">
        <f>IFERROR(SUMPRODUCT(W234:W237*H234:H237),"0")</f>
        <v/>
      </c>
      <c r="X239" s="43" t="n"/>
      <c r="Y239" s="387" t="n"/>
      <c r="Z239" s="387" t="n"/>
    </row>
    <row r="240" ht="14.25" customHeight="1">
      <c r="A240" s="194" t="inlineStr">
        <is>
          <t>Снеки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94" t="n"/>
      <c r="Z240" s="194" t="n"/>
    </row>
    <row r="241" ht="27" customHeight="1">
      <c r="A241" s="64" t="inlineStr">
        <is>
          <t>SU003018</t>
        </is>
      </c>
      <c r="B241" s="64" t="inlineStr">
        <is>
          <t>P003484</t>
        </is>
      </c>
      <c r="C241" s="37" t="n">
        <v>4301135191</v>
      </c>
      <c r="D241" s="181" t="n">
        <v>4640242180373</v>
      </c>
      <c r="E241" s="347" t="n"/>
      <c r="F241" s="379" t="n">
        <v>3</v>
      </c>
      <c r="G241" s="38" t="n">
        <v>1</v>
      </c>
      <c r="H241" s="379" t="n">
        <v>3</v>
      </c>
      <c r="I241" s="379" t="n">
        <v>3.192</v>
      </c>
      <c r="J241" s="38" t="n">
        <v>126</v>
      </c>
      <c r="K241" s="38" t="inlineStr">
        <is>
          <t>14</t>
        </is>
      </c>
      <c r="L241" s="39" t="inlineStr">
        <is>
          <t>МГ</t>
        </is>
      </c>
      <c r="M241" s="38" t="n">
        <v>180</v>
      </c>
      <c r="N241" s="467" t="inlineStr">
        <is>
          <t>Снеки «Жар-боллы с курочкой и сыром» Весовой ТМ «Зареченские» 3 кг</t>
        </is>
      </c>
      <c r="O241" s="381" t="n"/>
      <c r="P241" s="381" t="n"/>
      <c r="Q241" s="381" t="n"/>
      <c r="R241" s="347" t="n"/>
      <c r="S241" s="40" t="inlineStr"/>
      <c r="T241" s="40" t="inlineStr"/>
      <c r="U241" s="41" t="inlineStr">
        <is>
          <t>кор</t>
        </is>
      </c>
      <c r="V241" s="382" t="n">
        <v>10</v>
      </c>
      <c r="W241" s="383">
        <f>IFERROR(IF(V241="","",V241),"")</f>
        <v/>
      </c>
      <c r="X241" s="42">
        <f>IFERROR(IF(V241="","",V241*0.00936),"")</f>
        <v/>
      </c>
      <c r="Y241" s="69" t="inlineStr"/>
      <c r="Z241" s="70" t="inlineStr"/>
      <c r="AD241" s="74" t="n"/>
      <c r="BA241" s="156" t="inlineStr">
        <is>
          <t>ПГП</t>
        </is>
      </c>
    </row>
    <row r="242" ht="27" customHeight="1">
      <c r="A242" s="64" t="inlineStr">
        <is>
          <t>SU003023</t>
        </is>
      </c>
      <c r="B242" s="64" t="inlineStr">
        <is>
          <t>P003490</t>
        </is>
      </c>
      <c r="C242" s="37" t="n">
        <v>4301135195</v>
      </c>
      <c r="D242" s="181" t="n">
        <v>4640242180366</v>
      </c>
      <c r="E242" s="347" t="n"/>
      <c r="F242" s="379" t="n">
        <v>3.7</v>
      </c>
      <c r="G242" s="38" t="n">
        <v>1</v>
      </c>
      <c r="H242" s="379" t="n">
        <v>3.7</v>
      </c>
      <c r="I242" s="379" t="n">
        <v>3.892</v>
      </c>
      <c r="J242" s="38" t="n">
        <v>126</v>
      </c>
      <c r="K242" s="38" t="inlineStr">
        <is>
          <t>14</t>
        </is>
      </c>
      <c r="L242" s="39" t="inlineStr">
        <is>
          <t>МГ</t>
        </is>
      </c>
      <c r="M242" s="38" t="n">
        <v>180</v>
      </c>
      <c r="N242" s="468" t="inlineStr">
        <is>
          <t>Снеки «Жар-ладушки с клубникой и вишней» Весовые ТМ «Зареченские» 3,7 кг</t>
        </is>
      </c>
      <c r="O242" s="381" t="n"/>
      <c r="P242" s="381" t="n"/>
      <c r="Q242" s="381" t="n"/>
      <c r="R242" s="347" t="n"/>
      <c r="S242" s="40" t="inlineStr"/>
      <c r="T242" s="40" t="inlineStr"/>
      <c r="U242" s="41" t="inlineStr">
        <is>
          <t>кор</t>
        </is>
      </c>
      <c r="V242" s="382" t="n">
        <v>0</v>
      </c>
      <c r="W242" s="383">
        <f>IFERROR(IF(V242="","",V242),"")</f>
        <v/>
      </c>
      <c r="X242" s="42">
        <f>IFERROR(IF(V242="","",V242*0.00936),"")</f>
        <v/>
      </c>
      <c r="Y242" s="69" t="inlineStr"/>
      <c r="Z242" s="70" t="inlineStr"/>
      <c r="AD242" s="74" t="n"/>
      <c r="BA242" s="157" t="inlineStr">
        <is>
          <t>ПГП</t>
        </is>
      </c>
    </row>
    <row r="243" ht="27" customHeight="1">
      <c r="A243" s="64" t="inlineStr">
        <is>
          <t>SU003015</t>
        </is>
      </c>
      <c r="B243" s="64" t="inlineStr">
        <is>
          <t>P003481</t>
        </is>
      </c>
      <c r="C243" s="37" t="n">
        <v>4301135188</v>
      </c>
      <c r="D243" s="181" t="n">
        <v>4640242180335</v>
      </c>
      <c r="E243" s="347" t="n"/>
      <c r="F243" s="379" t="n">
        <v>3.7</v>
      </c>
      <c r="G243" s="38" t="n">
        <v>1</v>
      </c>
      <c r="H243" s="379" t="n">
        <v>3.7</v>
      </c>
      <c r="I243" s="379" t="n">
        <v>3.892</v>
      </c>
      <c r="J243" s="38" t="n">
        <v>126</v>
      </c>
      <c r="K243" s="38" t="inlineStr">
        <is>
          <t>14</t>
        </is>
      </c>
      <c r="L243" s="39" t="inlineStr">
        <is>
          <t>МГ</t>
        </is>
      </c>
      <c r="M243" s="38" t="n">
        <v>180</v>
      </c>
      <c r="N243" s="469" t="inlineStr">
        <is>
          <t>Снеки «Жар-ладушки с мясом» Весовые ТМ «Зареченские» 3,7 кг</t>
        </is>
      </c>
      <c r="O243" s="381" t="n"/>
      <c r="P243" s="381" t="n"/>
      <c r="Q243" s="381" t="n"/>
      <c r="R243" s="347" t="n"/>
      <c r="S243" s="40" t="inlineStr"/>
      <c r="T243" s="40" t="inlineStr"/>
      <c r="U243" s="41" t="inlineStr">
        <is>
          <t>кор</t>
        </is>
      </c>
      <c r="V243" s="382" t="n">
        <v>16</v>
      </c>
      <c r="W243" s="383">
        <f>IFERROR(IF(V243="","",V243),"")</f>
        <v/>
      </c>
      <c r="X243" s="42">
        <f>IFERROR(IF(V243="","",V243*0.00936),"")</f>
        <v/>
      </c>
      <c r="Y243" s="69" t="inlineStr"/>
      <c r="Z243" s="70" t="inlineStr"/>
      <c r="AD243" s="74" t="n"/>
      <c r="BA243" s="158" t="inlineStr">
        <is>
          <t>ПГП</t>
        </is>
      </c>
    </row>
    <row r="244" ht="37.5" customHeight="1">
      <c r="A244" s="64" t="inlineStr">
        <is>
          <t>SU003016</t>
        </is>
      </c>
      <c r="B244" s="64" t="inlineStr">
        <is>
          <t>P003482</t>
        </is>
      </c>
      <c r="C244" s="37" t="n">
        <v>4301135189</v>
      </c>
      <c r="D244" s="181" t="n">
        <v>4640242180342</v>
      </c>
      <c r="E244" s="347" t="n"/>
      <c r="F244" s="379" t="n">
        <v>3.7</v>
      </c>
      <c r="G244" s="38" t="n">
        <v>1</v>
      </c>
      <c r="H244" s="379" t="n">
        <v>3.7</v>
      </c>
      <c r="I244" s="379" t="n">
        <v>3.892</v>
      </c>
      <c r="J244" s="38" t="n">
        <v>126</v>
      </c>
      <c r="K244" s="38" t="inlineStr">
        <is>
          <t>14</t>
        </is>
      </c>
      <c r="L244" s="39" t="inlineStr">
        <is>
          <t>МГ</t>
        </is>
      </c>
      <c r="M244" s="38" t="n">
        <v>180</v>
      </c>
      <c r="N244" s="470" t="inlineStr">
        <is>
          <t>Снеки «Жар-ладушки с мясом, картофелем и грибами» Весовые ТМ «Зареченские» 3,7 кг</t>
        </is>
      </c>
      <c r="O244" s="381" t="n"/>
      <c r="P244" s="381" t="n"/>
      <c r="Q244" s="381" t="n"/>
      <c r="R244" s="347" t="n"/>
      <c r="S244" s="40" t="inlineStr"/>
      <c r="T244" s="40" t="inlineStr"/>
      <c r="U244" s="41" t="inlineStr">
        <is>
          <t>кор</t>
        </is>
      </c>
      <c r="V244" s="382" t="n">
        <v>0</v>
      </c>
      <c r="W244" s="383">
        <f>IFERROR(IF(V244="","",V244),"")</f>
        <v/>
      </c>
      <c r="X244" s="42">
        <f>IFERROR(IF(V244="","",V244*0.00936),"")</f>
        <v/>
      </c>
      <c r="Y244" s="69" t="inlineStr"/>
      <c r="Z244" s="70" t="inlineStr"/>
      <c r="AD244" s="74" t="n"/>
      <c r="BA244" s="159" t="inlineStr">
        <is>
          <t>ПГП</t>
        </is>
      </c>
    </row>
    <row r="245" ht="27" customHeight="1">
      <c r="A245" s="64" t="inlineStr">
        <is>
          <t>SU003017</t>
        </is>
      </c>
      <c r="B245" s="64" t="inlineStr">
        <is>
          <t>P003483</t>
        </is>
      </c>
      <c r="C245" s="37" t="n">
        <v>4301135190</v>
      </c>
      <c r="D245" s="181" t="n">
        <v>4640242180359</v>
      </c>
      <c r="E245" s="347" t="n"/>
      <c r="F245" s="379" t="n">
        <v>3.7</v>
      </c>
      <c r="G245" s="38" t="n">
        <v>1</v>
      </c>
      <c r="H245" s="379" t="n">
        <v>3.7</v>
      </c>
      <c r="I245" s="379" t="n">
        <v>3.892</v>
      </c>
      <c r="J245" s="38" t="n">
        <v>126</v>
      </c>
      <c r="K245" s="38" t="inlineStr">
        <is>
          <t>14</t>
        </is>
      </c>
      <c r="L245" s="39" t="inlineStr">
        <is>
          <t>МГ</t>
        </is>
      </c>
      <c r="M245" s="38" t="n">
        <v>180</v>
      </c>
      <c r="N245" s="471" t="inlineStr">
        <is>
          <t>Снеки «Жар-ладушки с яблоком и грушей» Весовые ТМ «Зареченские» 3,7 кг</t>
        </is>
      </c>
      <c r="O245" s="381" t="n"/>
      <c r="P245" s="381" t="n"/>
      <c r="Q245" s="381" t="n"/>
      <c r="R245" s="347" t="n"/>
      <c r="S245" s="40" t="inlineStr"/>
      <c r="T245" s="40" t="inlineStr"/>
      <c r="U245" s="41" t="inlineStr">
        <is>
          <t>кор</t>
        </is>
      </c>
      <c r="V245" s="382" t="n">
        <v>0</v>
      </c>
      <c r="W245" s="383">
        <f>IFERROR(IF(V245="","",V245),"")</f>
        <v/>
      </c>
      <c r="X245" s="42">
        <f>IFERROR(IF(V245="","",V245*0.00936),"")</f>
        <v/>
      </c>
      <c r="Y245" s="69" t="inlineStr"/>
      <c r="Z245" s="70" t="inlineStr"/>
      <c r="AD245" s="74" t="n"/>
      <c r="BA245" s="160" t="inlineStr">
        <is>
          <t>ПГП</t>
        </is>
      </c>
    </row>
    <row r="246" ht="27" customHeight="1">
      <c r="A246" s="64" t="inlineStr">
        <is>
          <t>SU003019</t>
        </is>
      </c>
      <c r="B246" s="64" t="inlineStr">
        <is>
          <t>P003485</t>
        </is>
      </c>
      <c r="C246" s="37" t="n">
        <v>4301135192</v>
      </c>
      <c r="D246" s="181" t="n">
        <v>4640242180380</v>
      </c>
      <c r="E246" s="347" t="n"/>
      <c r="F246" s="379" t="n">
        <v>3.7</v>
      </c>
      <c r="G246" s="38" t="n">
        <v>1</v>
      </c>
      <c r="H246" s="379" t="n">
        <v>3.7</v>
      </c>
      <c r="I246" s="379" t="n">
        <v>3.892</v>
      </c>
      <c r="J246" s="38" t="n">
        <v>126</v>
      </c>
      <c r="K246" s="38" t="inlineStr">
        <is>
          <t>14</t>
        </is>
      </c>
      <c r="L246" s="39" t="inlineStr">
        <is>
          <t>МГ</t>
        </is>
      </c>
      <c r="M246" s="38" t="n">
        <v>180</v>
      </c>
      <c r="N246" s="472" t="inlineStr">
        <is>
          <t>Снеки «Мини-сосиски в тесте Фрайпики» Весовые ТМ «Зареченские» 3,7 кг</t>
        </is>
      </c>
      <c r="O246" s="381" t="n"/>
      <c r="P246" s="381" t="n"/>
      <c r="Q246" s="381" t="n"/>
      <c r="R246" s="347" t="n"/>
      <c r="S246" s="40" t="inlineStr"/>
      <c r="T246" s="40" t="inlineStr"/>
      <c r="U246" s="41" t="inlineStr">
        <is>
          <t>кор</t>
        </is>
      </c>
      <c r="V246" s="382" t="n">
        <v>11</v>
      </c>
      <c r="W246" s="383">
        <f>IFERROR(IF(V246="","",V246),"")</f>
        <v/>
      </c>
      <c r="X246" s="42">
        <f>IFERROR(IF(V246="","",V246*0.00936),"")</f>
        <v/>
      </c>
      <c r="Y246" s="69" t="inlineStr"/>
      <c r="Z246" s="70" t="inlineStr"/>
      <c r="AD246" s="74" t="n"/>
      <c r="BA246" s="161" t="inlineStr">
        <is>
          <t>ПГП</t>
        </is>
      </c>
    </row>
    <row r="247" ht="27" customHeight="1">
      <c r="A247" s="64" t="inlineStr">
        <is>
          <t>SU003013</t>
        </is>
      </c>
      <c r="B247" s="64" t="inlineStr">
        <is>
          <t>P003479</t>
        </is>
      </c>
      <c r="C247" s="37" t="n">
        <v>4301135186</v>
      </c>
      <c r="D247" s="181" t="n">
        <v>4640242180311</v>
      </c>
      <c r="E247" s="347" t="n"/>
      <c r="F247" s="379" t="n">
        <v>5.5</v>
      </c>
      <c r="G247" s="38" t="n">
        <v>1</v>
      </c>
      <c r="H247" s="379" t="n">
        <v>5.5</v>
      </c>
      <c r="I247" s="379" t="n">
        <v>5.735</v>
      </c>
      <c r="J247" s="38" t="n">
        <v>84</v>
      </c>
      <c r="K247" s="38" t="inlineStr">
        <is>
          <t>12</t>
        </is>
      </c>
      <c r="L247" s="39" t="inlineStr">
        <is>
          <t>МГ</t>
        </is>
      </c>
      <c r="M247" s="38" t="n">
        <v>180</v>
      </c>
      <c r="N247" s="473" t="inlineStr">
        <is>
          <t>Снеки «Жар-мени» Весовые ТМ «Зареченские» 5,5 кг</t>
        </is>
      </c>
      <c r="O247" s="381" t="n"/>
      <c r="P247" s="381" t="n"/>
      <c r="Q247" s="381" t="n"/>
      <c r="R247" s="347" t="n"/>
      <c r="S247" s="40" t="inlineStr"/>
      <c r="T247" s="40" t="inlineStr"/>
      <c r="U247" s="41" t="inlineStr">
        <is>
          <t>кор</t>
        </is>
      </c>
      <c r="V247" s="382" t="n">
        <v>0</v>
      </c>
      <c r="W247" s="383">
        <f>IFERROR(IF(V247="","",V247),"")</f>
        <v/>
      </c>
      <c r="X247" s="42">
        <f>IFERROR(IF(V247="","",V247*0.0155),"")</f>
        <v/>
      </c>
      <c r="Y247" s="69" t="inlineStr"/>
      <c r="Z247" s="70" t="inlineStr"/>
      <c r="AD247" s="74" t="n"/>
      <c r="BA247" s="162" t="inlineStr">
        <is>
          <t>ПГП</t>
        </is>
      </c>
    </row>
    <row r="248" ht="37.5" customHeight="1">
      <c r="A248" s="64" t="inlineStr">
        <is>
          <t>SU003014</t>
        </is>
      </c>
      <c r="B248" s="64" t="inlineStr">
        <is>
          <t>P003480</t>
        </is>
      </c>
      <c r="C248" s="37" t="n">
        <v>4301135187</v>
      </c>
      <c r="D248" s="181" t="n">
        <v>4640242180328</v>
      </c>
      <c r="E248" s="347" t="n"/>
      <c r="F248" s="379" t="n">
        <v>3.5</v>
      </c>
      <c r="G248" s="38" t="n">
        <v>1</v>
      </c>
      <c r="H248" s="379" t="n">
        <v>3.5</v>
      </c>
      <c r="I248" s="379" t="n">
        <v>3.692</v>
      </c>
      <c r="J248" s="38" t="n">
        <v>126</v>
      </c>
      <c r="K248" s="38" t="inlineStr">
        <is>
          <t>14</t>
        </is>
      </c>
      <c r="L248" s="39" t="inlineStr">
        <is>
          <t>МГ</t>
        </is>
      </c>
      <c r="M248" s="38" t="n">
        <v>180</v>
      </c>
      <c r="N248" s="474" t="inlineStr">
        <is>
          <t>Снеки «Жар-мени с картофелем и сочной грудинкой» Весовые ТМ «Зареченские» 3,5 кг</t>
        </is>
      </c>
      <c r="O248" s="381" t="n"/>
      <c r="P248" s="381" t="n"/>
      <c r="Q248" s="381" t="n"/>
      <c r="R248" s="347" t="n"/>
      <c r="S248" s="40" t="inlineStr"/>
      <c r="T248" s="40" t="inlineStr"/>
      <c r="U248" s="41" t="inlineStr">
        <is>
          <t>кор</t>
        </is>
      </c>
      <c r="V248" s="382" t="n">
        <v>0</v>
      </c>
      <c r="W248" s="383">
        <f>IFERROR(IF(V248="","",V248),"")</f>
        <v/>
      </c>
      <c r="X248" s="42">
        <f>IFERROR(IF(V248="","",V248*0.00936),"")</f>
        <v/>
      </c>
      <c r="Y248" s="69" t="inlineStr"/>
      <c r="Z248" s="70" t="inlineStr"/>
      <c r="AD248" s="74" t="n"/>
      <c r="BA248" s="163" t="inlineStr">
        <is>
          <t>ПГП</t>
        </is>
      </c>
    </row>
    <row r="249" ht="27" customHeight="1">
      <c r="A249" s="64" t="inlineStr">
        <is>
          <t>SU003022</t>
        </is>
      </c>
      <c r="B249" s="64" t="inlineStr">
        <is>
          <t>P003487</t>
        </is>
      </c>
      <c r="C249" s="37" t="n">
        <v>4301135194</v>
      </c>
      <c r="D249" s="181" t="n">
        <v>4640242180380</v>
      </c>
      <c r="E249" s="347" t="n"/>
      <c r="F249" s="379" t="n">
        <v>1.8</v>
      </c>
      <c r="G249" s="38" t="n">
        <v>1</v>
      </c>
      <c r="H249" s="379" t="n">
        <v>1.8</v>
      </c>
      <c r="I249" s="379" t="n">
        <v>1.912</v>
      </c>
      <c r="J249" s="38" t="n">
        <v>234</v>
      </c>
      <c r="K249" s="38" t="inlineStr">
        <is>
          <t>18</t>
        </is>
      </c>
      <c r="L249" s="39" t="inlineStr">
        <is>
          <t>МГ</t>
        </is>
      </c>
      <c r="M249" s="38" t="n">
        <v>180</v>
      </c>
      <c r="N249" s="475" t="inlineStr">
        <is>
          <t>Снеки «Мини-сосиски в тесте Фрайпики» Весовые ТМ «Зареченские» 1,8 кг</t>
        </is>
      </c>
      <c r="O249" s="381" t="n"/>
      <c r="P249" s="381" t="n"/>
      <c r="Q249" s="381" t="n"/>
      <c r="R249" s="347" t="n"/>
      <c r="S249" s="40" t="inlineStr"/>
      <c r="T249" s="40" t="inlineStr"/>
      <c r="U249" s="41" t="inlineStr">
        <is>
          <t>кор</t>
        </is>
      </c>
      <c r="V249" s="382" t="n">
        <v>0</v>
      </c>
      <c r="W249" s="383">
        <f>IFERROR(IF(V249="","",V249),"")</f>
        <v/>
      </c>
      <c r="X249" s="42">
        <f>IFERROR(IF(V249="","",V249*0.00502),"")</f>
        <v/>
      </c>
      <c r="Y249" s="69" t="inlineStr"/>
      <c r="Z249" s="70" t="inlineStr"/>
      <c r="AD249" s="74" t="n"/>
      <c r="BA249" s="164" t="inlineStr">
        <is>
          <t>ПГП</t>
        </is>
      </c>
    </row>
    <row r="250" ht="27" customHeight="1">
      <c r="A250" s="64" t="inlineStr">
        <is>
          <t>SU003021</t>
        </is>
      </c>
      <c r="B250" s="64" t="inlineStr">
        <is>
          <t>P003489</t>
        </is>
      </c>
      <c r="C250" s="37" t="n">
        <v>4301135193</v>
      </c>
      <c r="D250" s="181" t="n">
        <v>4640242180403</v>
      </c>
      <c r="E250" s="347" t="n"/>
      <c r="F250" s="379" t="n">
        <v>3</v>
      </c>
      <c r="G250" s="38" t="n">
        <v>1</v>
      </c>
      <c r="H250" s="379" t="n">
        <v>3</v>
      </c>
      <c r="I250" s="379" t="n">
        <v>3.192</v>
      </c>
      <c r="J250" s="38" t="n">
        <v>126</v>
      </c>
      <c r="K250" s="38" t="inlineStr">
        <is>
          <t>14</t>
        </is>
      </c>
      <c r="L250" s="39" t="inlineStr">
        <is>
          <t>МГ</t>
        </is>
      </c>
      <c r="M250" s="38" t="n">
        <v>180</v>
      </c>
      <c r="N250" s="476" t="inlineStr">
        <is>
          <t>Снеки «Фрай-пицца с ветчиной и грибами» Весовые ТМ «Зареченские» 3 кг</t>
        </is>
      </c>
      <c r="O250" s="381" t="n"/>
      <c r="P250" s="381" t="n"/>
      <c r="Q250" s="381" t="n"/>
      <c r="R250" s="347" t="n"/>
      <c r="S250" s="40" t="inlineStr"/>
      <c r="T250" s="40" t="inlineStr"/>
      <c r="U250" s="41" t="inlineStr">
        <is>
          <t>кор</t>
        </is>
      </c>
      <c r="V250" s="382" t="n">
        <v>0</v>
      </c>
      <c r="W250" s="383">
        <f>IFERROR(IF(V250="","",V250),"")</f>
        <v/>
      </c>
      <c r="X250" s="42">
        <f>IFERROR(IF(V250="","",V250*0.00936),"")</f>
        <v/>
      </c>
      <c r="Y250" s="69" t="inlineStr"/>
      <c r="Z250" s="70" t="inlineStr"/>
      <c r="AD250" s="74" t="n"/>
      <c r="BA250" s="165" t="inlineStr">
        <is>
          <t>ПГП</t>
        </is>
      </c>
    </row>
    <row r="251" ht="27" customHeight="1">
      <c r="A251" s="64" t="inlineStr">
        <is>
          <t>SU002766</t>
        </is>
      </c>
      <c r="B251" s="64" t="inlineStr">
        <is>
          <t>P003151</t>
        </is>
      </c>
      <c r="C251" s="37" t="n">
        <v>4301135153</v>
      </c>
      <c r="D251" s="181" t="n">
        <v>4607111037480</v>
      </c>
      <c r="E251" s="347" t="n"/>
      <c r="F251" s="379" t="n">
        <v>1</v>
      </c>
      <c r="G251" s="38" t="n">
        <v>4</v>
      </c>
      <c r="H251" s="379" t="n">
        <v>4</v>
      </c>
      <c r="I251" s="379" t="n">
        <v>4.2724</v>
      </c>
      <c r="J251" s="38" t="n">
        <v>84</v>
      </c>
      <c r="K251" s="38" t="inlineStr">
        <is>
          <t>12</t>
        </is>
      </c>
      <c r="L251" s="39" t="inlineStr">
        <is>
          <t>МГ</t>
        </is>
      </c>
      <c r="M251" s="38" t="n">
        <v>180</v>
      </c>
      <c r="N251" s="477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/>
      </c>
      <c r="O251" s="381" t="n"/>
      <c r="P251" s="381" t="n"/>
      <c r="Q251" s="381" t="n"/>
      <c r="R251" s="347" t="n"/>
      <c r="S251" s="40" t="inlineStr"/>
      <c r="T251" s="40" t="inlineStr"/>
      <c r="U251" s="41" t="inlineStr">
        <is>
          <t>кор</t>
        </is>
      </c>
      <c r="V251" s="382" t="n">
        <v>0</v>
      </c>
      <c r="W251" s="383">
        <f>IFERROR(IF(V251="","",V251),"")</f>
        <v/>
      </c>
      <c r="X251" s="42">
        <f>IFERROR(IF(V251="","",V251*0.0155),"")</f>
        <v/>
      </c>
      <c r="Y251" s="69" t="inlineStr"/>
      <c r="Z251" s="70" t="inlineStr"/>
      <c r="AD251" s="74" t="n"/>
      <c r="BA251" s="166" t="inlineStr">
        <is>
          <t>ПГП</t>
        </is>
      </c>
    </row>
    <row r="252" ht="27" customHeight="1">
      <c r="A252" s="64" t="inlineStr">
        <is>
          <t>SU002767</t>
        </is>
      </c>
      <c r="B252" s="64" t="inlineStr">
        <is>
          <t>P003150</t>
        </is>
      </c>
      <c r="C252" s="37" t="n">
        <v>4301135152</v>
      </c>
      <c r="D252" s="181" t="n">
        <v>4607111037473</v>
      </c>
      <c r="E252" s="347" t="n"/>
      <c r="F252" s="379" t="n">
        <v>1</v>
      </c>
      <c r="G252" s="38" t="n">
        <v>4</v>
      </c>
      <c r="H252" s="379" t="n">
        <v>4</v>
      </c>
      <c r="I252" s="379" t="n">
        <v>4.23</v>
      </c>
      <c r="J252" s="38" t="n">
        <v>84</v>
      </c>
      <c r="K252" s="38" t="inlineStr">
        <is>
          <t>12</t>
        </is>
      </c>
      <c r="L252" s="39" t="inlineStr">
        <is>
          <t>МГ</t>
        </is>
      </c>
      <c r="M252" s="38" t="n">
        <v>180</v>
      </c>
      <c r="N252" s="478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/>
      </c>
      <c r="O252" s="381" t="n"/>
      <c r="P252" s="381" t="n"/>
      <c r="Q252" s="381" t="n"/>
      <c r="R252" s="347" t="n"/>
      <c r="S252" s="40" t="inlineStr"/>
      <c r="T252" s="40" t="inlineStr"/>
      <c r="U252" s="41" t="inlineStr">
        <is>
          <t>кор</t>
        </is>
      </c>
      <c r="V252" s="382" t="n">
        <v>0</v>
      </c>
      <c r="W252" s="383">
        <f>IFERROR(IF(V252="","",V252),"")</f>
        <v/>
      </c>
      <c r="X252" s="42">
        <f>IFERROR(IF(V252="","",V252*0.0155),"")</f>
        <v/>
      </c>
      <c r="Y252" s="69" t="inlineStr"/>
      <c r="Z252" s="70" t="inlineStr"/>
      <c r="AD252" s="74" t="n"/>
      <c r="BA252" s="167" t="inlineStr">
        <is>
          <t>ПГП</t>
        </is>
      </c>
    </row>
    <row r="253" ht="27" customHeight="1">
      <c r="A253" s="64" t="inlineStr">
        <is>
          <t>SU003085</t>
        </is>
      </c>
      <c r="B253" s="64" t="inlineStr">
        <is>
          <t>P003651</t>
        </is>
      </c>
      <c r="C253" s="37" t="n">
        <v>4301135198</v>
      </c>
      <c r="D253" s="181" t="n">
        <v>4640242180663</v>
      </c>
      <c r="E253" s="347" t="n"/>
      <c r="F253" s="379" t="n">
        <v>0.9</v>
      </c>
      <c r="G253" s="38" t="n">
        <v>4</v>
      </c>
      <c r="H253" s="379" t="n">
        <v>3.6</v>
      </c>
      <c r="I253" s="379" t="n">
        <v>3.83</v>
      </c>
      <c r="J253" s="38" t="n">
        <v>84</v>
      </c>
      <c r="K253" s="38" t="inlineStr">
        <is>
          <t>12</t>
        </is>
      </c>
      <c r="L253" s="39" t="inlineStr">
        <is>
          <t>МГ</t>
        </is>
      </c>
      <c r="M253" s="38" t="n">
        <v>180</v>
      </c>
      <c r="N253" s="479" t="inlineStr">
        <is>
          <t>Снеки «Смаколадьи с яблоком и грушей» ф/в 0,9 ТМ «Зареченские»</t>
        </is>
      </c>
      <c r="O253" s="381" t="n"/>
      <c r="P253" s="381" t="n"/>
      <c r="Q253" s="381" t="n"/>
      <c r="R253" s="347" t="n"/>
      <c r="S253" s="40" t="inlineStr"/>
      <c r="T253" s="40" t="inlineStr"/>
      <c r="U253" s="41" t="inlineStr">
        <is>
          <t>кор</t>
        </is>
      </c>
      <c r="V253" s="382" t="n">
        <v>0</v>
      </c>
      <c r="W253" s="383">
        <f>IFERROR(IF(V253="","",V253),"")</f>
        <v/>
      </c>
      <c r="X253" s="42">
        <f>IFERROR(IF(V253="","",V253*0.0155),"")</f>
        <v/>
      </c>
      <c r="Y253" s="69" t="inlineStr"/>
      <c r="Z253" s="70" t="inlineStr"/>
      <c r="AD253" s="74" t="n"/>
      <c r="BA253" s="168" t="inlineStr">
        <is>
          <t>ПГП</t>
        </is>
      </c>
    </row>
    <row r="254">
      <c r="A254" s="176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384" t="n"/>
      <c r="N254" s="385" t="inlineStr">
        <is>
          <t>Итого</t>
        </is>
      </c>
      <c r="O254" s="355" t="n"/>
      <c r="P254" s="355" t="n"/>
      <c r="Q254" s="355" t="n"/>
      <c r="R254" s="355" t="n"/>
      <c r="S254" s="355" t="n"/>
      <c r="T254" s="356" t="n"/>
      <c r="U254" s="43" t="inlineStr">
        <is>
          <t>кор</t>
        </is>
      </c>
      <c r="V254" s="386">
        <f>IFERROR(SUM(V241:V253),"0")</f>
        <v/>
      </c>
      <c r="W254" s="386">
        <f>IFERROR(SUM(W241:W253),"0")</f>
        <v/>
      </c>
      <c r="X254" s="386">
        <f>IFERROR(IF(X241="",0,X241),"0")+IFERROR(IF(X242="",0,X242),"0")+IFERROR(IF(X243="",0,X243),"0")+IFERROR(IF(X244="",0,X244),"0")+IFERROR(IF(X245="",0,X245),"0")+IFERROR(IF(X246="",0,X246),"0")+IFERROR(IF(X247="",0,X247),"0")+IFERROR(IF(X248="",0,X248),"0")+IFERROR(IF(X249="",0,X249),"0")+IFERROR(IF(X250="",0,X250),"0")+IFERROR(IF(X251="",0,X251),"0")+IFERROR(IF(X252="",0,X252),"0")+IFERROR(IF(X253="",0,X253),"0")</f>
        <v/>
      </c>
      <c r="Y254" s="387" t="n"/>
      <c r="Z254" s="387" t="n"/>
    </row>
    <row r="25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384" t="n"/>
      <c r="N255" s="385" t="inlineStr">
        <is>
          <t>Итого</t>
        </is>
      </c>
      <c r="O255" s="355" t="n"/>
      <c r="P255" s="355" t="n"/>
      <c r="Q255" s="355" t="n"/>
      <c r="R255" s="355" t="n"/>
      <c r="S255" s="355" t="n"/>
      <c r="T255" s="356" t="n"/>
      <c r="U255" s="43" t="inlineStr">
        <is>
          <t>кг</t>
        </is>
      </c>
      <c r="V255" s="386">
        <f>IFERROR(SUMPRODUCT(V241:V253*H241:H253),"0")</f>
        <v/>
      </c>
      <c r="W255" s="386">
        <f>IFERROR(SUMPRODUCT(W241:W253*H241:H253),"0")</f>
        <v/>
      </c>
      <c r="X255" s="43" t="n"/>
      <c r="Y255" s="387" t="n"/>
      <c r="Z255" s="387" t="n"/>
    </row>
    <row r="256" ht="15" customHeight="1">
      <c r="A256" s="180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344" t="n"/>
      <c r="N256" s="480" t="inlineStr">
        <is>
          <t>ИТОГО НЕТТО</t>
        </is>
      </c>
      <c r="O256" s="338" t="n"/>
      <c r="P256" s="338" t="n"/>
      <c r="Q256" s="338" t="n"/>
      <c r="R256" s="338" t="n"/>
      <c r="S256" s="338" t="n"/>
      <c r="T256" s="339" t="n"/>
      <c r="U256" s="43" t="inlineStr">
        <is>
          <t>кг</t>
        </is>
      </c>
      <c r="V256" s="386">
        <f>IFERROR(V24+V33+V41+V47+V57+V63+V68+V74+V84+V91+V100+V106+V111+V119+V124+V130+V135+V141+V149+V154+V161+V166+V171+V178+V186+V194+V199+V205+V211+V217+V222+V228+V232+V239+V255,"0")</f>
        <v/>
      </c>
      <c r="W256" s="386">
        <f>IFERROR(W24+W33+W41+W47+W57+W63+W68+W74+W84+W91+W100+W106+W111+W119+W124+W130+W135+W141+W149+W154+W161+W166+W171+W178+W186+W194+W199+W205+W211+W217+W222+W228+W232+W239+W255,"0")</f>
        <v/>
      </c>
      <c r="X256" s="43" t="n"/>
      <c r="Y256" s="387" t="n"/>
      <c r="Z256" s="387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344" t="n"/>
      <c r="N257" s="480" t="inlineStr">
        <is>
          <t>ИТОГО БРУТТО</t>
        </is>
      </c>
      <c r="O257" s="338" t="n"/>
      <c r="P257" s="338" t="n"/>
      <c r="Q257" s="338" t="n"/>
      <c r="R257" s="338" t="n"/>
      <c r="S257" s="338" t="n"/>
      <c r="T257" s="339" t="n"/>
      <c r="U257" s="43" t="inlineStr">
        <is>
          <t>кг</t>
        </is>
      </c>
      <c r="V257" s="38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174*I174,"0")+IFERROR(V175*I175,"0")+IFERROR(V176*I176,"0")+IFERROR(V182*I182,"0")+IFERROR(V183*I183,"0")+IFERROR(V184*I184,"0")+IFERROR(V189*I189,"0")+IFERROR(V190*I190,"0")+IFERROR(V191*I191,"0")+IFERROR(V192*I192,"0")+IFERROR(V197*I197,"0")+IFERROR(V202*I202,"0")+IFERROR(V203*I203,"0")+IFERROR(V209*I209,"0")+IFERROR(V215*I215,"0")+IFERROR(V220*I220,"0")+IFERROR(V226*I226,"0")+IFERROR(V230*I230,"0")+IFERROR(V234*I234,"0")+IFERROR(V235*I235,"0")+IFERROR(V236*I236,"0")+IFERROR(V237*I237,"0")+IFERROR(V241*I241,"0")+IFERROR(V242*I242,"0")+IFERROR(V243*I243,"0")+IFERROR(V244*I244,"0")+IFERROR(V245*I245,"0")+IFERROR(V246*I246,"0")+IFERROR(V247*I247,"0")+IFERROR(V248*I248,"0")+IFERROR(V249*I249,"0")+IFERROR(V250*I250,"0")+IFERROR(V251*I251,"0")+IFERROR(V252*I252,"0")+IFERROR(V253*I253,"0"),"0")</f>
        <v/>
      </c>
      <c r="W257" s="386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174*I174,"0")+IFERROR(W175*I175,"0")+IFERROR(W176*I176,"0")+IFERROR(W182*I182,"0")+IFERROR(W183*I183,"0")+IFERROR(W184*I184,"0")+IFERROR(W189*I189,"0")+IFERROR(W190*I190,"0")+IFERROR(W191*I191,"0")+IFERROR(W192*I192,"0")+IFERROR(W197*I197,"0")+IFERROR(W202*I202,"0")+IFERROR(W203*I203,"0")+IFERROR(W209*I209,"0")+IFERROR(W215*I215,"0")+IFERROR(W220*I220,"0")+IFERROR(W226*I226,"0")+IFERROR(W230*I230,"0")+IFERROR(W234*I234,"0")+IFERROR(W235*I235,"0")+IFERROR(W236*I236,"0")+IFERROR(W237*I237,"0")+IFERROR(W241*I241,"0")+IFERROR(W242*I242,"0")+IFERROR(W243*I243,"0")+IFERROR(W244*I244,"0")+IFERROR(W245*I245,"0")+IFERROR(W246*I246,"0")+IFERROR(W247*I247,"0")+IFERROR(W248*I248,"0")+IFERROR(W249*I249,"0")+IFERROR(W250*I250,"0")+IFERROR(W251*I251,"0")+IFERROR(W252*I252,"0")+IFERROR(W253*I253,"0"),"0")</f>
        <v/>
      </c>
      <c r="X257" s="43" t="n"/>
      <c r="Y257" s="387" t="n"/>
      <c r="Z257" s="387" t="n"/>
    </row>
    <row r="25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344" t="n"/>
      <c r="N258" s="480" t="inlineStr">
        <is>
          <t>Кол-во паллет</t>
        </is>
      </c>
      <c r="O258" s="338" t="n"/>
      <c r="P258" s="338" t="n"/>
      <c r="Q258" s="338" t="n"/>
      <c r="R258" s="338" t="n"/>
      <c r="S258" s="338" t="n"/>
      <c r="T258" s="339" t="n"/>
      <c r="U258" s="43" t="inlineStr">
        <is>
          <t>шт</t>
        </is>
      </c>
      <c r="V258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174/J174,"0")+IFERROR(V175/J175,"0")+IFERROR(V176/J176,"0")+IFERROR(V182/J182,"0")+IFERROR(V183/J183,"0")+IFERROR(V184/J184,"0")+IFERROR(V189/J189,"0")+IFERROR(V190/J190,"0")+IFERROR(V191/J191,"0")+IFERROR(V192/J192,"0")+IFERROR(V197/J197,"0")+IFERROR(V202/J202,"0")+IFERROR(V203/J203,"0")+IFERROR(V209/J209,"0")+IFERROR(V215/J215,"0")+IFERROR(V220/J220,"0")+IFERROR(V226/J226,"0")+IFERROR(V230/J230,"0")+IFERROR(V234/J234,"0")+IFERROR(V235/J235,"0")+IFERROR(V236/J236,"0")+IFERROR(V237/J237,"0")+IFERROR(V241/J241,"0")+IFERROR(V242/J242,"0")+IFERROR(V243/J243,"0")+IFERROR(V244/J244,"0")+IFERROR(V245/J245,"0")+IFERROR(V246/J246,"0")+IFERROR(V247/J247,"0")+IFERROR(V248/J248,"0")+IFERROR(V249/J249,"0")+IFERROR(V250/J250,"0")+IFERROR(V251/J251,"0")+IFERROR(V252/J252,"0")+IFERROR(V253/J253,"0"),0)</f>
        <v/>
      </c>
      <c r="W258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174/J174,"0")+IFERROR(W175/J175,"0")+IFERROR(W176/J176,"0")+IFERROR(W182/J182,"0")+IFERROR(W183/J183,"0")+IFERROR(W184/J184,"0")+IFERROR(W189/J189,"0")+IFERROR(W190/J190,"0")+IFERROR(W191/J191,"0")+IFERROR(W192/J192,"0")+IFERROR(W197/J197,"0")+IFERROR(W202/J202,"0")+IFERROR(W203/J203,"0")+IFERROR(W209/J209,"0")+IFERROR(W215/J215,"0")+IFERROR(W220/J220,"0")+IFERROR(W226/J226,"0")+IFERROR(W230/J230,"0")+IFERROR(W234/J234,"0")+IFERROR(W235/J235,"0")+IFERROR(W236/J236,"0")+IFERROR(W237/J237,"0")+IFERROR(W241/J241,"0")+IFERROR(W242/J242,"0")+IFERROR(W243/J243,"0")+IFERROR(W244/J244,"0")+IFERROR(W245/J245,"0")+IFERROR(W246/J246,"0")+IFERROR(W247/J247,"0")+IFERROR(W248/J248,"0")+IFERROR(W249/J249,"0")+IFERROR(W250/J250,"0")+IFERROR(W251/J251,"0")+IFERROR(W252/J252,"0")+IFERROR(W253/J253,"0"),0)</f>
        <v/>
      </c>
      <c r="X258" s="43" t="n"/>
      <c r="Y258" s="387" t="n"/>
      <c r="Z258" s="387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344" t="n"/>
      <c r="N259" s="480" t="inlineStr">
        <is>
          <t>Вес брутто  с паллетами</t>
        </is>
      </c>
      <c r="O259" s="338" t="n"/>
      <c r="P259" s="338" t="n"/>
      <c r="Q259" s="338" t="n"/>
      <c r="R259" s="338" t="n"/>
      <c r="S259" s="338" t="n"/>
      <c r="T259" s="339" t="n"/>
      <c r="U259" s="43" t="inlineStr">
        <is>
          <t>кг</t>
        </is>
      </c>
      <c r="V259" s="386">
        <f>GrossWeightTotal+PalletQtyTotal*25</f>
        <v/>
      </c>
      <c r="W259" s="386">
        <f>GrossWeightTotalR+PalletQtyTotalR*25</f>
        <v/>
      </c>
      <c r="X259" s="43" t="n"/>
      <c r="Y259" s="387" t="n"/>
      <c r="Z259" s="387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344" t="n"/>
      <c r="N260" s="480" t="inlineStr">
        <is>
          <t>Кол-во коробок</t>
        </is>
      </c>
      <c r="O260" s="338" t="n"/>
      <c r="P260" s="338" t="n"/>
      <c r="Q260" s="338" t="n"/>
      <c r="R260" s="338" t="n"/>
      <c r="S260" s="338" t="n"/>
      <c r="T260" s="339" t="n"/>
      <c r="U260" s="43" t="inlineStr">
        <is>
          <t>шт</t>
        </is>
      </c>
      <c r="V260" s="386">
        <f>IFERROR(V23+V32+V40+V46+V56+V62+V67+V73+V83+V90+V99+V105+V110+V118+V123+V129+V134+V140+V148+V153+V160+V165+V170+V177+V185+V193+V198+V204+V210+V216+V221+V227+V231+V238+V254,"0")</f>
        <v/>
      </c>
      <c r="W260" s="386">
        <f>IFERROR(W23+W32+W40+W46+W56+W62+W67+W73+W83+W90+W99+W105+W110+W118+W123+W129+W134+W140+W148+W153+W160+W165+W170+W177+W185+W193+W198+W204+W210+W216+W221+W227+W231+W238+W254,"0")</f>
        <v/>
      </c>
      <c r="X260" s="43" t="n"/>
      <c r="Y260" s="387" t="n"/>
      <c r="Z260" s="387" t="n"/>
    </row>
    <row r="261" ht="14.25" customHeight="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344" t="n"/>
      <c r="N261" s="480" t="inlineStr">
        <is>
          <t>Объем заказа</t>
        </is>
      </c>
      <c r="O261" s="338" t="n"/>
      <c r="P261" s="338" t="n"/>
      <c r="Q261" s="338" t="n"/>
      <c r="R261" s="338" t="n"/>
      <c r="S261" s="338" t="n"/>
      <c r="T261" s="339" t="n"/>
      <c r="U261" s="46" t="inlineStr">
        <is>
          <t>м3</t>
        </is>
      </c>
      <c r="V261" s="43" t="n"/>
      <c r="W261" s="43" t="n"/>
      <c r="X261" s="43">
        <f>IFERROR(X23+X32+X40+X46+X56+X62+X67+X73+X83+X90+X99+X105+X110+X118+X123+X129+X134+X140+X148+X153+X160+X165+X170+X177+X185+X193+X198+X204+X210+X216+X221+X227+X231+X238+X254,"0")</f>
        <v/>
      </c>
      <c r="Y261" s="387" t="n"/>
      <c r="Z261" s="387" t="n"/>
    </row>
    <row r="262" ht="13.5" customHeight="1" thickBot="1"/>
    <row r="263" ht="27" customHeight="1" thickBot="1" thickTop="1">
      <c r="A263" s="47" t="inlineStr">
        <is>
          <t>ТОРГОВАЯ МАРКА</t>
        </is>
      </c>
      <c r="B263" s="169" t="inlineStr">
        <is>
          <t>Ядрена копоть</t>
        </is>
      </c>
      <c r="C263" s="169" t="inlineStr">
        <is>
          <t>Горячая штучка</t>
        </is>
      </c>
      <c r="D263" s="481" t="n"/>
      <c r="E263" s="481" t="n"/>
      <c r="F263" s="481" t="n"/>
      <c r="G263" s="481" t="n"/>
      <c r="H263" s="481" t="n"/>
      <c r="I263" s="481" t="n"/>
      <c r="J263" s="481" t="n"/>
      <c r="K263" s="481" t="n"/>
      <c r="L263" s="481" t="n"/>
      <c r="M263" s="481" t="n"/>
      <c r="N263" s="481" t="n"/>
      <c r="O263" s="481" t="n"/>
      <c r="P263" s="481" t="n"/>
      <c r="Q263" s="481" t="n"/>
      <c r="R263" s="482" t="n"/>
      <c r="S263" s="169" t="inlineStr">
        <is>
          <t>No Name</t>
        </is>
      </c>
      <c r="T263" s="482" t="n"/>
      <c r="U263" s="169" t="inlineStr">
        <is>
          <t>Вязанка</t>
        </is>
      </c>
      <c r="V263" s="481" t="n"/>
      <c r="W263" s="481" t="n"/>
      <c r="X263" s="482" t="n"/>
      <c r="Y263" s="169" t="inlineStr">
        <is>
          <t>Стародворье</t>
        </is>
      </c>
      <c r="Z263" s="481" t="n"/>
      <c r="AA263" s="481" t="n"/>
      <c r="AB263" s="482" t="n"/>
      <c r="AC263" s="169" t="inlineStr">
        <is>
          <t>Колбасный стандарт</t>
        </is>
      </c>
      <c r="AD263" s="169" t="inlineStr">
        <is>
          <t>Особый рецепт</t>
        </is>
      </c>
      <c r="AE263" s="482" t="n"/>
      <c r="AF263" s="169" t="inlineStr">
        <is>
          <t>Зареченские</t>
        </is>
      </c>
    </row>
    <row r="264" ht="14.25" customHeight="1" thickTop="1">
      <c r="A264" s="170" t="inlineStr">
        <is>
          <t>СЕРИЯ</t>
        </is>
      </c>
      <c r="B264" s="169" t="inlineStr">
        <is>
          <t>Ядрена копоть</t>
        </is>
      </c>
      <c r="C264" s="169" t="inlineStr">
        <is>
          <t>Наггетсы ГШ</t>
        </is>
      </c>
      <c r="D264" s="169" t="inlineStr">
        <is>
          <t>Grandmeni</t>
        </is>
      </c>
      <c r="E264" s="169" t="inlineStr">
        <is>
          <t>Чебупай</t>
        </is>
      </c>
      <c r="F264" s="169" t="inlineStr">
        <is>
          <t>Бигбули ГШ</t>
        </is>
      </c>
      <c r="G264" s="169" t="inlineStr">
        <is>
          <t>Бульмени вес ГШ</t>
        </is>
      </c>
      <c r="H264" s="169" t="inlineStr">
        <is>
          <t>Бельмеши</t>
        </is>
      </c>
      <c r="I264" s="169" t="inlineStr">
        <is>
          <t>Крылышки ГШ</t>
        </is>
      </c>
      <c r="J264" s="169" t="inlineStr">
        <is>
          <t>Чебупели</t>
        </is>
      </c>
      <c r="K264" s="169" t="inlineStr">
        <is>
          <t>Чебуреки</t>
        </is>
      </c>
      <c r="L264" s="169" t="inlineStr">
        <is>
          <t>Бульмени ГШ</t>
        </is>
      </c>
      <c r="M264" s="169" t="inlineStr">
        <is>
          <t>Чебупицца</t>
        </is>
      </c>
      <c r="N264" s="169" t="inlineStr">
        <is>
          <t>Хотстеры</t>
        </is>
      </c>
      <c r="O264" s="169" t="inlineStr">
        <is>
          <t>Круггетсы</t>
        </is>
      </c>
      <c r="P264" s="169" t="inlineStr">
        <is>
          <t>Пекерсы</t>
        </is>
      </c>
      <c r="Q264" s="169" t="inlineStr">
        <is>
          <t>Супермени</t>
        </is>
      </c>
      <c r="R264" s="169" t="inlineStr">
        <is>
          <t>Чебуманы</t>
        </is>
      </c>
      <c r="S264" s="169" t="inlineStr">
        <is>
          <t>Стародворье ПГП</t>
        </is>
      </c>
      <c r="T264" s="169" t="inlineStr">
        <is>
          <t>No Name ЗПФ</t>
        </is>
      </c>
      <c r="U264" s="169" t="inlineStr">
        <is>
          <t>Няняггетсы Сливушки</t>
        </is>
      </c>
      <c r="V264" s="169" t="inlineStr">
        <is>
          <t>Печеные пельмени</t>
        </is>
      </c>
      <c r="W264" s="169" t="inlineStr">
        <is>
          <t>Вязанка</t>
        </is>
      </c>
      <c r="X264" s="169" t="inlineStr">
        <is>
          <t>Сливушки</t>
        </is>
      </c>
      <c r="Y264" s="169" t="inlineStr">
        <is>
          <t>Мясорубская</t>
        </is>
      </c>
      <c r="Z264" s="169" t="inlineStr">
        <is>
          <t>Медвежье ушко</t>
        </is>
      </c>
      <c r="AA264" s="169" t="inlineStr">
        <is>
          <t>Бордо</t>
        </is>
      </c>
      <c r="AB264" s="169" t="inlineStr">
        <is>
          <t>Сочные</t>
        </is>
      </c>
      <c r="AC264" s="169" t="inlineStr">
        <is>
          <t>Владимирский Стандарт ЗПФ</t>
        </is>
      </c>
      <c r="AD264" s="169" t="inlineStr">
        <is>
          <t>Любимая ложка</t>
        </is>
      </c>
      <c r="AE264" s="169" t="inlineStr">
        <is>
          <t>Особая Без свинины</t>
        </is>
      </c>
      <c r="AF264" s="169" t="inlineStr">
        <is>
          <t>Зареченские продукты ПГП</t>
        </is>
      </c>
    </row>
    <row r="265" ht="13.5" customHeight="1" thickBot="1">
      <c r="A265" s="483" t="n"/>
      <c r="B265" s="484" t="n"/>
      <c r="C265" s="484" t="n"/>
      <c r="D265" s="484" t="n"/>
      <c r="E265" s="484" t="n"/>
      <c r="F265" s="484" t="n"/>
      <c r="G265" s="484" t="n"/>
      <c r="H265" s="484" t="n"/>
      <c r="I265" s="484" t="n"/>
      <c r="J265" s="484" t="n"/>
      <c r="K265" s="484" t="n"/>
      <c r="L265" s="484" t="n"/>
      <c r="M265" s="484" t="n"/>
      <c r="N265" s="484" t="n"/>
      <c r="O265" s="484" t="n"/>
      <c r="P265" s="484" t="n"/>
      <c r="Q265" s="484" t="n"/>
      <c r="R265" s="484" t="n"/>
      <c r="S265" s="484" t="n"/>
      <c r="T265" s="484" t="n"/>
      <c r="U265" s="484" t="n"/>
      <c r="V265" s="484" t="n"/>
      <c r="W265" s="484" t="n"/>
      <c r="X265" s="484" t="n"/>
      <c r="Y265" s="484" t="n"/>
      <c r="Z265" s="484" t="n"/>
      <c r="AA265" s="484" t="n"/>
      <c r="AB265" s="484" t="n"/>
      <c r="AC265" s="484" t="n"/>
      <c r="AD265" s="484" t="n"/>
      <c r="AE265" s="484" t="n"/>
      <c r="AF265" s="484" t="n"/>
    </row>
    <row r="266" ht="18" customHeight="1" thickBot="1" thickTop="1">
      <c r="A266" s="47" t="inlineStr">
        <is>
          <t>ИТОГО, кг</t>
        </is>
      </c>
      <c r="B266" s="53">
        <f>IFERROR(V22*H22,"0")</f>
        <v/>
      </c>
      <c r="C266" s="53">
        <f>IFERROR(V28*H28,"0")+IFERROR(V29*H29,"0")+IFERROR(V30*H30,"0")+IFERROR(V31*H31,"0")</f>
        <v/>
      </c>
      <c r="D266" s="53">
        <f>IFERROR(V36*H36,"0")+IFERROR(V37*H37,"0")+IFERROR(V38*H38,"0")+IFERROR(V39*H39,"0")</f>
        <v/>
      </c>
      <c r="E266" s="53">
        <f>IFERROR(V44*H44,"0")+IFERROR(V45*H45,"0")</f>
        <v/>
      </c>
      <c r="F266" s="53">
        <f>IFERROR(V50*H50,"0")+IFERROR(V51*H51,"0")+IFERROR(V52*H52,"0")+IFERROR(V53*H53,"0")+IFERROR(V54*H54,"0")+IFERROR(V55*H55,"0")</f>
        <v/>
      </c>
      <c r="G266" s="53">
        <f>IFERROR(V60*H60,"0")+IFERROR(V61*H61,"0")</f>
        <v/>
      </c>
      <c r="H266" s="53">
        <f>IFERROR(V66*H66,"0")</f>
        <v/>
      </c>
      <c r="I266" s="53">
        <f>IFERROR(V71*H71,"0")+IFERROR(V72*H72,"0")</f>
        <v/>
      </c>
      <c r="J266" s="53">
        <f>IFERROR(V77*H77,"0")+IFERROR(V78*H78,"0")+IFERROR(V79*H79,"0")+IFERROR(V80*H80,"0")+IFERROR(V81*H81,"0")+IFERROR(V82*H82,"0")</f>
        <v/>
      </c>
      <c r="K266" s="53">
        <f>IFERROR(V87*H87,"0")+IFERROR(V88*H88,"0")+IFERROR(V89*H89,"0")</f>
        <v/>
      </c>
      <c r="L266" s="53">
        <f>IFERROR(V94*H94,"0")+IFERROR(V95*H95,"0")+IFERROR(V96*H96,"0")+IFERROR(V97*H97,"0")+IFERROR(V98*H98,"0")</f>
        <v/>
      </c>
      <c r="M266" s="53">
        <f>IFERROR(V103*H103,"0")+IFERROR(V104*H104,"0")</f>
        <v/>
      </c>
      <c r="N266" s="53">
        <f>IFERROR(V109*H109,"0")</f>
        <v/>
      </c>
      <c r="O266" s="53">
        <f>IFERROR(V114*H114,"0")+IFERROR(V115*H115,"0")+IFERROR(V116*H116,"0")+IFERROR(V117*H117,"0")</f>
        <v/>
      </c>
      <c r="P266" s="53">
        <f>IFERROR(V122*H122,"0")</f>
        <v/>
      </c>
      <c r="Q266" s="53">
        <f>IFERROR(V127*H127,"0")+IFERROR(V128*H128,"0")</f>
        <v/>
      </c>
      <c r="R266" s="53">
        <f>IFERROR(V133*H133,"0")</f>
        <v/>
      </c>
      <c r="S266" s="53">
        <f>IFERROR(V139*H139,"0")</f>
        <v/>
      </c>
      <c r="T266" s="53">
        <f>IFERROR(V144*H144,"0")+IFERROR(V145*H145,"0")+IFERROR(V146*H146,"0")+IFERROR(V147*H147,"0")+IFERROR(V151*H151,"0")+IFERROR(V152*H152,"0")</f>
        <v/>
      </c>
      <c r="U266" s="53">
        <f>IFERROR(V158*H158,"0")+IFERROR(V159*H159,"0")</f>
        <v/>
      </c>
      <c r="V266" s="53">
        <f>IFERROR(V164*H164,"0")</f>
        <v/>
      </c>
      <c r="W266" s="53">
        <f>IFERROR(V169*H169,"0")</f>
        <v/>
      </c>
      <c r="X266" s="53">
        <f>IFERROR(V174*H174,"0")+IFERROR(V175*H175,"0")+IFERROR(V176*H176,"0")</f>
        <v/>
      </c>
      <c r="Y266" s="53">
        <f>IFERROR(V182*H182,"0")+IFERROR(V183*H183,"0")+IFERROR(V184*H184,"0")</f>
        <v/>
      </c>
      <c r="Z266" s="53">
        <f>IFERROR(V189*H189,"0")+IFERROR(V190*H190,"0")+IFERROR(V191*H191,"0")+IFERROR(V192*H192,"0")</f>
        <v/>
      </c>
      <c r="AA266" s="53">
        <f>IFERROR(V197*H197,"0")</f>
        <v/>
      </c>
      <c r="AB266" s="53">
        <f>IFERROR(V202*H202,"0")+IFERROR(V203*H203,"0")</f>
        <v/>
      </c>
      <c r="AC266" s="53">
        <f>IFERROR(V209*H209,"0")</f>
        <v/>
      </c>
      <c r="AD266" s="53">
        <f>IFERROR(V215*H215,"0")</f>
        <v/>
      </c>
      <c r="AE266" s="53">
        <f>IFERROR(V220*H220,"0")</f>
        <v/>
      </c>
      <c r="AF266" s="53">
        <f>IFERROR(V226*H226,"0")+IFERROR(V230*H230,"0")+IFERROR(V234*H234,"0")+IFERROR(V235*H235,"0")+IFERROR(V236*H236,"0")+IFERROR(V237*H237,"0")+IFERROR(V241*H241,"0")+IFERROR(V242*H242,"0")+IFERROR(V243*H243,"0")+IFERROR(V244*H244,"0")+IFERROR(V245*H245,"0")+IFERROR(V246*H246,"0")+IFERROR(V247*H247,"0")+IFERROR(V248*H248,"0")+IFERROR(V249*H249,"0")+IFERROR(V250*H250,"0")+IFERROR(V251*H251,"0")+IFERROR(V252*H252,"0")+IFERROR(V253*H253,"0")</f>
        <v/>
      </c>
    </row>
    <row r="267" ht="13.5" customHeight="1" thickTop="1">
      <c r="C267" s="1" t="n"/>
    </row>
    <row r="268" ht="19.5" customHeight="1">
      <c r="A268" s="71" t="inlineStr">
        <is>
          <t>ЗПФ, кг</t>
        </is>
      </c>
      <c r="B268" s="71" t="inlineStr">
        <is>
          <t xml:space="preserve">ПГП, кг </t>
        </is>
      </c>
      <c r="C268" s="71" t="inlineStr">
        <is>
          <t>КИЗ, кг</t>
        </is>
      </c>
    </row>
    <row r="269">
      <c r="A269" s="72">
        <f>SUMPRODUCT(--(BA:BA="ЗПФ"),--(U:U="кор"),H:H,W:W)+SUMPRODUCT(--(BA:BA="ЗПФ"),--(U:U="кг"),W:W)</f>
        <v/>
      </c>
      <c r="B269" s="73">
        <f>SUMPRODUCT(--(BA:BA="ПГП"),--(U:U="кор"),H:H,W:W)+SUMPRODUCT(--(BA:BA="ПГП"),--(U:U="кг"),W:W)</f>
        <v/>
      </c>
      <c r="C269" s="73">
        <f>SUMPRODUCT(--(BA:BA="КИЗ"),--(U:U="кор"),H:H,W:W)+SUMPRODUCT(--(BA:BA="КИЗ"),--(U:U="кг"),W:W)</f>
        <v/>
      </c>
    </row>
    <row r="270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4aqVXC+i3Ab/EoKy3mubcQ==" formatRows="1" sort="0" spinCount="100000" hashValue="tHNsJhFkecfxN/x9EPxKHCtbLz3DqSGdD2K+CmaiVgsbVUnWwvu2jej27Kpq1/AdsduZiWgVREQ9WraTB9ddO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474">
    <mergeCell ref="N144:R144"/>
    <mergeCell ref="D60:E60"/>
    <mergeCell ref="L264:L265"/>
    <mergeCell ref="A69:X69"/>
    <mergeCell ref="N264:N265"/>
    <mergeCell ref="A196:X196"/>
    <mergeCell ref="D174:E174"/>
    <mergeCell ref="N258:T258"/>
    <mergeCell ref="A153:M154"/>
    <mergeCell ref="N24:T24"/>
    <mergeCell ref="D45:E45"/>
    <mergeCell ref="H9:I9"/>
    <mergeCell ref="N260:T260"/>
    <mergeCell ref="A90:M91"/>
    <mergeCell ref="A56:M57"/>
    <mergeCell ref="N153:T153"/>
    <mergeCell ref="A129:M130"/>
    <mergeCell ref="D78:E78"/>
    <mergeCell ref="N171:T171"/>
    <mergeCell ref="N28:R28"/>
    <mergeCell ref="D71:E71"/>
    <mergeCell ref="N30:R30"/>
    <mergeCell ref="D98:E98"/>
    <mergeCell ref="N148:T148"/>
    <mergeCell ref="A83:M84"/>
    <mergeCell ref="N166:T166"/>
    <mergeCell ref="H5:L5"/>
    <mergeCell ref="N104:R104"/>
    <mergeCell ref="N175:R175"/>
    <mergeCell ref="B17:B18"/>
    <mergeCell ref="N54:R54"/>
    <mergeCell ref="A221:M222"/>
    <mergeCell ref="N81:R81"/>
    <mergeCell ref="N252:R252"/>
    <mergeCell ref="T10:U10"/>
    <mergeCell ref="D189:E189"/>
    <mergeCell ref="D66:E66"/>
    <mergeCell ref="D197:E197"/>
    <mergeCell ref="N32:T32"/>
    <mergeCell ref="D53:E53"/>
    <mergeCell ref="A206:X206"/>
    <mergeCell ref="D253:E253"/>
    <mergeCell ref="N134:T134"/>
    <mergeCell ref="A224:X224"/>
    <mergeCell ref="N147:R147"/>
    <mergeCell ref="W17:W18"/>
    <mergeCell ref="N161:T161"/>
    <mergeCell ref="M264:M265"/>
    <mergeCell ref="A59:X59"/>
    <mergeCell ref="R6:S9"/>
    <mergeCell ref="A170:M171"/>
    <mergeCell ref="N36:R36"/>
    <mergeCell ref="N2:U3"/>
    <mergeCell ref="D79:E79"/>
    <mergeCell ref="BA17:BA18"/>
    <mergeCell ref="N123:T123"/>
    <mergeCell ref="D144:E144"/>
    <mergeCell ref="N94:R94"/>
    <mergeCell ref="D81:E81"/>
    <mergeCell ref="A212:X212"/>
    <mergeCell ref="AA17:AC18"/>
    <mergeCell ref="A264:A265"/>
    <mergeCell ref="A27:X27"/>
    <mergeCell ref="N124:T124"/>
    <mergeCell ref="N118:T118"/>
    <mergeCell ref="D139:E139"/>
    <mergeCell ref="AF264:AF265"/>
    <mergeCell ref="N216:T216"/>
    <mergeCell ref="A99:M100"/>
    <mergeCell ref="A85:X85"/>
    <mergeCell ref="N127:R127"/>
    <mergeCell ref="N47:T47"/>
    <mergeCell ref="N176:R176"/>
    <mergeCell ref="N193:T193"/>
    <mergeCell ref="N191:R191"/>
    <mergeCell ref="D28:E28"/>
    <mergeCell ref="A231:M232"/>
    <mergeCell ref="A165:M166"/>
    <mergeCell ref="N128:R128"/>
    <mergeCell ref="T264:T265"/>
    <mergeCell ref="A143:X143"/>
    <mergeCell ref="N220:R220"/>
    <mergeCell ref="D236:E236"/>
    <mergeCell ref="D117:E117"/>
    <mergeCell ref="V264:V265"/>
    <mergeCell ref="D55:E55"/>
    <mergeCell ref="D30:E30"/>
    <mergeCell ref="D5:E5"/>
    <mergeCell ref="N111:T111"/>
    <mergeCell ref="A207:X207"/>
    <mergeCell ref="D94:E94"/>
    <mergeCell ref="N197:R197"/>
    <mergeCell ref="N119:T119"/>
    <mergeCell ref="A65:X65"/>
    <mergeCell ref="N211:T211"/>
    <mergeCell ref="O10:P10"/>
    <mergeCell ref="Y263:AB263"/>
    <mergeCell ref="N177:T177"/>
    <mergeCell ref="A105:M106"/>
    <mergeCell ref="A179:X179"/>
    <mergeCell ref="D145:E145"/>
    <mergeCell ref="N52:R52"/>
    <mergeCell ref="D8:L8"/>
    <mergeCell ref="N39:R39"/>
    <mergeCell ref="D87:E87"/>
    <mergeCell ref="D209:E209"/>
    <mergeCell ref="D147:E147"/>
    <mergeCell ref="A156:X156"/>
    <mergeCell ref="N116:R116"/>
    <mergeCell ref="D245:E245"/>
    <mergeCell ref="D122:E122"/>
    <mergeCell ref="N103:R103"/>
    <mergeCell ref="N130:T130"/>
    <mergeCell ref="A155:X155"/>
    <mergeCell ref="N68:T68"/>
    <mergeCell ref="A93:X93"/>
    <mergeCell ref="N46:T46"/>
    <mergeCell ref="D1:F1"/>
    <mergeCell ref="S263:T263"/>
    <mergeCell ref="J17:J18"/>
    <mergeCell ref="D82:E82"/>
    <mergeCell ref="A157:X157"/>
    <mergeCell ref="L17:L18"/>
    <mergeCell ref="N226:R226"/>
    <mergeCell ref="B264:B265"/>
    <mergeCell ref="N192:R192"/>
    <mergeCell ref="N17:R18"/>
    <mergeCell ref="A110:M111"/>
    <mergeCell ref="O6:P6"/>
    <mergeCell ref="N243:R243"/>
    <mergeCell ref="N50:R50"/>
    <mergeCell ref="A75:X75"/>
    <mergeCell ref="D31:E31"/>
    <mergeCell ref="D158:E158"/>
    <mergeCell ref="A233:X233"/>
    <mergeCell ref="N236:R236"/>
    <mergeCell ref="D77:E77"/>
    <mergeCell ref="I17:I18"/>
    <mergeCell ref="U264:U265"/>
    <mergeCell ref="W264:W265"/>
    <mergeCell ref="T12:U12"/>
    <mergeCell ref="D72:E72"/>
    <mergeCell ref="N239:T239"/>
    <mergeCell ref="D235:E235"/>
    <mergeCell ref="AD263:AE263"/>
    <mergeCell ref="A23:M24"/>
    <mergeCell ref="N60:R60"/>
    <mergeCell ref="N78:R78"/>
    <mergeCell ref="O11:P11"/>
    <mergeCell ref="A201:X201"/>
    <mergeCell ref="N241:R241"/>
    <mergeCell ref="A6:C6"/>
    <mergeCell ref="AD17:AD18"/>
    <mergeCell ref="N67:T67"/>
    <mergeCell ref="N80:R80"/>
    <mergeCell ref="D88:E88"/>
    <mergeCell ref="N55:R55"/>
    <mergeCell ref="D115:E115"/>
    <mergeCell ref="A172:X172"/>
    <mergeCell ref="A25:X25"/>
    <mergeCell ref="N198:T198"/>
    <mergeCell ref="A223:X223"/>
    <mergeCell ref="A5:C5"/>
    <mergeCell ref="N71:R71"/>
    <mergeCell ref="N135:T135"/>
    <mergeCell ref="N227:T227"/>
    <mergeCell ref="A238:M239"/>
    <mergeCell ref="H264:H265"/>
    <mergeCell ref="N244:R244"/>
    <mergeCell ref="J264:J265"/>
    <mergeCell ref="A134:M135"/>
    <mergeCell ref="A17:A18"/>
    <mergeCell ref="K17:K18"/>
    <mergeCell ref="A20:X20"/>
    <mergeCell ref="C17:C18"/>
    <mergeCell ref="A125:X125"/>
    <mergeCell ref="D103:E103"/>
    <mergeCell ref="D37:E37"/>
    <mergeCell ref="A112:X112"/>
    <mergeCell ref="D230:E230"/>
    <mergeCell ref="D9:E9"/>
    <mergeCell ref="F9:G9"/>
    <mergeCell ref="N238:T238"/>
    <mergeCell ref="A64:X64"/>
    <mergeCell ref="D38:E38"/>
    <mergeCell ref="A107:X107"/>
    <mergeCell ref="D169:E169"/>
    <mergeCell ref="AC264:AC265"/>
    <mergeCell ref="A123:M124"/>
    <mergeCell ref="AE264:AE265"/>
    <mergeCell ref="D96:E96"/>
    <mergeCell ref="N242:R242"/>
    <mergeCell ref="D52:E52"/>
    <mergeCell ref="A118:M119"/>
    <mergeCell ref="N152:R152"/>
    <mergeCell ref="N15:R16"/>
    <mergeCell ref="D116:E116"/>
    <mergeCell ref="N160:T160"/>
    <mergeCell ref="N141:T141"/>
    <mergeCell ref="A35:X35"/>
    <mergeCell ref="A102:X102"/>
    <mergeCell ref="D220:E220"/>
    <mergeCell ref="N185:T185"/>
    <mergeCell ref="D251:E251"/>
    <mergeCell ref="N145:R145"/>
    <mergeCell ref="A168:X168"/>
    <mergeCell ref="A73:M74"/>
    <mergeCell ref="D182:E182"/>
    <mergeCell ref="N259:T259"/>
    <mergeCell ref="D109:E109"/>
    <mergeCell ref="T5:U5"/>
    <mergeCell ref="N174:R174"/>
    <mergeCell ref="D190:E190"/>
    <mergeCell ref="U17:U18"/>
    <mergeCell ref="D246:E246"/>
    <mergeCell ref="N90:T90"/>
    <mergeCell ref="N261:T261"/>
    <mergeCell ref="G264:G265"/>
    <mergeCell ref="D183:E183"/>
    <mergeCell ref="A136:X136"/>
    <mergeCell ref="A21:X21"/>
    <mergeCell ref="I264:I265"/>
    <mergeCell ref="K264:K265"/>
    <mergeCell ref="D248:E248"/>
    <mergeCell ref="N83:T83"/>
    <mergeCell ref="D104:E104"/>
    <mergeCell ref="N154:T154"/>
    <mergeCell ref="A113:X113"/>
    <mergeCell ref="N254:T254"/>
    <mergeCell ref="T6:U9"/>
    <mergeCell ref="N77:R77"/>
    <mergeCell ref="N169:R169"/>
    <mergeCell ref="N91:T91"/>
    <mergeCell ref="N256:T256"/>
    <mergeCell ref="A181:X181"/>
    <mergeCell ref="A131:X131"/>
    <mergeCell ref="N29:R29"/>
    <mergeCell ref="N31:R31"/>
    <mergeCell ref="N87:R87"/>
    <mergeCell ref="N202:R202"/>
    <mergeCell ref="N158:R158"/>
    <mergeCell ref="AD264:AD265"/>
    <mergeCell ref="A34:X34"/>
    <mergeCell ref="AB264:AB265"/>
    <mergeCell ref="N245:R245"/>
    <mergeCell ref="A49:X49"/>
    <mergeCell ref="N89:R89"/>
    <mergeCell ref="N40:T40"/>
    <mergeCell ref="N234:R234"/>
    <mergeCell ref="D36:E36"/>
    <mergeCell ref="A216:M217"/>
    <mergeCell ref="N184:R184"/>
    <mergeCell ref="D7:L7"/>
    <mergeCell ref="N115:R115"/>
    <mergeCell ref="D61:E61"/>
    <mergeCell ref="A210:M211"/>
    <mergeCell ref="A46:M47"/>
    <mergeCell ref="A200:X200"/>
    <mergeCell ref="N44:R44"/>
    <mergeCell ref="N215:R215"/>
    <mergeCell ref="N190:R190"/>
    <mergeCell ref="A140:M141"/>
    <mergeCell ref="D127:E127"/>
    <mergeCell ref="A58:X58"/>
    <mergeCell ref="D176:E176"/>
    <mergeCell ref="D114:E114"/>
    <mergeCell ref="N170:T170"/>
    <mergeCell ref="D51:E51"/>
    <mergeCell ref="N199:T199"/>
    <mergeCell ref="N95:R95"/>
    <mergeCell ref="N186:T186"/>
    <mergeCell ref="D203:E203"/>
    <mergeCell ref="N159:R159"/>
    <mergeCell ref="N97:R97"/>
    <mergeCell ref="N96:R96"/>
    <mergeCell ref="A193:M194"/>
    <mergeCell ref="H17:H18"/>
    <mergeCell ref="A86:X86"/>
    <mergeCell ref="A42:X42"/>
    <mergeCell ref="A213:X213"/>
    <mergeCell ref="N98:R98"/>
    <mergeCell ref="A150:X150"/>
    <mergeCell ref="N41:T41"/>
    <mergeCell ref="N106:T106"/>
    <mergeCell ref="N56:T56"/>
    <mergeCell ref="A160:M161"/>
    <mergeCell ref="N105:T105"/>
    <mergeCell ref="D39:E39"/>
    <mergeCell ref="D89:E89"/>
    <mergeCell ref="A148:M149"/>
    <mergeCell ref="Q264:Q265"/>
    <mergeCell ref="N45:R45"/>
    <mergeCell ref="S264:S265"/>
    <mergeCell ref="A70:X70"/>
    <mergeCell ref="D128:E128"/>
    <mergeCell ref="N178:T178"/>
    <mergeCell ref="N109:R109"/>
    <mergeCell ref="H1:O1"/>
    <mergeCell ref="O9:P9"/>
    <mergeCell ref="N22:R22"/>
    <mergeCell ref="A163:X163"/>
    <mergeCell ref="A101:X101"/>
    <mergeCell ref="A76:X76"/>
    <mergeCell ref="Z17:Z18"/>
    <mergeCell ref="N100:T100"/>
    <mergeCell ref="N110:T110"/>
    <mergeCell ref="P264:P265"/>
    <mergeCell ref="R264:R265"/>
    <mergeCell ref="A32:M33"/>
    <mergeCell ref="D146:E146"/>
    <mergeCell ref="N62:T62"/>
    <mergeCell ref="A92:X92"/>
    <mergeCell ref="N114:R114"/>
    <mergeCell ref="N57:T57"/>
    <mergeCell ref="G17:G18"/>
    <mergeCell ref="A218:X218"/>
    <mergeCell ref="H10:L10"/>
    <mergeCell ref="D159:E159"/>
    <mergeCell ref="D80:E80"/>
    <mergeCell ref="N66:R66"/>
    <mergeCell ref="N53:R53"/>
    <mergeCell ref="N222:T222"/>
    <mergeCell ref="A26:X26"/>
    <mergeCell ref="A227:M228"/>
    <mergeCell ref="N117:R117"/>
    <mergeCell ref="C263:R263"/>
    <mergeCell ref="N204:T204"/>
    <mergeCell ref="N61:R61"/>
    <mergeCell ref="AA264:AA265"/>
    <mergeCell ref="A9:C9"/>
    <mergeCell ref="D202:E202"/>
    <mergeCell ref="O12:P12"/>
    <mergeCell ref="A173:X173"/>
    <mergeCell ref="A229:X229"/>
    <mergeCell ref="N183:R183"/>
    <mergeCell ref="D6:L6"/>
    <mergeCell ref="O13:P13"/>
    <mergeCell ref="N250:R250"/>
    <mergeCell ref="N139:R139"/>
    <mergeCell ref="N237:R237"/>
    <mergeCell ref="U263:X263"/>
    <mergeCell ref="N210:T210"/>
    <mergeCell ref="D22:E22"/>
    <mergeCell ref="N203:R203"/>
    <mergeCell ref="N51:R51"/>
    <mergeCell ref="N122:R122"/>
    <mergeCell ref="A120:X120"/>
    <mergeCell ref="N217:T217"/>
    <mergeCell ref="A177:M178"/>
    <mergeCell ref="D151:E151"/>
    <mergeCell ref="N228:T228"/>
    <mergeCell ref="N129:T129"/>
    <mergeCell ref="N63:T63"/>
    <mergeCell ref="A219:X219"/>
    <mergeCell ref="D215:E215"/>
    <mergeCell ref="N221:T221"/>
    <mergeCell ref="M17:M18"/>
    <mergeCell ref="N230:R230"/>
    <mergeCell ref="C264:C265"/>
    <mergeCell ref="O8:P8"/>
    <mergeCell ref="E264:E265"/>
    <mergeCell ref="D226:E226"/>
    <mergeCell ref="D164:E164"/>
    <mergeCell ref="N133:R133"/>
    <mergeCell ref="D241:E241"/>
    <mergeCell ref="D10:E10"/>
    <mergeCell ref="F10:G10"/>
    <mergeCell ref="A187:X187"/>
    <mergeCell ref="N84:T84"/>
    <mergeCell ref="D243:E243"/>
    <mergeCell ref="N149:T149"/>
    <mergeCell ref="A108:X108"/>
    <mergeCell ref="N205:T205"/>
    <mergeCell ref="N164:R164"/>
    <mergeCell ref="A12:L12"/>
    <mergeCell ref="A214:X214"/>
    <mergeCell ref="X264:X265"/>
    <mergeCell ref="Z264:Z265"/>
    <mergeCell ref="N209:R209"/>
    <mergeCell ref="F5:G5"/>
    <mergeCell ref="A14:L14"/>
    <mergeCell ref="A254:M255"/>
    <mergeCell ref="N251:R251"/>
    <mergeCell ref="N189:R189"/>
    <mergeCell ref="D175:E175"/>
    <mergeCell ref="A185:M186"/>
    <mergeCell ref="N82:R82"/>
    <mergeCell ref="N253:R253"/>
    <mergeCell ref="T11:U11"/>
    <mergeCell ref="A121:X121"/>
    <mergeCell ref="N146:R146"/>
    <mergeCell ref="A167:X167"/>
    <mergeCell ref="D152:E152"/>
    <mergeCell ref="N33:T33"/>
    <mergeCell ref="D29:E29"/>
    <mergeCell ref="Y264:Y265"/>
    <mergeCell ref="N73:T73"/>
    <mergeCell ref="A225:X225"/>
    <mergeCell ref="N231:T231"/>
    <mergeCell ref="D252:E252"/>
    <mergeCell ref="A40:M41"/>
    <mergeCell ref="A162:X162"/>
    <mergeCell ref="A67:M68"/>
    <mergeCell ref="D247:E247"/>
    <mergeCell ref="N246:R246"/>
    <mergeCell ref="N37:R37"/>
    <mergeCell ref="D249:E249"/>
    <mergeCell ref="N72:R72"/>
    <mergeCell ref="O5:P5"/>
    <mergeCell ref="N248:R248"/>
    <mergeCell ref="F17:F18"/>
    <mergeCell ref="A195:X195"/>
    <mergeCell ref="A198:M199"/>
    <mergeCell ref="N235:R235"/>
    <mergeCell ref="D242:E242"/>
    <mergeCell ref="N257:T257"/>
    <mergeCell ref="D234:E234"/>
    <mergeCell ref="D264:D265"/>
    <mergeCell ref="A188:X188"/>
    <mergeCell ref="A126:X126"/>
    <mergeCell ref="D244:E244"/>
    <mergeCell ref="F264:F265"/>
    <mergeCell ref="N255:T255"/>
    <mergeCell ref="A180:X180"/>
    <mergeCell ref="A240:X240"/>
    <mergeCell ref="A13:L13"/>
    <mergeCell ref="A19:X19"/>
    <mergeCell ref="N165:T165"/>
    <mergeCell ref="N88:R88"/>
    <mergeCell ref="A15:L15"/>
    <mergeCell ref="A62:M63"/>
    <mergeCell ref="N23:T23"/>
    <mergeCell ref="A48:X48"/>
    <mergeCell ref="N194:T194"/>
    <mergeCell ref="D133:E133"/>
    <mergeCell ref="A142:X142"/>
    <mergeCell ref="D54:E54"/>
    <mergeCell ref="J9:L9"/>
    <mergeCell ref="R5:S5"/>
    <mergeCell ref="D191:E191"/>
    <mergeCell ref="D237:E237"/>
    <mergeCell ref="A137:X137"/>
    <mergeCell ref="A208:X208"/>
    <mergeCell ref="N99:T99"/>
    <mergeCell ref="A256:M261"/>
    <mergeCell ref="N74:T74"/>
    <mergeCell ref="D95:E95"/>
    <mergeCell ref="S17:T17"/>
    <mergeCell ref="Y17:Y18"/>
    <mergeCell ref="A8:C8"/>
    <mergeCell ref="N151:R151"/>
    <mergeCell ref="D97:E97"/>
    <mergeCell ref="O264:O265"/>
    <mergeCell ref="A204:M205"/>
    <mergeCell ref="A10:C10"/>
    <mergeCell ref="A43:X43"/>
    <mergeCell ref="N140:T140"/>
    <mergeCell ref="N247:R247"/>
    <mergeCell ref="N182:R182"/>
    <mergeCell ref="N38:R38"/>
    <mergeCell ref="D184:E184"/>
    <mergeCell ref="N232:T232"/>
    <mergeCell ref="N249:R249"/>
    <mergeCell ref="D192:E192"/>
    <mergeCell ref="P1:R1"/>
    <mergeCell ref="D17:E18"/>
    <mergeCell ref="V17:V18"/>
    <mergeCell ref="A138:X138"/>
    <mergeCell ref="X17:X18"/>
    <mergeCell ref="A132:X132"/>
    <mergeCell ref="D250:E250"/>
    <mergeCell ref="D50:E50"/>
    <mergeCell ref="D44:E44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Краснодарский край, Сочи г, Строительный пер, д. 10А,</t>
        </is>
      </c>
      <c r="C8" s="54" t="inlineStr">
        <is>
          <t>590704_7</t>
        </is>
      </c>
      <c r="D8" s="54" t="inlineStr">
        <is>
          <t>3</t>
        </is>
      </c>
      <c r="E8" s="54" t="inlineStr"/>
    </row>
    <row r="9">
      <c r="B9" s="54" t="inlineStr">
        <is>
          <t>ЛП, ООО, Краснодарский край, Краснодар г, им Вишняковой проезд, д. 1/5,</t>
        </is>
      </c>
      <c r="C9" s="54" t="inlineStr">
        <is>
          <t>590704_8</t>
        </is>
      </c>
      <c r="D9" s="54" t="inlineStr">
        <is>
          <t>4</t>
        </is>
      </c>
      <c r="E9" s="54" t="inlineStr"/>
    </row>
    <row r="11">
      <c r="B11" s="54" t="inlineStr">
        <is>
          <t>295021Российская Федерация, Крым Респ, Симферополь г, Данилова ул, 43В, лит В, офис 4,</t>
        </is>
      </c>
      <c r="C11" s="54" t="inlineStr">
        <is>
          <t>590704_1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354068Российская Федерация, Краснодарский край, Сочи г, Строительный пер, д. 10А,</t>
        </is>
      </c>
      <c r="C15" s="54" t="inlineStr">
        <is>
          <t>590704_7</t>
        </is>
      </c>
      <c r="D15" s="54" t="inlineStr"/>
      <c r="E15" s="54" t="inlineStr"/>
    </row>
    <row r="17">
      <c r="B17" s="54" t="inlineStr">
        <is>
          <t>350001Российская Федерация, Краснодарский край, Краснодар г, им Вишняковой проезд, д. 1/5,</t>
        </is>
      </c>
      <c r="C17" s="54" t="inlineStr">
        <is>
          <t>590704_8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H4YhP8qlLoNld2WJKT44gw==" formatRows="1" sort="0" spinCount="100000" hashValue="OJIXHCpiy2DhZSovKOSCP06w2xt83baqHKalmgrf2f0qfm9EqS5NHpxLl1ZMfZAWh9ZVJ9FsLKyyCr7onho/Y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2024-01-26T07:23:10Z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