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564261-C3BA-463B-93A9-06628DA948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X484" i="1"/>
  <c r="W484" i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X474" i="1" s="1"/>
  <c r="V472" i="1"/>
  <c r="V471" i="1"/>
  <c r="W470" i="1"/>
  <c r="X470" i="1" s="1"/>
  <c r="W469" i="1"/>
  <c r="V467" i="1"/>
  <c r="V466" i="1"/>
  <c r="W465" i="1"/>
  <c r="X465" i="1" s="1"/>
  <c r="W464" i="1"/>
  <c r="X463" i="1"/>
  <c r="W463" i="1"/>
  <c r="V459" i="1"/>
  <c r="V458" i="1"/>
  <c r="X457" i="1"/>
  <c r="W457" i="1"/>
  <c r="N457" i="1"/>
  <c r="W456" i="1"/>
  <c r="X456" i="1" s="1"/>
  <c r="N456" i="1"/>
  <c r="W455" i="1"/>
  <c r="V453" i="1"/>
  <c r="V452" i="1"/>
  <c r="X451" i="1"/>
  <c r="W451" i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X446" i="1" s="1"/>
  <c r="N446" i="1"/>
  <c r="V444" i="1"/>
  <c r="V443" i="1"/>
  <c r="X442" i="1"/>
  <c r="W442" i="1"/>
  <c r="N442" i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N429" i="1"/>
  <c r="V425" i="1"/>
  <c r="V424" i="1"/>
  <c r="W423" i="1"/>
  <c r="X423" i="1" s="1"/>
  <c r="X424" i="1" s="1"/>
  <c r="V421" i="1"/>
  <c r="V420" i="1"/>
  <c r="W419" i="1"/>
  <c r="W420" i="1" s="1"/>
  <c r="V417" i="1"/>
  <c r="V416" i="1"/>
  <c r="W415" i="1"/>
  <c r="X415" i="1" s="1"/>
  <c r="X416" i="1" s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X407" i="1"/>
  <c r="W407" i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X388" i="1" s="1"/>
  <c r="X389" i="1" s="1"/>
  <c r="N388" i="1"/>
  <c r="V386" i="1"/>
  <c r="V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V379" i="1"/>
  <c r="V378" i="1"/>
  <c r="W377" i="1"/>
  <c r="X377" i="1" s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3" i="1"/>
  <c r="V363" i="1"/>
  <c r="W362" i="1"/>
  <c r="V362" i="1"/>
  <c r="X361" i="1"/>
  <c r="W361" i="1"/>
  <c r="N361" i="1"/>
  <c r="W360" i="1"/>
  <c r="X360" i="1" s="1"/>
  <c r="N360" i="1"/>
  <c r="V356" i="1"/>
  <c r="V355" i="1"/>
  <c r="W354" i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W345" i="1"/>
  <c r="V345" i="1"/>
  <c r="W344" i="1"/>
  <c r="V344" i="1"/>
  <c r="X343" i="1"/>
  <c r="W343" i="1"/>
  <c r="N343" i="1"/>
  <c r="W342" i="1"/>
  <c r="X342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X334" i="1"/>
  <c r="W334" i="1"/>
  <c r="N334" i="1"/>
  <c r="V331" i="1"/>
  <c r="V330" i="1"/>
  <c r="W329" i="1"/>
  <c r="X329" i="1" s="1"/>
  <c r="X330" i="1" s="1"/>
  <c r="N329" i="1"/>
  <c r="V327" i="1"/>
  <c r="V326" i="1"/>
  <c r="W325" i="1"/>
  <c r="X325" i="1" s="1"/>
  <c r="N325" i="1"/>
  <c r="W324" i="1"/>
  <c r="V322" i="1"/>
  <c r="V321" i="1"/>
  <c r="W320" i="1"/>
  <c r="X320" i="1" s="1"/>
  <c r="N320" i="1"/>
  <c r="W319" i="1"/>
  <c r="X319" i="1" s="1"/>
  <c r="W318" i="1"/>
  <c r="X318" i="1" s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X308" i="1"/>
  <c r="W308" i="1"/>
  <c r="N308" i="1"/>
  <c r="W307" i="1"/>
  <c r="N307" i="1"/>
  <c r="V303" i="1"/>
  <c r="V302" i="1"/>
  <c r="W301" i="1"/>
  <c r="W302" i="1" s="1"/>
  <c r="N301" i="1"/>
  <c r="V299" i="1"/>
  <c r="V298" i="1"/>
  <c r="W297" i="1"/>
  <c r="W298" i="1" s="1"/>
  <c r="N297" i="1"/>
  <c r="V295" i="1"/>
  <c r="V294" i="1"/>
  <c r="W293" i="1"/>
  <c r="W294" i="1" s="1"/>
  <c r="N293" i="1"/>
  <c r="V291" i="1"/>
  <c r="V290" i="1"/>
  <c r="W289" i="1"/>
  <c r="W290" i="1" s="1"/>
  <c r="N289" i="1"/>
  <c r="V286" i="1"/>
  <c r="V285" i="1"/>
  <c r="W284" i="1"/>
  <c r="N284" i="1"/>
  <c r="W283" i="1"/>
  <c r="X283" i="1" s="1"/>
  <c r="N283" i="1"/>
  <c r="V281" i="1"/>
  <c r="V280" i="1"/>
  <c r="W279" i="1"/>
  <c r="X279" i="1" s="1"/>
  <c r="N279" i="1"/>
  <c r="W278" i="1"/>
  <c r="X278" i="1" s="1"/>
  <c r="N278" i="1"/>
  <c r="X277" i="1"/>
  <c r="W277" i="1"/>
  <c r="N277" i="1"/>
  <c r="W276" i="1"/>
  <c r="X276" i="1" s="1"/>
  <c r="X275" i="1"/>
  <c r="W275" i="1"/>
  <c r="N275" i="1"/>
  <c r="W274" i="1"/>
  <c r="X274" i="1" s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W259" i="1"/>
  <c r="V257" i="1"/>
  <c r="V256" i="1"/>
  <c r="W255" i="1"/>
  <c r="X255" i="1" s="1"/>
  <c r="N255" i="1"/>
  <c r="W254" i="1"/>
  <c r="N254" i="1"/>
  <c r="X253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W243" i="1"/>
  <c r="X243" i="1" s="1"/>
  <c r="W242" i="1"/>
  <c r="X242" i="1" s="1"/>
  <c r="N242" i="1"/>
  <c r="W241" i="1"/>
  <c r="N241" i="1"/>
  <c r="W240" i="1"/>
  <c r="X240" i="1" s="1"/>
  <c r="N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W209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X199" i="1" s="1"/>
  <c r="V197" i="1"/>
  <c r="V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X182" i="1"/>
  <c r="W182" i="1"/>
  <c r="X181" i="1"/>
  <c r="W181" i="1"/>
  <c r="N181" i="1"/>
  <c r="W180" i="1"/>
  <c r="X180" i="1" s="1"/>
  <c r="W179" i="1"/>
  <c r="N179" i="1"/>
  <c r="V177" i="1"/>
  <c r="V176" i="1"/>
  <c r="W175" i="1"/>
  <c r="X175" i="1" s="1"/>
  <c r="N175" i="1"/>
  <c r="W174" i="1"/>
  <c r="X174" i="1" s="1"/>
  <c r="N174" i="1"/>
  <c r="X173" i="1"/>
  <c r="W173" i="1"/>
  <c r="N173" i="1"/>
  <c r="W172" i="1"/>
  <c r="N172" i="1"/>
  <c r="V170" i="1"/>
  <c r="V169" i="1"/>
  <c r="W168" i="1"/>
  <c r="X168" i="1" s="1"/>
  <c r="N168" i="1"/>
  <c r="W167" i="1"/>
  <c r="W169" i="1" s="1"/>
  <c r="V165" i="1"/>
  <c r="V164" i="1"/>
  <c r="W163" i="1"/>
  <c r="X163" i="1" s="1"/>
  <c r="N163" i="1"/>
  <c r="W162" i="1"/>
  <c r="X162" i="1" s="1"/>
  <c r="N162" i="1"/>
  <c r="V159" i="1"/>
  <c r="V158" i="1"/>
  <c r="X157" i="1"/>
  <c r="W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N143" i="1"/>
  <c r="W142" i="1"/>
  <c r="X142" i="1" s="1"/>
  <c r="N142" i="1"/>
  <c r="V138" i="1"/>
  <c r="V137" i="1"/>
  <c r="W136" i="1"/>
  <c r="X136" i="1" s="1"/>
  <c r="N136" i="1"/>
  <c r="X135" i="1"/>
  <c r="W135" i="1"/>
  <c r="N135" i="1"/>
  <c r="W134" i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X123" i="1"/>
  <c r="W123" i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X114" i="1"/>
  <c r="W114" i="1"/>
  <c r="W113" i="1"/>
  <c r="X113" i="1" s="1"/>
  <c r="W112" i="1"/>
  <c r="X112" i="1" s="1"/>
  <c r="W111" i="1"/>
  <c r="X111" i="1" s="1"/>
  <c r="N111" i="1"/>
  <c r="W110" i="1"/>
  <c r="X110" i="1" s="1"/>
  <c r="W109" i="1"/>
  <c r="W108" i="1"/>
  <c r="W120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W50" i="1"/>
  <c r="X50" i="1" s="1"/>
  <c r="N50" i="1"/>
  <c r="W49" i="1"/>
  <c r="X49" i="1" s="1"/>
  <c r="N49" i="1"/>
  <c r="V45" i="1"/>
  <c r="V44" i="1"/>
  <c r="X43" i="1"/>
  <c r="X44" i="1" s="1"/>
  <c r="W43" i="1"/>
  <c r="W44" i="1" s="1"/>
  <c r="N43" i="1"/>
  <c r="V41" i="1"/>
  <c r="V40" i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A10" i="1" s="1"/>
  <c r="D7" i="1"/>
  <c r="O6" i="1"/>
  <c r="N2" i="1"/>
  <c r="X164" i="1" l="1"/>
  <c r="W490" i="1"/>
  <c r="X39" i="1"/>
  <c r="X40" i="1" s="1"/>
  <c r="W93" i="1"/>
  <c r="W321" i="1"/>
  <c r="W322" i="1"/>
  <c r="X51" i="1"/>
  <c r="X59" i="1"/>
  <c r="X85" i="1"/>
  <c r="W119" i="1"/>
  <c r="W137" i="1"/>
  <c r="X133" i="1"/>
  <c r="W250" i="1"/>
  <c r="X241" i="1"/>
  <c r="W269" i="1"/>
  <c r="W268" i="1"/>
  <c r="X265" i="1"/>
  <c r="X268" i="1" s="1"/>
  <c r="W351" i="1"/>
  <c r="X347" i="1"/>
  <c r="W352" i="1"/>
  <c r="W355" i="1"/>
  <c r="X354" i="1"/>
  <c r="X355" i="1" s="1"/>
  <c r="W389" i="1"/>
  <c r="W390" i="1"/>
  <c r="W443" i="1"/>
  <c r="X441" i="1"/>
  <c r="X443" i="1" s="1"/>
  <c r="X478" i="1"/>
  <c r="X22" i="1"/>
  <c r="X23" i="1" s="1"/>
  <c r="V488" i="1"/>
  <c r="W32" i="1"/>
  <c r="W33" i="1"/>
  <c r="W37" i="1"/>
  <c r="W41" i="1"/>
  <c r="W45" i="1"/>
  <c r="C498" i="1"/>
  <c r="W51" i="1"/>
  <c r="W52" i="1"/>
  <c r="D498" i="1"/>
  <c r="W59" i="1"/>
  <c r="W85" i="1"/>
  <c r="X88" i="1"/>
  <c r="X93" i="1" s="1"/>
  <c r="W105" i="1"/>
  <c r="X108" i="1"/>
  <c r="X109" i="1"/>
  <c r="W130" i="1"/>
  <c r="W129" i="1"/>
  <c r="X122" i="1"/>
  <c r="W138" i="1"/>
  <c r="X134" i="1"/>
  <c r="H498" i="1"/>
  <c r="X149" i="1"/>
  <c r="X158" i="1" s="1"/>
  <c r="W164" i="1"/>
  <c r="W165" i="1"/>
  <c r="W176" i="1"/>
  <c r="X172" i="1"/>
  <c r="X176" i="1" s="1"/>
  <c r="W231" i="1"/>
  <c r="W232" i="1"/>
  <c r="X230" i="1"/>
  <c r="X231" i="1" s="1"/>
  <c r="W262" i="1"/>
  <c r="X259" i="1"/>
  <c r="X262" i="1" s="1"/>
  <c r="X339" i="1"/>
  <c r="W340" i="1"/>
  <c r="X344" i="1"/>
  <c r="W356" i="1"/>
  <c r="X362" i="1"/>
  <c r="X385" i="1"/>
  <c r="W403" i="1"/>
  <c r="W402" i="1"/>
  <c r="X400" i="1"/>
  <c r="X452" i="1"/>
  <c r="W478" i="1"/>
  <c r="W145" i="1"/>
  <c r="W197" i="1"/>
  <c r="W208" i="1"/>
  <c r="W238" i="1"/>
  <c r="W285" i="1"/>
  <c r="X378" i="1"/>
  <c r="Q498" i="1"/>
  <c r="W416" i="1"/>
  <c r="W417" i="1"/>
  <c r="W479" i="1"/>
  <c r="X203" i="1"/>
  <c r="X129" i="1"/>
  <c r="W106" i="1"/>
  <c r="W159" i="1"/>
  <c r="W196" i="1"/>
  <c r="W203" i="1"/>
  <c r="L498" i="1"/>
  <c r="W227" i="1"/>
  <c r="X212" i="1"/>
  <c r="X227" i="1" s="1"/>
  <c r="W237" i="1"/>
  <c r="W251" i="1"/>
  <c r="X280" i="1"/>
  <c r="W280" i="1"/>
  <c r="W378" i="1"/>
  <c r="W386" i="1"/>
  <c r="S498" i="1"/>
  <c r="W438" i="1"/>
  <c r="W439" i="1"/>
  <c r="W453" i="1"/>
  <c r="W466" i="1"/>
  <c r="X464" i="1"/>
  <c r="X466" i="1" s="1"/>
  <c r="F9" i="1"/>
  <c r="F10" i="1"/>
  <c r="H9" i="1"/>
  <c r="V492" i="1"/>
  <c r="W24" i="1"/>
  <c r="X29" i="1"/>
  <c r="X32" i="1" s="1"/>
  <c r="W86" i="1"/>
  <c r="X96" i="1"/>
  <c r="X105" i="1" s="1"/>
  <c r="F498" i="1"/>
  <c r="G498" i="1"/>
  <c r="X143" i="1"/>
  <c r="X145" i="1" s="1"/>
  <c r="W146" i="1"/>
  <c r="W158" i="1"/>
  <c r="X167" i="1"/>
  <c r="X169" i="1" s="1"/>
  <c r="W170" i="1"/>
  <c r="X179" i="1"/>
  <c r="X196" i="1" s="1"/>
  <c r="J498" i="1"/>
  <c r="X207" i="1"/>
  <c r="X208" i="1" s="1"/>
  <c r="X234" i="1"/>
  <c r="X237" i="1" s="1"/>
  <c r="X250" i="1"/>
  <c r="W256" i="1"/>
  <c r="X254" i="1"/>
  <c r="X256" i="1" s="1"/>
  <c r="W291" i="1"/>
  <c r="N498" i="1"/>
  <c r="X289" i="1"/>
  <c r="X290" i="1" s="1"/>
  <c r="W299" i="1"/>
  <c r="X297" i="1"/>
  <c r="X298" i="1" s="1"/>
  <c r="O498" i="1"/>
  <c r="W316" i="1"/>
  <c r="X307" i="1"/>
  <c r="X315" i="1" s="1"/>
  <c r="W315" i="1"/>
  <c r="X321" i="1"/>
  <c r="P498" i="1"/>
  <c r="W339" i="1"/>
  <c r="X351" i="1"/>
  <c r="R498" i="1"/>
  <c r="W421" i="1"/>
  <c r="X419" i="1"/>
  <c r="X420" i="1" s="1"/>
  <c r="X429" i="1"/>
  <c r="X438" i="1" s="1"/>
  <c r="W444" i="1"/>
  <c r="W458" i="1"/>
  <c r="W467" i="1"/>
  <c r="J9" i="1"/>
  <c r="W23" i="1"/>
  <c r="W60" i="1"/>
  <c r="W94" i="1"/>
  <c r="I498" i="1"/>
  <c r="W177" i="1"/>
  <c r="W257" i="1"/>
  <c r="W281" i="1"/>
  <c r="W379" i="1"/>
  <c r="W385" i="1"/>
  <c r="X402" i="1"/>
  <c r="X412" i="1"/>
  <c r="W424" i="1"/>
  <c r="W425" i="1"/>
  <c r="T498" i="1"/>
  <c r="W471" i="1"/>
  <c r="M498" i="1"/>
  <c r="B498" i="1"/>
  <c r="W489" i="1"/>
  <c r="W491" i="1" s="1"/>
  <c r="E498" i="1"/>
  <c r="W204" i="1"/>
  <c r="W228" i="1"/>
  <c r="W286" i="1"/>
  <c r="X284" i="1"/>
  <c r="X285" i="1" s="1"/>
  <c r="W295" i="1"/>
  <c r="X293" i="1"/>
  <c r="X294" i="1" s="1"/>
  <c r="W303" i="1"/>
  <c r="X301" i="1"/>
  <c r="X302" i="1" s="1"/>
  <c r="W326" i="1"/>
  <c r="W327" i="1"/>
  <c r="X324" i="1"/>
  <c r="X326" i="1" s="1"/>
  <c r="W330" i="1"/>
  <c r="W331" i="1"/>
  <c r="W396" i="1"/>
  <c r="X392" i="1"/>
  <c r="X396" i="1" s="1"/>
  <c r="W397" i="1"/>
  <c r="W413" i="1"/>
  <c r="W452" i="1"/>
  <c r="W487" i="1"/>
  <c r="X481" i="1"/>
  <c r="X486" i="1" s="1"/>
  <c r="W486" i="1"/>
  <c r="W263" i="1"/>
  <c r="W412" i="1"/>
  <c r="W459" i="1"/>
  <c r="W472" i="1"/>
  <c r="X455" i="1"/>
  <c r="X458" i="1" s="1"/>
  <c r="X469" i="1"/>
  <c r="X471" i="1" s="1"/>
  <c r="X137" i="1" l="1"/>
  <c r="X119" i="1"/>
  <c r="W488" i="1"/>
  <c r="W492" i="1"/>
  <c r="X493" i="1" l="1"/>
</calcChain>
</file>

<file path=xl/sharedStrings.xml><?xml version="1.0" encoding="utf-8"?>
<sst xmlns="http://schemas.openxmlformats.org/spreadsheetml/2006/main" count="2130" uniqueCount="738">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</sst>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topLeftCell="A2" zoomScaleNormal="100" zoomScaleSheetLayoutView="100" workbookViewId="0">
      <selection activeCell="Z64" sqref="Z64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64" t="s">
        <v>0</v>
      </c>
      <c r="E1" s="339"/>
      <c r="F1" s="339"/>
      <c r="G1" s="12" t="s">
        <v>1</v>
      </c>
      <c r="H1" s="464" t="s">
        <v>2</v>
      </c>
      <c r="I1" s="339"/>
      <c r="J1" s="339"/>
      <c r="K1" s="339"/>
      <c r="L1" s="339"/>
      <c r="M1" s="339"/>
      <c r="N1" s="339"/>
      <c r="O1" s="339"/>
      <c r="P1" s="338" t="s">
        <v>3</v>
      </c>
      <c r="Q1" s="339"/>
      <c r="R1" s="33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1" t="s">
        <v>8</v>
      </c>
      <c r="B5" s="383"/>
      <c r="C5" s="356"/>
      <c r="D5" s="646"/>
      <c r="E5" s="647"/>
      <c r="F5" s="412" t="s">
        <v>9</v>
      </c>
      <c r="G5" s="356"/>
      <c r="H5" s="646" t="s">
        <v>737</v>
      </c>
      <c r="I5" s="664"/>
      <c r="J5" s="664"/>
      <c r="K5" s="664"/>
      <c r="L5" s="647"/>
      <c r="N5" s="24" t="s">
        <v>10</v>
      </c>
      <c r="O5" s="393">
        <v>45316</v>
      </c>
      <c r="P5" s="394"/>
      <c r="R5" s="371" t="s">
        <v>11</v>
      </c>
      <c r="S5" s="372"/>
      <c r="T5" s="523" t="s">
        <v>12</v>
      </c>
      <c r="U5" s="394"/>
      <c r="Z5" s="51"/>
      <c r="AA5" s="51"/>
      <c r="AB5" s="51"/>
    </row>
    <row r="6" spans="1:29" s="328" customFormat="1" ht="24" customHeight="1" x14ac:dyDescent="0.2">
      <c r="A6" s="561" t="s">
        <v>13</v>
      </c>
      <c r="B6" s="383"/>
      <c r="C6" s="356"/>
      <c r="D6" s="439" t="s">
        <v>14</v>
      </c>
      <c r="E6" s="440"/>
      <c r="F6" s="440"/>
      <c r="G6" s="440"/>
      <c r="H6" s="440"/>
      <c r="I6" s="440"/>
      <c r="J6" s="440"/>
      <c r="K6" s="440"/>
      <c r="L6" s="394"/>
      <c r="N6" s="24" t="s">
        <v>15</v>
      </c>
      <c r="O6" s="605" t="str">
        <f>IF(O5=0," ",CHOOSE(WEEKDAY(O5,2),"Понедельник","Вторник","Среда","Четверг","Пятница","Суббота","Воскресенье"))</f>
        <v>Четверг</v>
      </c>
      <c r="P6" s="337"/>
      <c r="R6" s="669" t="s">
        <v>16</v>
      </c>
      <c r="S6" s="372"/>
      <c r="T6" s="527" t="s">
        <v>17</v>
      </c>
      <c r="U6" s="52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5" t="str">
        <f>IFERROR(VLOOKUP(DeliveryAddress,Table,3,0),1)</f>
        <v>4</v>
      </c>
      <c r="E7" s="536"/>
      <c r="F7" s="536"/>
      <c r="G7" s="536"/>
      <c r="H7" s="536"/>
      <c r="I7" s="536"/>
      <c r="J7" s="536"/>
      <c r="K7" s="536"/>
      <c r="L7" s="456"/>
      <c r="N7" s="24"/>
      <c r="O7" s="42"/>
      <c r="P7" s="42"/>
      <c r="R7" s="351"/>
      <c r="S7" s="372"/>
      <c r="T7" s="529"/>
      <c r="U7" s="530"/>
      <c r="Z7" s="51"/>
      <c r="AA7" s="51"/>
      <c r="AB7" s="51"/>
    </row>
    <row r="8" spans="1:29" s="328" customFormat="1" ht="25.5" customHeight="1" x14ac:dyDescent="0.2">
      <c r="A8" s="378" t="s">
        <v>18</v>
      </c>
      <c r="B8" s="343"/>
      <c r="C8" s="344"/>
      <c r="D8" s="609"/>
      <c r="E8" s="610"/>
      <c r="F8" s="610"/>
      <c r="G8" s="610"/>
      <c r="H8" s="610"/>
      <c r="I8" s="610"/>
      <c r="J8" s="610"/>
      <c r="K8" s="610"/>
      <c r="L8" s="611"/>
      <c r="N8" s="24" t="s">
        <v>19</v>
      </c>
      <c r="O8" s="425">
        <v>0.45833333333333331</v>
      </c>
      <c r="P8" s="394"/>
      <c r="R8" s="351"/>
      <c r="S8" s="372"/>
      <c r="T8" s="529"/>
      <c r="U8" s="530"/>
      <c r="Z8" s="51"/>
      <c r="AA8" s="51"/>
      <c r="AB8" s="51"/>
    </row>
    <row r="9" spans="1:29" s="328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2"/>
      <c r="E9" s="370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3"/>
      <c r="P9" s="394"/>
      <c r="R9" s="351"/>
      <c r="S9" s="372"/>
      <c r="T9" s="531"/>
      <c r="U9" s="532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2"/>
      <c r="E10" s="370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59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5"/>
      <c r="P10" s="394"/>
      <c r="S10" s="24" t="s">
        <v>22</v>
      </c>
      <c r="T10" s="662" t="s">
        <v>23</v>
      </c>
      <c r="U10" s="52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394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56"/>
      <c r="N12" s="24" t="s">
        <v>29</v>
      </c>
      <c r="O12" s="455"/>
      <c r="P12" s="456"/>
      <c r="Q12" s="23"/>
      <c r="S12" s="24"/>
      <c r="T12" s="339"/>
      <c r="U12" s="351"/>
      <c r="Z12" s="51"/>
      <c r="AA12" s="51"/>
      <c r="AB12" s="51"/>
    </row>
    <row r="13" spans="1:29" s="328" customFormat="1" ht="23.25" customHeight="1" x14ac:dyDescent="0.2">
      <c r="A13" s="38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56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56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87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56"/>
      <c r="N15" s="557" t="s">
        <v>34</v>
      </c>
      <c r="O15" s="339"/>
      <c r="P15" s="339"/>
      <c r="Q15" s="339"/>
      <c r="R15" s="33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8"/>
      <c r="O16" s="558"/>
      <c r="P16" s="558"/>
      <c r="Q16" s="558"/>
      <c r="R16" s="55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88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2"/>
      <c r="P17" s="602"/>
      <c r="Q17" s="602"/>
      <c r="R17" s="346"/>
      <c r="S17" s="355" t="s">
        <v>48</v>
      </c>
      <c r="T17" s="356"/>
      <c r="U17" s="345" t="s">
        <v>49</v>
      </c>
      <c r="V17" s="345" t="s">
        <v>50</v>
      </c>
      <c r="W17" s="648" t="s">
        <v>51</v>
      </c>
      <c r="X17" s="345" t="s">
        <v>52</v>
      </c>
      <c r="Y17" s="357" t="s">
        <v>53</v>
      </c>
      <c r="Z17" s="357" t="s">
        <v>54</v>
      </c>
      <c r="AA17" s="357" t="s">
        <v>55</v>
      </c>
      <c r="AB17" s="629"/>
      <c r="AC17" s="630"/>
      <c r="AD17" s="574"/>
      <c r="BA17" s="639" t="s">
        <v>56</v>
      </c>
    </row>
    <row r="18" spans="1:53" ht="14.25" customHeight="1" x14ac:dyDescent="0.2">
      <c r="A18" s="392"/>
      <c r="B18" s="392"/>
      <c r="C18" s="392"/>
      <c r="D18" s="347"/>
      <c r="E18" s="348"/>
      <c r="F18" s="392"/>
      <c r="G18" s="392"/>
      <c r="H18" s="392"/>
      <c r="I18" s="392"/>
      <c r="J18" s="392"/>
      <c r="K18" s="392"/>
      <c r="L18" s="392"/>
      <c r="M18" s="392"/>
      <c r="N18" s="347"/>
      <c r="O18" s="603"/>
      <c r="P18" s="603"/>
      <c r="Q18" s="603"/>
      <c r="R18" s="348"/>
      <c r="S18" s="327" t="s">
        <v>57</v>
      </c>
      <c r="T18" s="327" t="s">
        <v>58</v>
      </c>
      <c r="U18" s="392"/>
      <c r="V18" s="392"/>
      <c r="W18" s="649"/>
      <c r="X18" s="392"/>
      <c r="Y18" s="358"/>
      <c r="Z18" s="358"/>
      <c r="AA18" s="631"/>
      <c r="AB18" s="632"/>
      <c r="AC18" s="633"/>
      <c r="AD18" s="575"/>
      <c r="BA18" s="351"/>
    </row>
    <row r="19" spans="1:53" ht="27.75" hidden="1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hidden="1" customHeight="1" x14ac:dyDescent="0.25">
      <c r="A20" s="361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26"/>
      <c r="Z20" s="326"/>
    </row>
    <row r="21" spans="1:53" ht="14.25" hidden="1" customHeight="1" x14ac:dyDescent="0.25">
      <c r="A21" s="350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7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1"/>
      <c r="P22" s="341"/>
      <c r="Q22" s="341"/>
      <c r="R22" s="337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3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3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50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7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1"/>
      <c r="P26" s="341"/>
      <c r="Q26" s="341"/>
      <c r="R26" s="337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7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1"/>
      <c r="P27" s="341"/>
      <c r="Q27" s="341"/>
      <c r="R27" s="337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7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1"/>
      <c r="P28" s="341"/>
      <c r="Q28" s="341"/>
      <c r="R28" s="337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7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1"/>
      <c r="P29" s="341"/>
      <c r="Q29" s="341"/>
      <c r="R29" s="337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7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1"/>
      <c r="P30" s="341"/>
      <c r="Q30" s="341"/>
      <c r="R30" s="337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7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1"/>
      <c r="P31" s="341"/>
      <c r="Q31" s="341"/>
      <c r="R31" s="337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3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3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50" t="s">
        <v>81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7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1"/>
      <c r="P35" s="341"/>
      <c r="Q35" s="341"/>
      <c r="R35" s="337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3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3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50" t="s">
        <v>86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7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1"/>
      <c r="P39" s="341"/>
      <c r="Q39" s="341"/>
      <c r="R39" s="337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3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3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50" t="s">
        <v>90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7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1"/>
      <c r="P43" s="341"/>
      <c r="Q43" s="341"/>
      <c r="R43" s="337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3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3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hidden="1" customHeight="1" x14ac:dyDescent="0.25">
      <c r="A47" s="361" t="s">
        <v>94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26"/>
      <c r="Z47" s="326"/>
    </row>
    <row r="48" spans="1:53" ht="14.25" hidden="1" customHeight="1" x14ac:dyDescent="0.25">
      <c r="A48" s="350" t="s">
        <v>95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7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1"/>
      <c r="P49" s="341"/>
      <c r="Q49" s="341"/>
      <c r="R49" s="337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7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1"/>
      <c r="P50" s="341"/>
      <c r="Q50" s="341"/>
      <c r="R50" s="337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3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hidden="1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3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hidden="1" customHeight="1" x14ac:dyDescent="0.25">
      <c r="A53" s="361" t="s">
        <v>102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26"/>
      <c r="Z53" s="326"/>
    </row>
    <row r="54" spans="1:53" ht="14.25" hidden="1" customHeight="1" x14ac:dyDescent="0.25">
      <c r="A54" s="350" t="s">
        <v>103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25"/>
      <c r="Z54" s="32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7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1"/>
      <c r="P55" s="341"/>
      <c r="Q55" s="341"/>
      <c r="R55" s="337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7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61" t="s">
        <v>108</v>
      </c>
      <c r="O56" s="341"/>
      <c r="P56" s="341"/>
      <c r="Q56" s="341"/>
      <c r="R56" s="337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7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1"/>
      <c r="P57" s="341"/>
      <c r="Q57" s="341"/>
      <c r="R57" s="337"/>
      <c r="S57" s="34"/>
      <c r="T57" s="34"/>
      <c r="U57" s="35" t="s">
        <v>65</v>
      </c>
      <c r="V57" s="330">
        <v>0</v>
      </c>
      <c r="W57" s="33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7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6" t="s">
        <v>113</v>
      </c>
      <c r="O58" s="341"/>
      <c r="P58" s="341"/>
      <c r="Q58" s="341"/>
      <c r="R58" s="337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2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3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0</v>
      </c>
      <c r="W59" s="332">
        <f>IFERROR(W55/H55,"0")+IFERROR(W56/H56,"0")+IFERROR(W57/H57,"0")+IFERROR(W58/H58,"0")</f>
        <v>0</v>
      </c>
      <c r="X59" s="332">
        <f>IFERROR(IF(X55="",0,X55),"0")+IFERROR(IF(X56="",0,X56),"0")+IFERROR(IF(X57="",0,X57),"0")+IFERROR(IF(X58="",0,X58),"0")</f>
        <v>0</v>
      </c>
      <c r="Y59" s="333"/>
      <c r="Z59" s="333"/>
    </row>
    <row r="60" spans="1:53" hidden="1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3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0</v>
      </c>
      <c r="W60" s="332">
        <f>IFERROR(SUM(W55:W58),"0")</f>
        <v>0</v>
      </c>
      <c r="X60" s="37"/>
      <c r="Y60" s="333"/>
      <c r="Z60" s="333"/>
    </row>
    <row r="61" spans="1:53" ht="16.5" hidden="1" customHeight="1" x14ac:dyDescent="0.25">
      <c r="A61" s="361" t="s">
        <v>93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26"/>
      <c r="Z61" s="326"/>
    </row>
    <row r="62" spans="1:53" ht="14.25" hidden="1" customHeight="1" x14ac:dyDescent="0.25">
      <c r="A62" s="350" t="s">
        <v>103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6">
        <v>4607091382945</v>
      </c>
      <c r="E63" s="337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6" t="s">
        <v>116</v>
      </c>
      <c r="O63" s="341"/>
      <c r="P63" s="341"/>
      <c r="Q63" s="341"/>
      <c r="R63" s="337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6">
        <v>4607091385670</v>
      </c>
      <c r="E64" s="337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4" t="s">
        <v>120</v>
      </c>
      <c r="O64" s="341"/>
      <c r="P64" s="341"/>
      <c r="Q64" s="341"/>
      <c r="R64" s="337"/>
      <c r="S64" s="34"/>
      <c r="T64" s="34"/>
      <c r="U64" s="35" t="s">
        <v>65</v>
      </c>
      <c r="V64" s="330">
        <v>20</v>
      </c>
      <c r="W64" s="331">
        <f t="shared" si="2"/>
        <v>22.4</v>
      </c>
      <c r="X64" s="36">
        <f t="shared" si="3"/>
        <v>4.3499999999999997E-2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6">
        <v>4607091385670</v>
      </c>
      <c r="E65" s="337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1"/>
      <c r="P65" s="341"/>
      <c r="Q65" s="341"/>
      <c r="R65" s="337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6">
        <v>4680115883956</v>
      </c>
      <c r="E66" s="337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6" t="s">
        <v>124</v>
      </c>
      <c r="O66" s="341"/>
      <c r="P66" s="341"/>
      <c r="Q66" s="341"/>
      <c r="R66" s="337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6">
        <v>4680115881327</v>
      </c>
      <c r="E67" s="337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1"/>
      <c r="P67" s="341"/>
      <c r="Q67" s="341"/>
      <c r="R67" s="337"/>
      <c r="S67" s="34"/>
      <c r="T67" s="34"/>
      <c r="U67" s="35" t="s">
        <v>65</v>
      </c>
      <c r="V67" s="330">
        <v>20</v>
      </c>
      <c r="W67" s="331">
        <f t="shared" si="2"/>
        <v>21.6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6">
        <v>4680115882133</v>
      </c>
      <c r="E68" s="337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1"/>
      <c r="P68" s="341"/>
      <c r="Q68" s="341"/>
      <c r="R68" s="337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6">
        <v>4680115882133</v>
      </c>
      <c r="E69" s="337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6" t="s">
        <v>131</v>
      </c>
      <c r="O69" s="341"/>
      <c r="P69" s="341"/>
      <c r="Q69" s="341"/>
      <c r="R69" s="337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6">
        <v>4607091382952</v>
      </c>
      <c r="E70" s="337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1"/>
      <c r="P70" s="341"/>
      <c r="Q70" s="341"/>
      <c r="R70" s="337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6">
        <v>4680115882539</v>
      </c>
      <c r="E71" s="337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1"/>
      <c r="P71" s="341"/>
      <c r="Q71" s="341"/>
      <c r="R71" s="337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6">
        <v>4607091385687</v>
      </c>
      <c r="E72" s="337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1"/>
      <c r="P72" s="341"/>
      <c r="Q72" s="341"/>
      <c r="R72" s="337"/>
      <c r="S72" s="34"/>
      <c r="T72" s="34"/>
      <c r="U72" s="35" t="s">
        <v>65</v>
      </c>
      <c r="V72" s="330">
        <v>12</v>
      </c>
      <c r="W72" s="331">
        <f t="shared" si="2"/>
        <v>12</v>
      </c>
      <c r="X72" s="36">
        <f t="shared" si="4"/>
        <v>2.811E-2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6">
        <v>4607091384604</v>
      </c>
      <c r="E73" s="337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1"/>
      <c r="P73" s="341"/>
      <c r="Q73" s="341"/>
      <c r="R73" s="337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6">
        <v>4680115880283</v>
      </c>
      <c r="E74" s="337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1"/>
      <c r="P74" s="341"/>
      <c r="Q74" s="341"/>
      <c r="R74" s="337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6">
        <v>4680115883949</v>
      </c>
      <c r="E75" s="337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53" t="s">
        <v>144</v>
      </c>
      <c r="O75" s="341"/>
      <c r="P75" s="341"/>
      <c r="Q75" s="341"/>
      <c r="R75" s="337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6">
        <v>4680115881518</v>
      </c>
      <c r="E76" s="337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1"/>
      <c r="P76" s="341"/>
      <c r="Q76" s="341"/>
      <c r="R76" s="337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6">
        <v>4680115881303</v>
      </c>
      <c r="E77" s="337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1"/>
      <c r="P77" s="341"/>
      <c r="Q77" s="341"/>
      <c r="R77" s="337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6">
        <v>4680115882577</v>
      </c>
      <c r="E78" s="337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2" t="s">
        <v>151</v>
      </c>
      <c r="O78" s="341"/>
      <c r="P78" s="341"/>
      <c r="Q78" s="341"/>
      <c r="R78" s="337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6">
        <v>4680115882577</v>
      </c>
      <c r="E79" s="337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14" t="s">
        <v>153</v>
      </c>
      <c r="O79" s="341"/>
      <c r="P79" s="341"/>
      <c r="Q79" s="341"/>
      <c r="R79" s="337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6">
        <v>4680115882720</v>
      </c>
      <c r="E80" s="337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7" t="s">
        <v>156</v>
      </c>
      <c r="O80" s="341"/>
      <c r="P80" s="341"/>
      <c r="Q80" s="341"/>
      <c r="R80" s="337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6">
        <v>4607091388466</v>
      </c>
      <c r="E81" s="337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66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1"/>
      <c r="P81" s="341"/>
      <c r="Q81" s="341"/>
      <c r="R81" s="337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6">
        <v>4680115880269</v>
      </c>
      <c r="E82" s="337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1"/>
      <c r="P82" s="341"/>
      <c r="Q82" s="341"/>
      <c r="R82" s="337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6">
        <v>4680115880429</v>
      </c>
      <c r="E83" s="337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1"/>
      <c r="P83" s="341"/>
      <c r="Q83" s="341"/>
      <c r="R83" s="337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6">
        <v>4680115881457</v>
      </c>
      <c r="E84" s="337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1"/>
      <c r="P84" s="341"/>
      <c r="Q84" s="341"/>
      <c r="R84" s="337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2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3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6.6375661375661377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0.11510999999999999</v>
      </c>
      <c r="Y85" s="333"/>
      <c r="Z85" s="333"/>
    </row>
    <row r="86" spans="1:53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3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52</v>
      </c>
      <c r="W86" s="332">
        <f>IFERROR(SUM(W63:W84),"0")</f>
        <v>56</v>
      </c>
      <c r="X86" s="37"/>
      <c r="Y86" s="333"/>
      <c r="Z86" s="333"/>
    </row>
    <row r="87" spans="1:53" ht="14.25" hidden="1" customHeight="1" x14ac:dyDescent="0.25">
      <c r="A87" s="350" t="s">
        <v>95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6">
        <v>4680115881488</v>
      </c>
      <c r="E88" s="337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1"/>
      <c r="P88" s="341"/>
      <c r="Q88" s="341"/>
      <c r="R88" s="337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6">
        <v>4607091384765</v>
      </c>
      <c r="E89" s="337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12" t="s">
        <v>169</v>
      </c>
      <c r="O89" s="341"/>
      <c r="P89" s="341"/>
      <c r="Q89" s="341"/>
      <c r="R89" s="337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6">
        <v>4680115882751</v>
      </c>
      <c r="E90" s="337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88" t="s">
        <v>172</v>
      </c>
      <c r="O90" s="341"/>
      <c r="P90" s="341"/>
      <c r="Q90" s="341"/>
      <c r="R90" s="337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6">
        <v>4680115882775</v>
      </c>
      <c r="E91" s="337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377" t="s">
        <v>176</v>
      </c>
      <c r="O91" s="341"/>
      <c r="P91" s="341"/>
      <c r="Q91" s="341"/>
      <c r="R91" s="337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6">
        <v>4680115880658</v>
      </c>
      <c r="E92" s="337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1"/>
      <c r="P92" s="341"/>
      <c r="Q92" s="341"/>
      <c r="R92" s="337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3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3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50" t="s">
        <v>60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6">
        <v>4607091387667</v>
      </c>
      <c r="E96" s="337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1"/>
      <c r="P96" s="341"/>
      <c r="Q96" s="341"/>
      <c r="R96" s="337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6">
        <v>4607091387636</v>
      </c>
      <c r="E97" s="337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1"/>
      <c r="P97" s="341"/>
      <c r="Q97" s="341"/>
      <c r="R97" s="337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6">
        <v>4607091386745</v>
      </c>
      <c r="E98" s="337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48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1"/>
      <c r="P98" s="341"/>
      <c r="Q98" s="341"/>
      <c r="R98" s="337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6">
        <v>4607091382426</v>
      </c>
      <c r="E99" s="337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1"/>
      <c r="P99" s="341"/>
      <c r="Q99" s="341"/>
      <c r="R99" s="337"/>
      <c r="S99" s="34"/>
      <c r="T99" s="34"/>
      <c r="U99" s="35" t="s">
        <v>65</v>
      </c>
      <c r="V99" s="330">
        <v>20</v>
      </c>
      <c r="W99" s="331">
        <f t="shared" si="5"/>
        <v>27</v>
      </c>
      <c r="X99" s="36">
        <f>IFERROR(IF(W99=0,"",ROUNDUP(W99/H99,0)*0.02175),"")</f>
        <v>6.5250000000000002E-2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6">
        <v>4607091386547</v>
      </c>
      <c r="E100" s="337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1"/>
      <c r="P100" s="341"/>
      <c r="Q100" s="341"/>
      <c r="R100" s="337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6">
        <v>4607091384734</v>
      </c>
      <c r="E101" s="337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1"/>
      <c r="P101" s="341"/>
      <c r="Q101" s="341"/>
      <c r="R101" s="337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6">
        <v>4607091382464</v>
      </c>
      <c r="E102" s="337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6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1"/>
      <c r="P102" s="341"/>
      <c r="Q102" s="341"/>
      <c r="R102" s="337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6">
        <v>4680115883444</v>
      </c>
      <c r="E103" s="337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15" t="s">
        <v>195</v>
      </c>
      <c r="O103" s="341"/>
      <c r="P103" s="341"/>
      <c r="Q103" s="341"/>
      <c r="R103" s="337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6">
        <v>4680115883444</v>
      </c>
      <c r="E104" s="337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666" t="s">
        <v>195</v>
      </c>
      <c r="O104" s="341"/>
      <c r="P104" s="341"/>
      <c r="Q104" s="341"/>
      <c r="R104" s="337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3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2.2222222222222223</v>
      </c>
      <c r="W105" s="332">
        <f>IFERROR(W96/H96,"0")+IFERROR(W97/H97,"0")+IFERROR(W98/H98,"0")+IFERROR(W99/H99,"0")+IFERROR(W100/H100,"0")+IFERROR(W101/H101,"0")+IFERROR(W102/H102,"0")+IFERROR(W103/H103,"0")+IFERROR(W104/H104,"0")</f>
        <v>3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6.5250000000000002E-2</v>
      </c>
      <c r="Y105" s="333"/>
      <c r="Z105" s="333"/>
    </row>
    <row r="106" spans="1:53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3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20</v>
      </c>
      <c r="W106" s="332">
        <f>IFERROR(SUM(W96:W104),"0")</f>
        <v>27</v>
      </c>
      <c r="X106" s="37"/>
      <c r="Y106" s="333"/>
      <c r="Z106" s="333"/>
    </row>
    <row r="107" spans="1:53" ht="14.25" hidden="1" customHeight="1" x14ac:dyDescent="0.25">
      <c r="A107" s="350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6">
        <v>4607091386967</v>
      </c>
      <c r="E108" s="337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481" t="s">
        <v>199</v>
      </c>
      <c r="O108" s="341"/>
      <c r="P108" s="341"/>
      <c r="Q108" s="341"/>
      <c r="R108" s="337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197</v>
      </c>
      <c r="B109" s="54" t="s">
        <v>200</v>
      </c>
      <c r="C109" s="31">
        <v>4301051543</v>
      </c>
      <c r="D109" s="336">
        <v>4607091386967</v>
      </c>
      <c r="E109" s="337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479" t="s">
        <v>201</v>
      </c>
      <c r="O109" s="341"/>
      <c r="P109" s="341"/>
      <c r="Q109" s="341"/>
      <c r="R109" s="337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6">
        <v>4607091385304</v>
      </c>
      <c r="E110" s="337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434" t="s">
        <v>204</v>
      </c>
      <c r="O110" s="341"/>
      <c r="P110" s="341"/>
      <c r="Q110" s="341"/>
      <c r="R110" s="337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6">
        <v>4607091386264</v>
      </c>
      <c r="E111" s="337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1"/>
      <c r="P111" s="341"/>
      <c r="Q111" s="341"/>
      <c r="R111" s="337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6">
        <v>4680115882584</v>
      </c>
      <c r="E112" s="337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58" t="s">
        <v>209</v>
      </c>
      <c r="O112" s="341"/>
      <c r="P112" s="341"/>
      <c r="Q112" s="341"/>
      <c r="R112" s="337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6">
        <v>4680115882584</v>
      </c>
      <c r="E113" s="337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642" t="s">
        <v>211</v>
      </c>
      <c r="O113" s="341"/>
      <c r="P113" s="341"/>
      <c r="Q113" s="341"/>
      <c r="R113" s="337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6">
        <v>4607091385731</v>
      </c>
      <c r="E114" s="337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68" t="s">
        <v>214</v>
      </c>
      <c r="O114" s="341"/>
      <c r="P114" s="341"/>
      <c r="Q114" s="341"/>
      <c r="R114" s="337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6">
        <v>4680115880214</v>
      </c>
      <c r="E115" s="337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02" t="s">
        <v>217</v>
      </c>
      <c r="O115" s="341"/>
      <c r="P115" s="341"/>
      <c r="Q115" s="341"/>
      <c r="R115" s="337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6">
        <v>4680115880894</v>
      </c>
      <c r="E116" s="337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14" t="s">
        <v>220</v>
      </c>
      <c r="O116" s="341"/>
      <c r="P116" s="341"/>
      <c r="Q116" s="341"/>
      <c r="R116" s="337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6">
        <v>4607091385427</v>
      </c>
      <c r="E117" s="337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1"/>
      <c r="P117" s="341"/>
      <c r="Q117" s="341"/>
      <c r="R117" s="337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6">
        <v>4680115882645</v>
      </c>
      <c r="E118" s="337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72" t="s">
        <v>225</v>
      </c>
      <c r="O118" s="341"/>
      <c r="P118" s="341"/>
      <c r="Q118" s="341"/>
      <c r="R118" s="337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52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3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33"/>
      <c r="Z119" s="333"/>
    </row>
    <row r="120" spans="1:53" hidden="1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3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0</v>
      </c>
      <c r="W120" s="332">
        <f>IFERROR(SUM(W108:W118),"0")</f>
        <v>0</v>
      </c>
      <c r="X120" s="37"/>
      <c r="Y120" s="333"/>
      <c r="Z120" s="333"/>
    </row>
    <row r="121" spans="1:53" ht="14.25" hidden="1" customHeight="1" x14ac:dyDescent="0.25">
      <c r="A121" s="350" t="s">
        <v>226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6">
        <v>4607091383065</v>
      </c>
      <c r="E122" s="337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1"/>
      <c r="P122" s="341"/>
      <c r="Q122" s="341"/>
      <c r="R122" s="337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6">
        <v>4680115881532</v>
      </c>
      <c r="E123" s="337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1"/>
      <c r="P123" s="341"/>
      <c r="Q123" s="341"/>
      <c r="R123" s="337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6">
        <v>4680115881532</v>
      </c>
      <c r="E124" s="337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571" t="s">
        <v>232</v>
      </c>
      <c r="O124" s="341"/>
      <c r="P124" s="341"/>
      <c r="Q124" s="341"/>
      <c r="R124" s="337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6">
        <v>4680115881532</v>
      </c>
      <c r="E125" s="337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634" t="s">
        <v>232</v>
      </c>
      <c r="O125" s="341"/>
      <c r="P125" s="341"/>
      <c r="Q125" s="341"/>
      <c r="R125" s="337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6">
        <v>4680115882652</v>
      </c>
      <c r="E126" s="337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79" t="s">
        <v>236</v>
      </c>
      <c r="O126" s="341"/>
      <c r="P126" s="341"/>
      <c r="Q126" s="341"/>
      <c r="R126" s="337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6">
        <v>4680115880238</v>
      </c>
      <c r="E127" s="337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1"/>
      <c r="P127" s="341"/>
      <c r="Q127" s="341"/>
      <c r="R127" s="337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6">
        <v>4680115881464</v>
      </c>
      <c r="E128" s="337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621" t="s">
        <v>241</v>
      </c>
      <c r="O128" s="341"/>
      <c r="P128" s="341"/>
      <c r="Q128" s="341"/>
      <c r="R128" s="337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2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3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3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61" t="s">
        <v>242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26"/>
      <c r="Z131" s="326"/>
    </row>
    <row r="132" spans="1:53" ht="14.25" hidden="1" customHeight="1" x14ac:dyDescent="0.25">
      <c r="A132" s="350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6">
        <v>4607091385168</v>
      </c>
      <c r="E133" s="337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1"/>
      <c r="P133" s="341"/>
      <c r="Q133" s="341"/>
      <c r="R133" s="337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245</v>
      </c>
      <c r="C134" s="31">
        <v>4301051612</v>
      </c>
      <c r="D134" s="336">
        <v>4607091385168</v>
      </c>
      <c r="E134" s="337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607" t="s">
        <v>246</v>
      </c>
      <c r="O134" s="341"/>
      <c r="P134" s="341"/>
      <c r="Q134" s="341"/>
      <c r="R134" s="337"/>
      <c r="S134" s="34"/>
      <c r="T134" s="34"/>
      <c r="U134" s="35" t="s">
        <v>65</v>
      </c>
      <c r="V134" s="330">
        <v>40</v>
      </c>
      <c r="W134" s="331">
        <f>IFERROR(IF(V134="",0,CEILING((V134/$H134),1)*$H134),"")</f>
        <v>42</v>
      </c>
      <c r="X134" s="36">
        <f>IFERROR(IF(W134=0,"",ROUNDUP(W134/H134,0)*0.02175),"")</f>
        <v>0.10874999999999999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6">
        <v>4607091383256</v>
      </c>
      <c r="E135" s="337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1"/>
      <c r="P135" s="341"/>
      <c r="Q135" s="341"/>
      <c r="R135" s="337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6">
        <v>4607091385748</v>
      </c>
      <c r="E136" s="337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1"/>
      <c r="P136" s="341"/>
      <c r="Q136" s="341"/>
      <c r="R136" s="337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2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3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4.7619047619047619</v>
      </c>
      <c r="W137" s="332">
        <f>IFERROR(W133/H133,"0")+IFERROR(W134/H134,"0")+IFERROR(W135/H135,"0")+IFERROR(W136/H136,"0")</f>
        <v>5</v>
      </c>
      <c r="X137" s="332">
        <f>IFERROR(IF(X133="",0,X133),"0")+IFERROR(IF(X134="",0,X134),"0")+IFERROR(IF(X135="",0,X135),"0")+IFERROR(IF(X136="",0,X136),"0")</f>
        <v>0.10874999999999999</v>
      </c>
      <c r="Y137" s="333"/>
      <c r="Z137" s="333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3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40</v>
      </c>
      <c r="W138" s="332">
        <f>IFERROR(SUM(W133:W136),"0")</f>
        <v>42</v>
      </c>
      <c r="X138" s="37"/>
      <c r="Y138" s="333"/>
      <c r="Z138" s="333"/>
    </row>
    <row r="139" spans="1:53" ht="27.75" hidden="1" customHeight="1" x14ac:dyDescent="0.2">
      <c r="A139" s="359" t="s">
        <v>251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48"/>
      <c r="Z139" s="48"/>
    </row>
    <row r="140" spans="1:53" ht="16.5" hidden="1" customHeight="1" x14ac:dyDescent="0.25">
      <c r="A140" s="361" t="s">
        <v>252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26"/>
      <c r="Z140" s="326"/>
    </row>
    <row r="141" spans="1:53" ht="14.25" hidden="1" customHeight="1" x14ac:dyDescent="0.25">
      <c r="A141" s="350" t="s">
        <v>103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6">
        <v>4607091383423</v>
      </c>
      <c r="E142" s="337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1"/>
      <c r="P142" s="341"/>
      <c r="Q142" s="341"/>
      <c r="R142" s="337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6">
        <v>4607091381405</v>
      </c>
      <c r="E143" s="337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3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1"/>
      <c r="P143" s="341"/>
      <c r="Q143" s="341"/>
      <c r="R143" s="337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6">
        <v>4607091386516</v>
      </c>
      <c r="E144" s="337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6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1"/>
      <c r="P144" s="341"/>
      <c r="Q144" s="341"/>
      <c r="R144" s="337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2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3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3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61" t="s">
        <v>259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26"/>
      <c r="Z147" s="326"/>
    </row>
    <row r="148" spans="1:53" ht="14.25" hidden="1" customHeight="1" x14ac:dyDescent="0.25">
      <c r="A148" s="350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6">
        <v>4680115880993</v>
      </c>
      <c r="E149" s="337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1"/>
      <c r="P149" s="341"/>
      <c r="Q149" s="341"/>
      <c r="R149" s="337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6">
        <v>4680115881761</v>
      </c>
      <c r="E150" s="337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1"/>
      <c r="P150" s="341"/>
      <c r="Q150" s="341"/>
      <c r="R150" s="337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6">
        <v>4680115881563</v>
      </c>
      <c r="E151" s="337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1"/>
      <c r="P151" s="341"/>
      <c r="Q151" s="341"/>
      <c r="R151" s="337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6">
        <v>4680115880986</v>
      </c>
      <c r="E152" s="337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1"/>
      <c r="P152" s="341"/>
      <c r="Q152" s="341"/>
      <c r="R152" s="337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6">
        <v>4680115880207</v>
      </c>
      <c r="E153" s="337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1"/>
      <c r="P153" s="341"/>
      <c r="Q153" s="341"/>
      <c r="R153" s="337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6">
        <v>4680115881785</v>
      </c>
      <c r="E154" s="337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3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1"/>
      <c r="P154" s="341"/>
      <c r="Q154" s="341"/>
      <c r="R154" s="337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6">
        <v>4680115881679</v>
      </c>
      <c r="E155" s="337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1"/>
      <c r="P155" s="341"/>
      <c r="Q155" s="341"/>
      <c r="R155" s="337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6">
        <v>4680115880191</v>
      </c>
      <c r="E156" s="337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1"/>
      <c r="P156" s="341"/>
      <c r="Q156" s="341"/>
      <c r="R156" s="337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6">
        <v>4680115883963</v>
      </c>
      <c r="E157" s="337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672" t="s">
        <v>278</v>
      </c>
      <c r="O157" s="341"/>
      <c r="P157" s="341"/>
      <c r="Q157" s="341"/>
      <c r="R157" s="337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52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3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hidden="1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3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hidden="1" customHeight="1" x14ac:dyDescent="0.25">
      <c r="A160" s="361" t="s">
        <v>279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26"/>
      <c r="Z160" s="326"/>
    </row>
    <row r="161" spans="1:53" ht="14.25" hidden="1" customHeight="1" x14ac:dyDescent="0.25">
      <c r="A161" s="350" t="s">
        <v>103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6">
        <v>4680115881402</v>
      </c>
      <c r="E162" s="337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1"/>
      <c r="P162" s="341"/>
      <c r="Q162" s="341"/>
      <c r="R162" s="337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6">
        <v>4680115881396</v>
      </c>
      <c r="E163" s="337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1"/>
      <c r="P163" s="341"/>
      <c r="Q163" s="341"/>
      <c r="R163" s="337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2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3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3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50" t="s">
        <v>95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6">
        <v>4680115882935</v>
      </c>
      <c r="E167" s="337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460" t="s">
        <v>286</v>
      </c>
      <c r="O167" s="341"/>
      <c r="P167" s="341"/>
      <c r="Q167" s="341"/>
      <c r="R167" s="337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6">
        <v>4680115880764</v>
      </c>
      <c r="E168" s="337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1"/>
      <c r="P168" s="341"/>
      <c r="Q168" s="341"/>
      <c r="R168" s="337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2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3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3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50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6">
        <v>4680115882683</v>
      </c>
      <c r="E172" s="337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1"/>
      <c r="P172" s="341"/>
      <c r="Q172" s="341"/>
      <c r="R172" s="337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6">
        <v>4680115882690</v>
      </c>
      <c r="E173" s="337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1"/>
      <c r="P173" s="341"/>
      <c r="Q173" s="341"/>
      <c r="R173" s="337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6">
        <v>4680115882669</v>
      </c>
      <c r="E174" s="337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1"/>
      <c r="P174" s="341"/>
      <c r="Q174" s="341"/>
      <c r="R174" s="337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6">
        <v>4680115882676</v>
      </c>
      <c r="E175" s="337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1"/>
      <c r="P175" s="341"/>
      <c r="Q175" s="341"/>
      <c r="R175" s="337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2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3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3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50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6">
        <v>4680115881556</v>
      </c>
      <c r="E179" s="337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1"/>
      <c r="P179" s="341"/>
      <c r="Q179" s="341"/>
      <c r="R179" s="337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6">
        <v>4680115880573</v>
      </c>
      <c r="E180" s="337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363" t="s">
        <v>301</v>
      </c>
      <c r="O180" s="341"/>
      <c r="P180" s="341"/>
      <c r="Q180" s="341"/>
      <c r="R180" s="337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6">
        <v>4680115881594</v>
      </c>
      <c r="E181" s="337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6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1"/>
      <c r="P181" s="341"/>
      <c r="Q181" s="341"/>
      <c r="R181" s="337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6">
        <v>4680115881587</v>
      </c>
      <c r="E182" s="337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366" t="s">
        <v>306</v>
      </c>
      <c r="O182" s="341"/>
      <c r="P182" s="341"/>
      <c r="Q182" s="341"/>
      <c r="R182" s="337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6">
        <v>4680115880962</v>
      </c>
      <c r="E183" s="337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1"/>
      <c r="P183" s="341"/>
      <c r="Q183" s="341"/>
      <c r="R183" s="337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6">
        <v>4680115881617</v>
      </c>
      <c r="E184" s="337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1"/>
      <c r="P184" s="341"/>
      <c r="Q184" s="341"/>
      <c r="R184" s="337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6">
        <v>4680115881228</v>
      </c>
      <c r="E185" s="337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3" t="s">
        <v>313</v>
      </c>
      <c r="O185" s="341"/>
      <c r="P185" s="341"/>
      <c r="Q185" s="341"/>
      <c r="R185" s="337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6">
        <v>4680115881037</v>
      </c>
      <c r="E186" s="337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77" t="s">
        <v>316</v>
      </c>
      <c r="O186" s="341"/>
      <c r="P186" s="341"/>
      <c r="Q186" s="341"/>
      <c r="R186" s="337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6">
        <v>4680115881211</v>
      </c>
      <c r="E187" s="337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1"/>
      <c r="P187" s="341"/>
      <c r="Q187" s="341"/>
      <c r="R187" s="337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6">
        <v>4680115881020</v>
      </c>
      <c r="E188" s="337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1"/>
      <c r="P188" s="341"/>
      <c r="Q188" s="341"/>
      <c r="R188" s="337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6">
        <v>4680115882195</v>
      </c>
      <c r="E189" s="337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1"/>
      <c r="P189" s="341"/>
      <c r="Q189" s="341"/>
      <c r="R189" s="337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6">
        <v>4680115882607</v>
      </c>
      <c r="E190" s="337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1"/>
      <c r="P190" s="341"/>
      <c r="Q190" s="341"/>
      <c r="R190" s="337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4301051468</v>
      </c>
      <c r="D191" s="336">
        <v>4680115880092</v>
      </c>
      <c r="E191" s="337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1"/>
      <c r="P191" s="341"/>
      <c r="Q191" s="341"/>
      <c r="R191" s="337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6">
        <v>4680115880221</v>
      </c>
      <c r="E192" s="337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1"/>
      <c r="P192" s="341"/>
      <c r="Q192" s="341"/>
      <c r="R192" s="337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6">
        <v>4680115882942</v>
      </c>
      <c r="E193" s="337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1"/>
      <c r="P193" s="341"/>
      <c r="Q193" s="341"/>
      <c r="R193" s="337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6">
        <v>4680115880504</v>
      </c>
      <c r="E194" s="337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1"/>
      <c r="P194" s="341"/>
      <c r="Q194" s="341"/>
      <c r="R194" s="337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6">
        <v>4680115882164</v>
      </c>
      <c r="E195" s="337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1"/>
      <c r="P195" s="341"/>
      <c r="Q195" s="341"/>
      <c r="R195" s="337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3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hidden="1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3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hidden="1" customHeight="1" x14ac:dyDescent="0.25">
      <c r="A198" s="350" t="s">
        <v>226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6">
        <v>4680115882874</v>
      </c>
      <c r="E199" s="337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75" t="s">
        <v>337</v>
      </c>
      <c r="O199" s="341"/>
      <c r="P199" s="341"/>
      <c r="Q199" s="341"/>
      <c r="R199" s="337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6">
        <v>4680115884434</v>
      </c>
      <c r="E200" s="337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17" t="s">
        <v>340</v>
      </c>
      <c r="O200" s="341"/>
      <c r="P200" s="341"/>
      <c r="Q200" s="341"/>
      <c r="R200" s="337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6">
        <v>4680115880801</v>
      </c>
      <c r="E201" s="337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1"/>
      <c r="P201" s="341"/>
      <c r="Q201" s="341"/>
      <c r="R201" s="337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6">
        <v>4680115880818</v>
      </c>
      <c r="E202" s="337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1"/>
      <c r="P202" s="341"/>
      <c r="Q202" s="341"/>
      <c r="R202" s="337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2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3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3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61" t="s">
        <v>345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26"/>
      <c r="Z205" s="326"/>
    </row>
    <row r="206" spans="1:53" ht="14.25" hidden="1" customHeight="1" x14ac:dyDescent="0.25">
      <c r="A206" s="350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6">
        <v>4607091389845</v>
      </c>
      <c r="E207" s="337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6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1"/>
      <c r="P207" s="341"/>
      <c r="Q207" s="341"/>
      <c r="R207" s="337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2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3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3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61" t="s">
        <v>348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26"/>
      <c r="Z210" s="326"/>
    </row>
    <row r="211" spans="1:53" ht="14.25" hidden="1" customHeight="1" x14ac:dyDescent="0.25">
      <c r="A211" s="350" t="s">
        <v>103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6">
        <v>4607091387445</v>
      </c>
      <c r="E212" s="337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4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1"/>
      <c r="P212" s="341"/>
      <c r="Q212" s="341"/>
      <c r="R212" s="337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6">
        <v>4607091386004</v>
      </c>
      <c r="E213" s="337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1"/>
      <c r="P213" s="341"/>
      <c r="Q213" s="341"/>
      <c r="R213" s="337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6">
        <v>4607091386004</v>
      </c>
      <c r="E214" s="337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1"/>
      <c r="P214" s="341"/>
      <c r="Q214" s="341"/>
      <c r="R214" s="337"/>
      <c r="S214" s="34"/>
      <c r="T214" s="34"/>
      <c r="U214" s="35" t="s">
        <v>65</v>
      </c>
      <c r="V214" s="330">
        <v>20</v>
      </c>
      <c r="W214" s="331">
        <f t="shared" si="11"/>
        <v>21.6</v>
      </c>
      <c r="X214" s="36">
        <f>IFERROR(IF(W214=0,"",ROUNDUP(W214/H214,0)*0.02175),"")</f>
        <v>4.3499999999999997E-2</v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6">
        <v>4607091386073</v>
      </c>
      <c r="E215" s="337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1"/>
      <c r="P215" s="341"/>
      <c r="Q215" s="341"/>
      <c r="R215" s="337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6">
        <v>4607091387322</v>
      </c>
      <c r="E216" s="337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1"/>
      <c r="P216" s="341"/>
      <c r="Q216" s="341"/>
      <c r="R216" s="337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6">
        <v>4607091387322</v>
      </c>
      <c r="E217" s="337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3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1"/>
      <c r="P217" s="341"/>
      <c r="Q217" s="341"/>
      <c r="R217" s="337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6">
        <v>4607091387377</v>
      </c>
      <c r="E218" s="337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1"/>
      <c r="P218" s="341"/>
      <c r="Q218" s="341"/>
      <c r="R218" s="337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6">
        <v>4607091387353</v>
      </c>
      <c r="E219" s="337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1"/>
      <c r="P219" s="341"/>
      <c r="Q219" s="341"/>
      <c r="R219" s="337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6">
        <v>4607091386011</v>
      </c>
      <c r="E220" s="337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6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1"/>
      <c r="P220" s="341"/>
      <c r="Q220" s="341"/>
      <c r="R220" s="337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6">
        <v>4607091387308</v>
      </c>
      <c r="E221" s="337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6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1"/>
      <c r="P221" s="341"/>
      <c r="Q221" s="341"/>
      <c r="R221" s="337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6">
        <v>4607091387339</v>
      </c>
      <c r="E222" s="337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6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1"/>
      <c r="P222" s="341"/>
      <c r="Q222" s="341"/>
      <c r="R222" s="337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6">
        <v>4680115882638</v>
      </c>
      <c r="E223" s="337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1"/>
      <c r="P223" s="341"/>
      <c r="Q223" s="341"/>
      <c r="R223" s="337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6">
        <v>4680115881938</v>
      </c>
      <c r="E224" s="337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1"/>
      <c r="P224" s="341"/>
      <c r="Q224" s="341"/>
      <c r="R224" s="337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6">
        <v>4607091387346</v>
      </c>
      <c r="E225" s="337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1"/>
      <c r="P225" s="341"/>
      <c r="Q225" s="341"/>
      <c r="R225" s="337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6">
        <v>4607091389807</v>
      </c>
      <c r="E226" s="337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5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1"/>
      <c r="P226" s="341"/>
      <c r="Q226" s="341"/>
      <c r="R226" s="337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52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3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1.8518518518518516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2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4.3499999999999997E-2</v>
      </c>
      <c r="Y227" s="333"/>
      <c r="Z227" s="333"/>
    </row>
    <row r="228" spans="1:53" x14ac:dyDescent="0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3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20</v>
      </c>
      <c r="W228" s="332">
        <f>IFERROR(SUM(W212:W226),"0")</f>
        <v>21.6</v>
      </c>
      <c r="X228" s="37"/>
      <c r="Y228" s="333"/>
      <c r="Z228" s="333"/>
    </row>
    <row r="229" spans="1:53" ht="14.25" hidden="1" customHeight="1" x14ac:dyDescent="0.25">
      <c r="A229" s="350" t="s">
        <v>95</v>
      </c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6">
        <v>4680115881914</v>
      </c>
      <c r="E230" s="337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1"/>
      <c r="P230" s="341"/>
      <c r="Q230" s="341"/>
      <c r="R230" s="337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52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3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3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50" t="s">
        <v>60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6">
        <v>4607091387193</v>
      </c>
      <c r="E234" s="337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1"/>
      <c r="P234" s="341"/>
      <c r="Q234" s="341"/>
      <c r="R234" s="337"/>
      <c r="S234" s="34"/>
      <c r="T234" s="34"/>
      <c r="U234" s="35" t="s">
        <v>65</v>
      </c>
      <c r="V234" s="330">
        <v>100</v>
      </c>
      <c r="W234" s="331">
        <f>IFERROR(IF(V234="",0,CEILING((V234/$H234),1)*$H234),"")</f>
        <v>100.80000000000001</v>
      </c>
      <c r="X234" s="36">
        <f>IFERROR(IF(W234=0,"",ROUNDUP(W234/H234,0)*0.00753),"")</f>
        <v>0.18071999999999999</v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6">
        <v>4607091387230</v>
      </c>
      <c r="E235" s="337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4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1"/>
      <c r="P235" s="341"/>
      <c r="Q235" s="341"/>
      <c r="R235" s="337"/>
      <c r="S235" s="34"/>
      <c r="T235" s="34"/>
      <c r="U235" s="35" t="s">
        <v>65</v>
      </c>
      <c r="V235" s="330">
        <v>100</v>
      </c>
      <c r="W235" s="331">
        <f>IFERROR(IF(V235="",0,CEILING((V235/$H235),1)*$H235),"")</f>
        <v>100.80000000000001</v>
      </c>
      <c r="X235" s="36">
        <f>IFERROR(IF(W235=0,"",ROUNDUP(W235/H235,0)*0.00753),"")</f>
        <v>0.18071999999999999</v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6">
        <v>4607091387285</v>
      </c>
      <c r="E236" s="337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6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1"/>
      <c r="P236" s="341"/>
      <c r="Q236" s="341"/>
      <c r="R236" s="337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x14ac:dyDescent="0.2">
      <c r="A237" s="352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3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47.61904761904762</v>
      </c>
      <c r="W237" s="332">
        <f>IFERROR(W234/H234,"0")+IFERROR(W235/H235,"0")+IFERROR(W236/H236,"0")</f>
        <v>48</v>
      </c>
      <c r="X237" s="332">
        <f>IFERROR(IF(X234="",0,X234),"0")+IFERROR(IF(X235="",0,X235),"0")+IFERROR(IF(X236="",0,X236),"0")</f>
        <v>0.36143999999999998</v>
      </c>
      <c r="Y237" s="333"/>
      <c r="Z237" s="333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3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200</v>
      </c>
      <c r="W238" s="332">
        <f>IFERROR(SUM(W234:W236),"0")</f>
        <v>201.60000000000002</v>
      </c>
      <c r="X238" s="37"/>
      <c r="Y238" s="333"/>
      <c r="Z238" s="333"/>
    </row>
    <row r="239" spans="1:53" ht="14.25" hidden="1" customHeight="1" x14ac:dyDescent="0.25">
      <c r="A239" s="350" t="s">
        <v>68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6">
        <v>4607091387766</v>
      </c>
      <c r="E240" s="337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1"/>
      <c r="P240" s="341"/>
      <c r="Q240" s="341"/>
      <c r="R240" s="337"/>
      <c r="S240" s="34"/>
      <c r="T240" s="34"/>
      <c r="U240" s="35" t="s">
        <v>65</v>
      </c>
      <c r="V240" s="330">
        <v>500</v>
      </c>
      <c r="W240" s="331">
        <f t="shared" ref="W240:W249" si="13">IFERROR(IF(V240="",0,CEILING((V240/$H240),1)*$H240),"")</f>
        <v>507</v>
      </c>
      <c r="X240" s="36">
        <f>IFERROR(IF(W240=0,"",ROUNDUP(W240/H240,0)*0.02175),"")</f>
        <v>1.4137499999999998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6">
        <v>4607091387957</v>
      </c>
      <c r="E241" s="337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5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1"/>
      <c r="P241" s="341"/>
      <c r="Q241" s="341"/>
      <c r="R241" s="337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6">
        <v>4607091387964</v>
      </c>
      <c r="E242" s="337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1"/>
      <c r="P242" s="341"/>
      <c r="Q242" s="341"/>
      <c r="R242" s="337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6">
        <v>4680115883604</v>
      </c>
      <c r="E243" s="337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608" t="s">
        <v>393</v>
      </c>
      <c r="O243" s="341"/>
      <c r="P243" s="341"/>
      <c r="Q243" s="341"/>
      <c r="R243" s="337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6">
        <v>4680115883567</v>
      </c>
      <c r="E244" s="337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569" t="s">
        <v>396</v>
      </c>
      <c r="O244" s="341"/>
      <c r="P244" s="341"/>
      <c r="Q244" s="341"/>
      <c r="R244" s="337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6">
        <v>4607091381672</v>
      </c>
      <c r="E245" s="337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1"/>
      <c r="P245" s="341"/>
      <c r="Q245" s="341"/>
      <c r="R245" s="337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6">
        <v>4607091387537</v>
      </c>
      <c r="E246" s="337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1"/>
      <c r="P246" s="341"/>
      <c r="Q246" s="341"/>
      <c r="R246" s="337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6">
        <v>4607091387513</v>
      </c>
      <c r="E247" s="337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3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1"/>
      <c r="P247" s="341"/>
      <c r="Q247" s="341"/>
      <c r="R247" s="337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6">
        <v>4680115880511</v>
      </c>
      <c r="E248" s="337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3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1"/>
      <c r="P248" s="341"/>
      <c r="Q248" s="341"/>
      <c r="R248" s="337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6">
        <v>4680115880412</v>
      </c>
      <c r="E249" s="337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1"/>
      <c r="P249" s="341"/>
      <c r="Q249" s="341"/>
      <c r="R249" s="337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52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3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64.102564102564102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65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1.4137499999999998</v>
      </c>
      <c r="Y250" s="333"/>
      <c r="Z250" s="333"/>
    </row>
    <row r="251" spans="1:53" x14ac:dyDescent="0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3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500</v>
      </c>
      <c r="W251" s="332">
        <f>IFERROR(SUM(W240:W249),"0")</f>
        <v>507</v>
      </c>
      <c r="X251" s="37"/>
      <c r="Y251" s="333"/>
      <c r="Z251" s="333"/>
    </row>
    <row r="252" spans="1:53" ht="14.25" hidden="1" customHeight="1" x14ac:dyDescent="0.25">
      <c r="A252" s="350" t="s">
        <v>226</v>
      </c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6">
        <v>4607091380880</v>
      </c>
      <c r="E253" s="337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1"/>
      <c r="P253" s="341"/>
      <c r="Q253" s="341"/>
      <c r="R253" s="337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6">
        <v>4607091384482</v>
      </c>
      <c r="E254" s="337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1"/>
      <c r="P254" s="341"/>
      <c r="Q254" s="341"/>
      <c r="R254" s="337"/>
      <c r="S254" s="34"/>
      <c r="T254" s="34"/>
      <c r="U254" s="35" t="s">
        <v>65</v>
      </c>
      <c r="V254" s="330">
        <v>30</v>
      </c>
      <c r="W254" s="331">
        <f>IFERROR(IF(V254="",0,CEILING((V254/$H254),1)*$H254),"")</f>
        <v>31.2</v>
      </c>
      <c r="X254" s="36">
        <f>IFERROR(IF(W254=0,"",ROUNDUP(W254/H254,0)*0.02175),"")</f>
        <v>8.6999999999999994E-2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6">
        <v>4607091380897</v>
      </c>
      <c r="E255" s="337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1"/>
      <c r="P255" s="341"/>
      <c r="Q255" s="341"/>
      <c r="R255" s="337"/>
      <c r="S255" s="34"/>
      <c r="T255" s="34"/>
      <c r="U255" s="35" t="s">
        <v>65</v>
      </c>
      <c r="V255" s="330">
        <v>20</v>
      </c>
      <c r="W255" s="331">
        <f>IFERROR(IF(V255="",0,CEILING((V255/$H255),1)*$H255),"")</f>
        <v>25.200000000000003</v>
      </c>
      <c r="X255" s="36">
        <f>IFERROR(IF(W255=0,"",ROUNDUP(W255/H255,0)*0.02175),"")</f>
        <v>6.5250000000000002E-2</v>
      </c>
      <c r="Y255" s="56"/>
      <c r="Z255" s="57"/>
      <c r="AD255" s="58"/>
      <c r="BA255" s="206" t="s">
        <v>1</v>
      </c>
    </row>
    <row r="256" spans="1:53" x14ac:dyDescent="0.2">
      <c r="A256" s="352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3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6.2271062271062272</v>
      </c>
      <c r="W256" s="332">
        <f>IFERROR(W253/H253,"0")+IFERROR(W254/H254,"0")+IFERROR(W255/H255,"0")</f>
        <v>7</v>
      </c>
      <c r="X256" s="332">
        <f>IFERROR(IF(X253="",0,X253),"0")+IFERROR(IF(X254="",0,X254),"0")+IFERROR(IF(X255="",0,X255),"0")</f>
        <v>0.15225</v>
      </c>
      <c r="Y256" s="333"/>
      <c r="Z256" s="333"/>
    </row>
    <row r="257" spans="1:53" x14ac:dyDescent="0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3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50</v>
      </c>
      <c r="W257" s="332">
        <f>IFERROR(SUM(W253:W255),"0")</f>
        <v>56.400000000000006</v>
      </c>
      <c r="X257" s="37"/>
      <c r="Y257" s="333"/>
      <c r="Z257" s="333"/>
    </row>
    <row r="258" spans="1:53" ht="14.25" hidden="1" customHeight="1" x14ac:dyDescent="0.25">
      <c r="A258" s="350" t="s">
        <v>81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25"/>
      <c r="Z258" s="325"/>
    </row>
    <row r="259" spans="1:53" ht="16.5" customHeight="1" x14ac:dyDescent="0.25">
      <c r="A259" s="54" t="s">
        <v>413</v>
      </c>
      <c r="B259" s="54" t="s">
        <v>414</v>
      </c>
      <c r="C259" s="31">
        <v>4301030232</v>
      </c>
      <c r="D259" s="336">
        <v>4607091388374</v>
      </c>
      <c r="E259" s="337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385" t="s">
        <v>415</v>
      </c>
      <c r="O259" s="341"/>
      <c r="P259" s="341"/>
      <c r="Q259" s="341"/>
      <c r="R259" s="337"/>
      <c r="S259" s="34"/>
      <c r="T259" s="34"/>
      <c r="U259" s="35" t="s">
        <v>65</v>
      </c>
      <c r="V259" s="330">
        <v>10</v>
      </c>
      <c r="W259" s="331">
        <f>IFERROR(IF(V259="",0,CEILING((V259/$H259),1)*$H259),"")</f>
        <v>12.16</v>
      </c>
      <c r="X259" s="36">
        <f>IFERROR(IF(W259=0,"",ROUNDUP(W259/H259,0)*0.00753),"")</f>
        <v>3.0120000000000001E-2</v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6">
        <v>4607091388381</v>
      </c>
      <c r="E260" s="337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13" t="s">
        <v>418</v>
      </c>
      <c r="O260" s="341"/>
      <c r="P260" s="341"/>
      <c r="Q260" s="341"/>
      <c r="R260" s="337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6">
        <v>4607091388404</v>
      </c>
      <c r="E261" s="337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3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1"/>
      <c r="P261" s="341"/>
      <c r="Q261" s="341"/>
      <c r="R261" s="337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52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3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3.2894736842105261</v>
      </c>
      <c r="W262" s="332">
        <f>IFERROR(W259/H259,"0")+IFERROR(W260/H260,"0")+IFERROR(W261/H261,"0")</f>
        <v>4</v>
      </c>
      <c r="X262" s="332">
        <f>IFERROR(IF(X259="",0,X259),"0")+IFERROR(IF(X260="",0,X260),"0")+IFERROR(IF(X261="",0,X261),"0")</f>
        <v>3.0120000000000001E-2</v>
      </c>
      <c r="Y262" s="333"/>
      <c r="Z262" s="333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3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10</v>
      </c>
      <c r="W263" s="332">
        <f>IFERROR(SUM(W259:W261),"0")</f>
        <v>12.16</v>
      </c>
      <c r="X263" s="37"/>
      <c r="Y263" s="333"/>
      <c r="Z263" s="333"/>
    </row>
    <row r="264" spans="1:53" ht="14.25" hidden="1" customHeight="1" x14ac:dyDescent="0.25">
      <c r="A264" s="350" t="s">
        <v>421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6">
        <v>4680115881808</v>
      </c>
      <c r="E265" s="337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1"/>
      <c r="P265" s="341"/>
      <c r="Q265" s="341"/>
      <c r="R265" s="337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6">
        <v>4680115881822</v>
      </c>
      <c r="E266" s="337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1"/>
      <c r="P266" s="341"/>
      <c r="Q266" s="341"/>
      <c r="R266" s="337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6">
        <v>4680115880016</v>
      </c>
      <c r="E267" s="337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1"/>
      <c r="P267" s="341"/>
      <c r="Q267" s="341"/>
      <c r="R267" s="337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52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3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3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61" t="s">
        <v>430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26"/>
      <c r="Z270" s="326"/>
    </row>
    <row r="271" spans="1:53" ht="14.25" hidden="1" customHeight="1" x14ac:dyDescent="0.25">
      <c r="A271" s="350" t="s">
        <v>103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6">
        <v>4607091387421</v>
      </c>
      <c r="E272" s="337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3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1"/>
      <c r="P272" s="341"/>
      <c r="Q272" s="341"/>
      <c r="R272" s="337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6">
        <v>4607091387421</v>
      </c>
      <c r="E273" s="337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65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1"/>
      <c r="P273" s="341"/>
      <c r="Q273" s="341"/>
      <c r="R273" s="337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6">
        <v>4607091387452</v>
      </c>
      <c r="E274" s="337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3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1"/>
      <c r="P274" s="341"/>
      <c r="Q274" s="341"/>
      <c r="R274" s="337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6">
        <v>4607091387452</v>
      </c>
      <c r="E275" s="337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1"/>
      <c r="P275" s="341"/>
      <c r="Q275" s="341"/>
      <c r="R275" s="337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6">
        <v>4607091387452</v>
      </c>
      <c r="E276" s="337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449" t="s">
        <v>438</v>
      </c>
      <c r="O276" s="341"/>
      <c r="P276" s="341"/>
      <c r="Q276" s="341"/>
      <c r="R276" s="337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6">
        <v>4607091385984</v>
      </c>
      <c r="E277" s="337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1"/>
      <c r="P277" s="341"/>
      <c r="Q277" s="341"/>
      <c r="R277" s="337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6">
        <v>4607091387438</v>
      </c>
      <c r="E278" s="337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1"/>
      <c r="P278" s="341"/>
      <c r="Q278" s="341"/>
      <c r="R278" s="337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6">
        <v>4607091387469</v>
      </c>
      <c r="E279" s="337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1"/>
      <c r="P279" s="341"/>
      <c r="Q279" s="341"/>
      <c r="R279" s="337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5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3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3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50" t="s">
        <v>60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6">
        <v>4607091387292</v>
      </c>
      <c r="E283" s="337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4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1"/>
      <c r="P283" s="341"/>
      <c r="Q283" s="341"/>
      <c r="R283" s="337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6">
        <v>4607091387315</v>
      </c>
      <c r="E284" s="337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6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1"/>
      <c r="P284" s="341"/>
      <c r="Q284" s="341"/>
      <c r="R284" s="337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52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3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3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61" t="s">
        <v>449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26"/>
      <c r="Z287" s="326"/>
    </row>
    <row r="288" spans="1:53" ht="14.25" hidden="1" customHeight="1" x14ac:dyDescent="0.25">
      <c r="A288" s="350" t="s">
        <v>60</v>
      </c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6">
        <v>4607091383836</v>
      </c>
      <c r="E289" s="337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1"/>
      <c r="P289" s="341"/>
      <c r="Q289" s="341"/>
      <c r="R289" s="337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52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3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3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50" t="s">
        <v>68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6">
        <v>4607091387919</v>
      </c>
      <c r="E293" s="337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1"/>
      <c r="P293" s="341"/>
      <c r="Q293" s="341"/>
      <c r="R293" s="337"/>
      <c r="S293" s="34"/>
      <c r="T293" s="34"/>
      <c r="U293" s="35" t="s">
        <v>65</v>
      </c>
      <c r="V293" s="330">
        <v>50</v>
      </c>
      <c r="W293" s="331">
        <f>IFERROR(IF(V293="",0,CEILING((V293/$H293),1)*$H293),"")</f>
        <v>56.699999999999996</v>
      </c>
      <c r="X293" s="36">
        <f>IFERROR(IF(W293=0,"",ROUNDUP(W293/H293,0)*0.02175),"")</f>
        <v>0.15225</v>
      </c>
      <c r="Y293" s="56"/>
      <c r="Z293" s="57"/>
      <c r="AD293" s="58"/>
      <c r="BA293" s="224" t="s">
        <v>1</v>
      </c>
    </row>
    <row r="294" spans="1:53" x14ac:dyDescent="0.2">
      <c r="A294" s="352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3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6.1728395061728394</v>
      </c>
      <c r="W294" s="332">
        <f>IFERROR(W293/H293,"0")</f>
        <v>7</v>
      </c>
      <c r="X294" s="332">
        <f>IFERROR(IF(X293="",0,X293),"0")</f>
        <v>0.15225</v>
      </c>
      <c r="Y294" s="333"/>
      <c r="Z294" s="333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3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50</v>
      </c>
      <c r="W295" s="332">
        <f>IFERROR(SUM(W293:W293),"0")</f>
        <v>56.699999999999996</v>
      </c>
      <c r="X295" s="37"/>
      <c r="Y295" s="333"/>
      <c r="Z295" s="333"/>
    </row>
    <row r="296" spans="1:53" ht="14.25" hidden="1" customHeight="1" x14ac:dyDescent="0.25">
      <c r="A296" s="350" t="s">
        <v>226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6">
        <v>4607091388831</v>
      </c>
      <c r="E297" s="337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1"/>
      <c r="P297" s="341"/>
      <c r="Q297" s="341"/>
      <c r="R297" s="337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52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3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3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50" t="s">
        <v>81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6">
        <v>4607091383102</v>
      </c>
      <c r="E301" s="337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1"/>
      <c r="P301" s="341"/>
      <c r="Q301" s="341"/>
      <c r="R301" s="337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52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3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3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359" t="s">
        <v>458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48"/>
      <c r="Z304" s="48"/>
    </row>
    <row r="305" spans="1:53" ht="16.5" hidden="1" customHeight="1" x14ac:dyDescent="0.25">
      <c r="A305" s="361" t="s">
        <v>459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26"/>
      <c r="Z305" s="326"/>
    </row>
    <row r="306" spans="1:53" ht="14.25" hidden="1" customHeight="1" x14ac:dyDescent="0.25">
      <c r="A306" s="350" t="s">
        <v>103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6">
        <v>4607091383997</v>
      </c>
      <c r="E307" s="337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1"/>
      <c r="P307" s="341"/>
      <c r="Q307" s="341"/>
      <c r="R307" s="337"/>
      <c r="S307" s="34"/>
      <c r="T307" s="34"/>
      <c r="U307" s="35" t="s">
        <v>65</v>
      </c>
      <c r="V307" s="330">
        <v>500</v>
      </c>
      <c r="W307" s="331">
        <f t="shared" ref="W307:W314" si="15">IFERROR(IF(V307="",0,CEILING((V307/$H307),1)*$H307),"")</f>
        <v>510</v>
      </c>
      <c r="X307" s="36">
        <f>IFERROR(IF(W307=0,"",ROUNDUP(W307/H307,0)*0.02175),"")</f>
        <v>0.73949999999999994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6">
        <v>4607091383997</v>
      </c>
      <c r="E308" s="337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1"/>
      <c r="P308" s="341"/>
      <c r="Q308" s="341"/>
      <c r="R308" s="337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6">
        <v>4607091384130</v>
      </c>
      <c r="E309" s="337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1"/>
      <c r="P309" s="341"/>
      <c r="Q309" s="341"/>
      <c r="R309" s="337"/>
      <c r="S309" s="34"/>
      <c r="T309" s="34"/>
      <c r="U309" s="35" t="s">
        <v>65</v>
      </c>
      <c r="V309" s="330">
        <v>150</v>
      </c>
      <c r="W309" s="331">
        <f t="shared" si="15"/>
        <v>150</v>
      </c>
      <c r="X309" s="36">
        <f>IFERROR(IF(W309=0,"",ROUNDUP(W309/H309,0)*0.02175),"")</f>
        <v>0.21749999999999997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6">
        <v>4607091384130</v>
      </c>
      <c r="E310" s="337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1"/>
      <c r="P310" s="341"/>
      <c r="Q310" s="341"/>
      <c r="R310" s="337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6">
        <v>4607091384147</v>
      </c>
      <c r="E311" s="337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1"/>
      <c r="P311" s="341"/>
      <c r="Q311" s="341"/>
      <c r="R311" s="337"/>
      <c r="S311" s="34"/>
      <c r="T311" s="34"/>
      <c r="U311" s="35" t="s">
        <v>65</v>
      </c>
      <c r="V311" s="330">
        <v>45</v>
      </c>
      <c r="W311" s="331">
        <f t="shared" si="15"/>
        <v>45</v>
      </c>
      <c r="X311" s="36">
        <f>IFERROR(IF(W311=0,"",ROUNDUP(W311/H311,0)*0.02175),"")</f>
        <v>6.5250000000000002E-2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6">
        <v>4607091384147</v>
      </c>
      <c r="E312" s="337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404" t="s">
        <v>469</v>
      </c>
      <c r="O312" s="341"/>
      <c r="P312" s="341"/>
      <c r="Q312" s="341"/>
      <c r="R312" s="337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6">
        <v>4607091384154</v>
      </c>
      <c r="E313" s="337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3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1"/>
      <c r="P313" s="341"/>
      <c r="Q313" s="341"/>
      <c r="R313" s="337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6">
        <v>4607091384161</v>
      </c>
      <c r="E314" s="337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5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1"/>
      <c r="P314" s="341"/>
      <c r="Q314" s="341"/>
      <c r="R314" s="337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52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3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46.333333333333336</v>
      </c>
      <c r="W315" s="332">
        <f>IFERROR(W307/H307,"0")+IFERROR(W308/H308,"0")+IFERROR(W309/H309,"0")+IFERROR(W310/H310,"0")+IFERROR(W311/H311,"0")+IFERROR(W312/H312,"0")+IFERROR(W313/H313,"0")+IFERROR(W314/H314,"0")</f>
        <v>47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1.0222499999999999</v>
      </c>
      <c r="Y315" s="333"/>
      <c r="Z315" s="333"/>
    </row>
    <row r="316" spans="1:53" x14ac:dyDescent="0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3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695</v>
      </c>
      <c r="W316" s="332">
        <f>IFERROR(SUM(W307:W314),"0")</f>
        <v>705</v>
      </c>
      <c r="X316" s="37"/>
      <c r="Y316" s="333"/>
      <c r="Z316" s="333"/>
    </row>
    <row r="317" spans="1:53" ht="14.25" hidden="1" customHeight="1" x14ac:dyDescent="0.25">
      <c r="A317" s="350" t="s">
        <v>95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6">
        <v>4607091383980</v>
      </c>
      <c r="E318" s="337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1"/>
      <c r="P318" s="341"/>
      <c r="Q318" s="341"/>
      <c r="R318" s="337"/>
      <c r="S318" s="34"/>
      <c r="T318" s="34"/>
      <c r="U318" s="35" t="s">
        <v>65</v>
      </c>
      <c r="V318" s="330">
        <v>350</v>
      </c>
      <c r="W318" s="331">
        <f>IFERROR(IF(V318="",0,CEILING((V318/$H318),1)*$H318),"")</f>
        <v>360</v>
      </c>
      <c r="X318" s="36">
        <f>IFERROR(IF(W318=0,"",ROUNDUP(W318/H318,0)*0.02175),"")</f>
        <v>0.52200000000000002</v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6">
        <v>4680115883314</v>
      </c>
      <c r="E319" s="337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438" t="s">
        <v>478</v>
      </c>
      <c r="O319" s="341"/>
      <c r="P319" s="341"/>
      <c r="Q319" s="341"/>
      <c r="R319" s="337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6">
        <v>4607091384178</v>
      </c>
      <c r="E320" s="337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1"/>
      <c r="P320" s="341"/>
      <c r="Q320" s="341"/>
      <c r="R320" s="337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52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3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23.333333333333332</v>
      </c>
      <c r="W321" s="332">
        <f>IFERROR(W318/H318,"0")+IFERROR(W319/H319,"0")+IFERROR(W320/H320,"0")</f>
        <v>24</v>
      </c>
      <c r="X321" s="332">
        <f>IFERROR(IF(X318="",0,X318),"0")+IFERROR(IF(X319="",0,X319),"0")+IFERROR(IF(X320="",0,X320),"0")</f>
        <v>0.52200000000000002</v>
      </c>
      <c r="Y321" s="333"/>
      <c r="Z321" s="333"/>
    </row>
    <row r="322" spans="1:53" x14ac:dyDescent="0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3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350</v>
      </c>
      <c r="W322" s="332">
        <f>IFERROR(SUM(W318:W320),"0")</f>
        <v>360</v>
      </c>
      <c r="X322" s="37"/>
      <c r="Y322" s="333"/>
      <c r="Z322" s="333"/>
    </row>
    <row r="323" spans="1:53" ht="14.25" hidden="1" customHeight="1" x14ac:dyDescent="0.25">
      <c r="A323" s="350" t="s">
        <v>68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6">
        <v>4607091383928</v>
      </c>
      <c r="E324" s="337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386" t="s">
        <v>483</v>
      </c>
      <c r="O324" s="341"/>
      <c r="P324" s="341"/>
      <c r="Q324" s="341"/>
      <c r="R324" s="337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6">
        <v>4607091384260</v>
      </c>
      <c r="E325" s="337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3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1"/>
      <c r="P325" s="341"/>
      <c r="Q325" s="341"/>
      <c r="R325" s="337"/>
      <c r="S325" s="34"/>
      <c r="T325" s="34"/>
      <c r="U325" s="35" t="s">
        <v>65</v>
      </c>
      <c r="V325" s="330">
        <v>120</v>
      </c>
      <c r="W325" s="331">
        <f>IFERROR(IF(V325="",0,CEILING((V325/$H325),1)*$H325),"")</f>
        <v>124.8</v>
      </c>
      <c r="X325" s="36">
        <f>IFERROR(IF(W325=0,"",ROUNDUP(W325/H325,0)*0.02175),"")</f>
        <v>0.34799999999999998</v>
      </c>
      <c r="Y325" s="56"/>
      <c r="Z325" s="57"/>
      <c r="AD325" s="58"/>
      <c r="BA325" s="239" t="s">
        <v>1</v>
      </c>
    </row>
    <row r="326" spans="1:53" x14ac:dyDescent="0.2">
      <c r="A326" s="352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3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15.384615384615385</v>
      </c>
      <c r="W326" s="332">
        <f>IFERROR(W324/H324,"0")+IFERROR(W325/H325,"0")</f>
        <v>16</v>
      </c>
      <c r="X326" s="332">
        <f>IFERROR(IF(X324="",0,X324),"0")+IFERROR(IF(X325="",0,X325),"0")</f>
        <v>0.34799999999999998</v>
      </c>
      <c r="Y326" s="333"/>
      <c r="Z326" s="333"/>
    </row>
    <row r="327" spans="1:53" x14ac:dyDescent="0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3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120</v>
      </c>
      <c r="W327" s="332">
        <f>IFERROR(SUM(W324:W325),"0")</f>
        <v>124.8</v>
      </c>
      <c r="X327" s="37"/>
      <c r="Y327" s="333"/>
      <c r="Z327" s="333"/>
    </row>
    <row r="328" spans="1:53" ht="14.25" hidden="1" customHeight="1" x14ac:dyDescent="0.25">
      <c r="A328" s="350" t="s">
        <v>226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6">
        <v>4607091384673</v>
      </c>
      <c r="E329" s="337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1"/>
      <c r="P329" s="341"/>
      <c r="Q329" s="341"/>
      <c r="R329" s="337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52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3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3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61" t="s">
        <v>488</v>
      </c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26"/>
      <c r="Z332" s="326"/>
    </row>
    <row r="333" spans="1:53" ht="14.25" hidden="1" customHeight="1" x14ac:dyDescent="0.25">
      <c r="A333" s="350" t="s">
        <v>103</v>
      </c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6">
        <v>4607091384185</v>
      </c>
      <c r="E334" s="337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1"/>
      <c r="P334" s="341"/>
      <c r="Q334" s="341"/>
      <c r="R334" s="337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6">
        <v>4607091384192</v>
      </c>
      <c r="E335" s="337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4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1"/>
      <c r="P335" s="341"/>
      <c r="Q335" s="341"/>
      <c r="R335" s="337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6">
        <v>4680115881907</v>
      </c>
      <c r="E336" s="337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1"/>
      <c r="P336" s="341"/>
      <c r="Q336" s="341"/>
      <c r="R336" s="337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6">
        <v>4680115883925</v>
      </c>
      <c r="E337" s="337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613" t="s">
        <v>497</v>
      </c>
      <c r="O337" s="341"/>
      <c r="P337" s="341"/>
      <c r="Q337" s="341"/>
      <c r="R337" s="337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6">
        <v>4607091384680</v>
      </c>
      <c r="E338" s="337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1"/>
      <c r="P338" s="341"/>
      <c r="Q338" s="341"/>
      <c r="R338" s="337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hidden="1" x14ac:dyDescent="0.2">
      <c r="A339" s="352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3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3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hidden="1" customHeight="1" x14ac:dyDescent="0.25">
      <c r="A341" s="350" t="s">
        <v>60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6">
        <v>4607091384802</v>
      </c>
      <c r="E342" s="337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1"/>
      <c r="P342" s="341"/>
      <c r="Q342" s="341"/>
      <c r="R342" s="337"/>
      <c r="S342" s="34"/>
      <c r="T342" s="34"/>
      <c r="U342" s="35" t="s">
        <v>65</v>
      </c>
      <c r="V342" s="330">
        <v>40</v>
      </c>
      <c r="W342" s="331">
        <f>IFERROR(IF(V342="",0,CEILING((V342/$H342),1)*$H342),"")</f>
        <v>43.8</v>
      </c>
      <c r="X342" s="36">
        <f>IFERROR(IF(W342=0,"",ROUNDUP(W342/H342,0)*0.00753),"")</f>
        <v>7.5300000000000006E-2</v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6">
        <v>4607091384826</v>
      </c>
      <c r="E343" s="337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1"/>
      <c r="P343" s="341"/>
      <c r="Q343" s="341"/>
      <c r="R343" s="337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52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3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9.1324200913242013</v>
      </c>
      <c r="W344" s="332">
        <f>IFERROR(W342/H342,"0")+IFERROR(W343/H343,"0")</f>
        <v>10</v>
      </c>
      <c r="X344" s="332">
        <f>IFERROR(IF(X342="",0,X342),"0")+IFERROR(IF(X343="",0,X343),"0")</f>
        <v>7.5300000000000006E-2</v>
      </c>
      <c r="Y344" s="333"/>
      <c r="Z344" s="333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3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40</v>
      </c>
      <c r="W345" s="332">
        <f>IFERROR(SUM(W342:W343),"0")</f>
        <v>43.8</v>
      </c>
      <c r="X345" s="37"/>
      <c r="Y345" s="333"/>
      <c r="Z345" s="333"/>
    </row>
    <row r="346" spans="1:53" ht="14.25" hidden="1" customHeight="1" x14ac:dyDescent="0.25">
      <c r="A346" s="350" t="s">
        <v>68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6">
        <v>4607091384246</v>
      </c>
      <c r="E347" s="337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63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1"/>
      <c r="P347" s="341"/>
      <c r="Q347" s="341"/>
      <c r="R347" s="337"/>
      <c r="S347" s="34"/>
      <c r="T347" s="34"/>
      <c r="U347" s="35" t="s">
        <v>65</v>
      </c>
      <c r="V347" s="330">
        <v>400</v>
      </c>
      <c r="W347" s="331">
        <f>IFERROR(IF(V347="",0,CEILING((V347/$H347),1)*$H347),"")</f>
        <v>405.59999999999997</v>
      </c>
      <c r="X347" s="36">
        <f>IFERROR(IF(W347=0,"",ROUNDUP(W347/H347,0)*0.02175),"")</f>
        <v>1.131</v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6">
        <v>4680115881976</v>
      </c>
      <c r="E348" s="337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1"/>
      <c r="P348" s="341"/>
      <c r="Q348" s="341"/>
      <c r="R348" s="337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6">
        <v>4607091384253</v>
      </c>
      <c r="E349" s="337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1"/>
      <c r="P349" s="341"/>
      <c r="Q349" s="341"/>
      <c r="R349" s="337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6">
        <v>4680115881969</v>
      </c>
      <c r="E350" s="337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1"/>
      <c r="P350" s="341"/>
      <c r="Q350" s="341"/>
      <c r="R350" s="337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52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3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51.282051282051285</v>
      </c>
      <c r="W351" s="332">
        <f>IFERROR(W347/H347,"0")+IFERROR(W348/H348,"0")+IFERROR(W349/H349,"0")+IFERROR(W350/H350,"0")</f>
        <v>52</v>
      </c>
      <c r="X351" s="332">
        <f>IFERROR(IF(X347="",0,X347),"0")+IFERROR(IF(X348="",0,X348),"0")+IFERROR(IF(X349="",0,X349),"0")+IFERROR(IF(X350="",0,X350),"0")</f>
        <v>1.131</v>
      </c>
      <c r="Y351" s="333"/>
      <c r="Z351" s="333"/>
    </row>
    <row r="352" spans="1:53" x14ac:dyDescent="0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3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400</v>
      </c>
      <c r="W352" s="332">
        <f>IFERROR(SUM(W347:W350),"0")</f>
        <v>405.59999999999997</v>
      </c>
      <c r="X352" s="37"/>
      <c r="Y352" s="333"/>
      <c r="Z352" s="333"/>
    </row>
    <row r="353" spans="1:53" ht="14.25" hidden="1" customHeight="1" x14ac:dyDescent="0.25">
      <c r="A353" s="350" t="s">
        <v>226</v>
      </c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6">
        <v>4607091389357</v>
      </c>
      <c r="E354" s="337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1"/>
      <c r="P354" s="341"/>
      <c r="Q354" s="341"/>
      <c r="R354" s="337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52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3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3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359" t="s">
        <v>514</v>
      </c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48"/>
      <c r="Z357" s="48"/>
    </row>
    <row r="358" spans="1:53" ht="16.5" hidden="1" customHeight="1" x14ac:dyDescent="0.25">
      <c r="A358" s="361" t="s">
        <v>515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26"/>
      <c r="Z358" s="326"/>
    </row>
    <row r="359" spans="1:53" ht="14.25" hidden="1" customHeight="1" x14ac:dyDescent="0.25">
      <c r="A359" s="350" t="s">
        <v>103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6">
        <v>4607091389708</v>
      </c>
      <c r="E360" s="337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1"/>
      <c r="P360" s="341"/>
      <c r="Q360" s="341"/>
      <c r="R360" s="337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6">
        <v>4607091389692</v>
      </c>
      <c r="E361" s="337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1"/>
      <c r="P361" s="341"/>
      <c r="Q361" s="341"/>
      <c r="R361" s="337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52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3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3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50" t="s">
        <v>60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25"/>
      <c r="Z364" s="325"/>
    </row>
    <row r="365" spans="1:53" ht="27" hidden="1" customHeight="1" x14ac:dyDescent="0.25">
      <c r="A365" s="54" t="s">
        <v>520</v>
      </c>
      <c r="B365" s="54" t="s">
        <v>521</v>
      </c>
      <c r="C365" s="31">
        <v>4301031177</v>
      </c>
      <c r="D365" s="336">
        <v>4607091389753</v>
      </c>
      <c r="E365" s="337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1"/>
      <c r="P365" s="341"/>
      <c r="Q365" s="341"/>
      <c r="R365" s="337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4301031174</v>
      </c>
      <c r="D366" s="336">
        <v>4607091389760</v>
      </c>
      <c r="E366" s="337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1"/>
      <c r="P366" s="341"/>
      <c r="Q366" s="341"/>
      <c r="R366" s="337"/>
      <c r="S366" s="34"/>
      <c r="T366" s="34"/>
      <c r="U366" s="35" t="s">
        <v>65</v>
      </c>
      <c r="V366" s="330">
        <v>30</v>
      </c>
      <c r="W366" s="331">
        <f t="shared" si="16"/>
        <v>33.6</v>
      </c>
      <c r="X366" s="36">
        <f>IFERROR(IF(W366=0,"",ROUNDUP(W366/H366,0)*0.00753),"")</f>
        <v>6.0240000000000002E-2</v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6">
        <v>4607091389746</v>
      </c>
      <c r="E367" s="337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1"/>
      <c r="P367" s="341"/>
      <c r="Q367" s="341"/>
      <c r="R367" s="337"/>
      <c r="S367" s="34"/>
      <c r="T367" s="34"/>
      <c r="U367" s="35" t="s">
        <v>65</v>
      </c>
      <c r="V367" s="330">
        <v>40</v>
      </c>
      <c r="W367" s="331">
        <f t="shared" si="16"/>
        <v>42</v>
      </c>
      <c r="X367" s="36">
        <f>IFERROR(IF(W367=0,"",ROUNDUP(W367/H367,0)*0.00753),"")</f>
        <v>7.5300000000000006E-2</v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6">
        <v>4680115882928</v>
      </c>
      <c r="E368" s="337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1"/>
      <c r="P368" s="341"/>
      <c r="Q368" s="341"/>
      <c r="R368" s="337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6">
        <v>4680115883147</v>
      </c>
      <c r="E369" s="337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1"/>
      <c r="P369" s="341"/>
      <c r="Q369" s="341"/>
      <c r="R369" s="337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6">
        <v>4607091384338</v>
      </c>
      <c r="E370" s="337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1"/>
      <c r="P370" s="341"/>
      <c r="Q370" s="341"/>
      <c r="R370" s="337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6">
        <v>4680115883154</v>
      </c>
      <c r="E371" s="337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1"/>
      <c r="P371" s="341"/>
      <c r="Q371" s="341"/>
      <c r="R371" s="337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6">
        <v>4607091389524</v>
      </c>
      <c r="E372" s="337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1"/>
      <c r="P372" s="341"/>
      <c r="Q372" s="341"/>
      <c r="R372" s="337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6">
        <v>4680115883161</v>
      </c>
      <c r="E373" s="337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5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1"/>
      <c r="P373" s="341"/>
      <c r="Q373" s="341"/>
      <c r="R373" s="337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6">
        <v>4607091384345</v>
      </c>
      <c r="E374" s="337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1"/>
      <c r="P374" s="341"/>
      <c r="Q374" s="341"/>
      <c r="R374" s="337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6">
        <v>4680115883178</v>
      </c>
      <c r="E375" s="337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1"/>
      <c r="P375" s="341"/>
      <c r="Q375" s="341"/>
      <c r="R375" s="337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6">
        <v>4607091389531</v>
      </c>
      <c r="E376" s="337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1"/>
      <c r="P376" s="341"/>
      <c r="Q376" s="341"/>
      <c r="R376" s="337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6">
        <v>4680115883185</v>
      </c>
      <c r="E377" s="337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408" t="s">
        <v>546</v>
      </c>
      <c r="O377" s="341"/>
      <c r="P377" s="341"/>
      <c r="Q377" s="341"/>
      <c r="R377" s="337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52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3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16.666666666666664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18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0.13553999999999999</v>
      </c>
      <c r="Y378" s="333"/>
      <c r="Z378" s="333"/>
    </row>
    <row r="379" spans="1:53" x14ac:dyDescent="0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3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70</v>
      </c>
      <c r="W379" s="332">
        <f>IFERROR(SUM(W365:W377),"0")</f>
        <v>75.599999999999994</v>
      </c>
      <c r="X379" s="37"/>
      <c r="Y379" s="333"/>
      <c r="Z379" s="333"/>
    </row>
    <row r="380" spans="1:53" ht="14.25" hidden="1" customHeight="1" x14ac:dyDescent="0.25">
      <c r="A380" s="350" t="s">
        <v>68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6">
        <v>4607091389685</v>
      </c>
      <c r="E381" s="337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1"/>
      <c r="P381" s="341"/>
      <c r="Q381" s="341"/>
      <c r="R381" s="337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6">
        <v>4607091389654</v>
      </c>
      <c r="E382" s="337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1"/>
      <c r="P382" s="341"/>
      <c r="Q382" s="341"/>
      <c r="R382" s="337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6">
        <v>4607091384352</v>
      </c>
      <c r="E383" s="337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1"/>
      <c r="P383" s="341"/>
      <c r="Q383" s="341"/>
      <c r="R383" s="337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6">
        <v>4607091389661</v>
      </c>
      <c r="E384" s="337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1"/>
      <c r="P384" s="341"/>
      <c r="Q384" s="341"/>
      <c r="R384" s="337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52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3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3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50" t="s">
        <v>226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6">
        <v>4680115881648</v>
      </c>
      <c r="E388" s="337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1"/>
      <c r="P388" s="341"/>
      <c r="Q388" s="341"/>
      <c r="R388" s="337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52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3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3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50" t="s">
        <v>81</v>
      </c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6">
        <v>4680115884359</v>
      </c>
      <c r="E392" s="337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676" t="s">
        <v>561</v>
      </c>
      <c r="O392" s="341"/>
      <c r="P392" s="341"/>
      <c r="Q392" s="341"/>
      <c r="R392" s="337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6">
        <v>4680115884335</v>
      </c>
      <c r="E393" s="337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484" t="s">
        <v>564</v>
      </c>
      <c r="O393" s="341"/>
      <c r="P393" s="341"/>
      <c r="Q393" s="341"/>
      <c r="R393" s="337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6">
        <v>4680115884342</v>
      </c>
      <c r="E394" s="337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641" t="s">
        <v>567</v>
      </c>
      <c r="O394" s="341"/>
      <c r="P394" s="341"/>
      <c r="Q394" s="341"/>
      <c r="R394" s="337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6">
        <v>4680115884113</v>
      </c>
      <c r="E395" s="337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486" t="s">
        <v>570</v>
      </c>
      <c r="O395" s="341"/>
      <c r="P395" s="341"/>
      <c r="Q395" s="341"/>
      <c r="R395" s="337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52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3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3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61" t="s">
        <v>571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26"/>
      <c r="Z398" s="326"/>
    </row>
    <row r="399" spans="1:53" ht="14.25" hidden="1" customHeight="1" x14ac:dyDescent="0.25">
      <c r="A399" s="350" t="s">
        <v>95</v>
      </c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6">
        <v>4607091389388</v>
      </c>
      <c r="E400" s="337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1"/>
      <c r="P400" s="341"/>
      <c r="Q400" s="341"/>
      <c r="R400" s="337"/>
      <c r="S400" s="34"/>
      <c r="T400" s="34"/>
      <c r="U400" s="35" t="s">
        <v>65</v>
      </c>
      <c r="V400" s="330">
        <v>15</v>
      </c>
      <c r="W400" s="331">
        <f>IFERROR(IF(V400="",0,CEILING((V400/$H400),1)*$H400),"")</f>
        <v>15.600000000000001</v>
      </c>
      <c r="X400" s="36">
        <f>IFERROR(IF(W400=0,"",ROUNDUP(W400/H400,0)*0.01196),"")</f>
        <v>3.5880000000000002E-2</v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6">
        <v>4607091389364</v>
      </c>
      <c r="E401" s="337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1"/>
      <c r="P401" s="341"/>
      <c r="Q401" s="341"/>
      <c r="R401" s="337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52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3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2.8846153846153846</v>
      </c>
      <c r="W402" s="332">
        <f>IFERROR(W400/H400,"0")+IFERROR(W401/H401,"0")</f>
        <v>3</v>
      </c>
      <c r="X402" s="332">
        <f>IFERROR(IF(X400="",0,X400),"0")+IFERROR(IF(X401="",0,X401),"0")</f>
        <v>3.5880000000000002E-2</v>
      </c>
      <c r="Y402" s="333"/>
      <c r="Z402" s="333"/>
    </row>
    <row r="403" spans="1:53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3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15</v>
      </c>
      <c r="W403" s="332">
        <f>IFERROR(SUM(W400:W401),"0")</f>
        <v>15.600000000000001</v>
      </c>
      <c r="X403" s="37"/>
      <c r="Y403" s="333"/>
      <c r="Z403" s="333"/>
    </row>
    <row r="404" spans="1:53" ht="14.25" hidden="1" customHeight="1" x14ac:dyDescent="0.25">
      <c r="A404" s="350" t="s">
        <v>60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6">
        <v>4607091389739</v>
      </c>
      <c r="E405" s="337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1"/>
      <c r="P405" s="341"/>
      <c r="Q405" s="341"/>
      <c r="R405" s="337"/>
      <c r="S405" s="34"/>
      <c r="T405" s="34"/>
      <c r="U405" s="35" t="s">
        <v>65</v>
      </c>
      <c r="V405" s="330">
        <v>30</v>
      </c>
      <c r="W405" s="331">
        <f t="shared" ref="W405:W411" si="18">IFERROR(IF(V405="",0,CEILING((V405/$H405),1)*$H405),"")</f>
        <v>33.6</v>
      </c>
      <c r="X405" s="36">
        <f>IFERROR(IF(W405=0,"",ROUNDUP(W405/H405,0)*0.00753),"")</f>
        <v>6.0240000000000002E-2</v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6">
        <v>4680115883048</v>
      </c>
      <c r="E406" s="337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1"/>
      <c r="P406" s="341"/>
      <c r="Q406" s="341"/>
      <c r="R406" s="337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6">
        <v>4607091389425</v>
      </c>
      <c r="E407" s="337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1"/>
      <c r="P407" s="341"/>
      <c r="Q407" s="341"/>
      <c r="R407" s="337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6">
        <v>4680115882911</v>
      </c>
      <c r="E408" s="337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491" t="s">
        <v>584</v>
      </c>
      <c r="O408" s="341"/>
      <c r="P408" s="341"/>
      <c r="Q408" s="341"/>
      <c r="R408" s="337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6">
        <v>4680115880771</v>
      </c>
      <c r="E409" s="337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6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1"/>
      <c r="P409" s="341"/>
      <c r="Q409" s="341"/>
      <c r="R409" s="337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6">
        <v>4607091389500</v>
      </c>
      <c r="E410" s="337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1"/>
      <c r="P410" s="341"/>
      <c r="Q410" s="341"/>
      <c r="R410" s="337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6">
        <v>4680115881983</v>
      </c>
      <c r="E411" s="337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1"/>
      <c r="P411" s="341"/>
      <c r="Q411" s="341"/>
      <c r="R411" s="337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52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3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7.1428571428571423</v>
      </c>
      <c r="W412" s="332">
        <f>IFERROR(W405/H405,"0")+IFERROR(W406/H406,"0")+IFERROR(W407/H407,"0")+IFERROR(W408/H408,"0")+IFERROR(W409/H409,"0")+IFERROR(W410/H410,"0")+IFERROR(W411/H411,"0")</f>
        <v>8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6.0240000000000002E-2</v>
      </c>
      <c r="Y412" s="333"/>
      <c r="Z412" s="333"/>
    </row>
    <row r="413" spans="1:53" x14ac:dyDescent="0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3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30</v>
      </c>
      <c r="W413" s="332">
        <f>IFERROR(SUM(W405:W411),"0")</f>
        <v>33.6</v>
      </c>
      <c r="X413" s="37"/>
      <c r="Y413" s="333"/>
      <c r="Z413" s="333"/>
    </row>
    <row r="414" spans="1:53" ht="14.25" hidden="1" customHeight="1" x14ac:dyDescent="0.25">
      <c r="A414" s="350" t="s">
        <v>81</v>
      </c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6">
        <v>4680115884571</v>
      </c>
      <c r="E415" s="337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604" t="s">
        <v>593</v>
      </c>
      <c r="O415" s="341"/>
      <c r="P415" s="341"/>
      <c r="Q415" s="341"/>
      <c r="R415" s="337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52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3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3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50" t="s">
        <v>90</v>
      </c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6">
        <v>4680115884090</v>
      </c>
      <c r="E419" s="337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441" t="s">
        <v>596</v>
      </c>
      <c r="O419" s="341"/>
      <c r="P419" s="341"/>
      <c r="Q419" s="341"/>
      <c r="R419" s="337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52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3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3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50" t="s">
        <v>597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6">
        <v>4680115884564</v>
      </c>
      <c r="E423" s="337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471" t="s">
        <v>600</v>
      </c>
      <c r="O423" s="341"/>
      <c r="P423" s="341"/>
      <c r="Q423" s="341"/>
      <c r="R423" s="337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52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3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3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359" t="s">
        <v>602</v>
      </c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48"/>
      <c r="Z426" s="48"/>
    </row>
    <row r="427" spans="1:53" ht="16.5" hidden="1" customHeight="1" x14ac:dyDescent="0.25">
      <c r="A427" s="361" t="s">
        <v>602</v>
      </c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26"/>
      <c r="Z427" s="326"/>
    </row>
    <row r="428" spans="1:53" ht="14.25" hidden="1" customHeight="1" x14ac:dyDescent="0.25">
      <c r="A428" s="350" t="s">
        <v>103</v>
      </c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6">
        <v>4607091389067</v>
      </c>
      <c r="E429" s="337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68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1"/>
      <c r="P429" s="341"/>
      <c r="Q429" s="341"/>
      <c r="R429" s="337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6">
        <v>4607091383522</v>
      </c>
      <c r="E430" s="337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4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1"/>
      <c r="P430" s="341"/>
      <c r="Q430" s="341"/>
      <c r="R430" s="337"/>
      <c r="S430" s="34"/>
      <c r="T430" s="34"/>
      <c r="U430" s="35" t="s">
        <v>65</v>
      </c>
      <c r="V430" s="330">
        <v>210</v>
      </c>
      <c r="W430" s="331">
        <f t="shared" si="19"/>
        <v>211.20000000000002</v>
      </c>
      <c r="X430" s="36">
        <f>IFERROR(IF(W430=0,"",ROUNDUP(W430/H430,0)*0.01196),"")</f>
        <v>0.47839999999999999</v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6">
        <v>4607091384437</v>
      </c>
      <c r="E431" s="337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1"/>
      <c r="P431" s="341"/>
      <c r="Q431" s="341"/>
      <c r="R431" s="337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6">
        <v>4607091389104</v>
      </c>
      <c r="E432" s="337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1"/>
      <c r="P432" s="341"/>
      <c r="Q432" s="341"/>
      <c r="R432" s="337"/>
      <c r="S432" s="34"/>
      <c r="T432" s="34"/>
      <c r="U432" s="35" t="s">
        <v>65</v>
      </c>
      <c r="V432" s="330">
        <v>150</v>
      </c>
      <c r="W432" s="331">
        <f t="shared" si="19"/>
        <v>153.12</v>
      </c>
      <c r="X432" s="36">
        <f>IFERROR(IF(W432=0,"",ROUNDUP(W432/H432,0)*0.01196),"")</f>
        <v>0.34683999999999998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6">
        <v>4680115880603</v>
      </c>
      <c r="E433" s="337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1"/>
      <c r="P433" s="341"/>
      <c r="Q433" s="341"/>
      <c r="R433" s="337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6">
        <v>4607091389999</v>
      </c>
      <c r="E434" s="337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1"/>
      <c r="P434" s="341"/>
      <c r="Q434" s="341"/>
      <c r="R434" s="337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6">
        <v>4680115882782</v>
      </c>
      <c r="E435" s="337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3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1"/>
      <c r="P435" s="341"/>
      <c r="Q435" s="341"/>
      <c r="R435" s="337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6">
        <v>4607091389098</v>
      </c>
      <c r="E436" s="337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1"/>
      <c r="P436" s="341"/>
      <c r="Q436" s="341"/>
      <c r="R436" s="337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6">
        <v>4607091389982</v>
      </c>
      <c r="E437" s="337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5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1"/>
      <c r="P437" s="341"/>
      <c r="Q437" s="341"/>
      <c r="R437" s="337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52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3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68.181818181818187</v>
      </c>
      <c r="W438" s="332">
        <f>IFERROR(W429/H429,"0")+IFERROR(W430/H430,"0")+IFERROR(W431/H431,"0")+IFERROR(W432/H432,"0")+IFERROR(W433/H433,"0")+IFERROR(W434/H434,"0")+IFERROR(W435/H435,"0")+IFERROR(W436/H436,"0")+IFERROR(W437/H437,"0")</f>
        <v>69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0.82523999999999997</v>
      </c>
      <c r="Y438" s="333"/>
      <c r="Z438" s="333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3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360</v>
      </c>
      <c r="W439" s="332">
        <f>IFERROR(SUM(W429:W437),"0")</f>
        <v>364.32000000000005</v>
      </c>
      <c r="X439" s="37"/>
      <c r="Y439" s="333"/>
      <c r="Z439" s="333"/>
    </row>
    <row r="440" spans="1:53" ht="14.25" hidden="1" customHeight="1" x14ac:dyDescent="0.25">
      <c r="A440" s="350" t="s">
        <v>95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6">
        <v>4607091388930</v>
      </c>
      <c r="E441" s="337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1"/>
      <c r="P441" s="341"/>
      <c r="Q441" s="341"/>
      <c r="R441" s="337"/>
      <c r="S441" s="34"/>
      <c r="T441" s="34"/>
      <c r="U441" s="35" t="s">
        <v>65</v>
      </c>
      <c r="V441" s="330">
        <v>300</v>
      </c>
      <c r="W441" s="331">
        <f>IFERROR(IF(V441="",0,CEILING((V441/$H441),1)*$H441),"")</f>
        <v>300.96000000000004</v>
      </c>
      <c r="X441" s="36">
        <f>IFERROR(IF(W441=0,"",ROUNDUP(W441/H441,0)*0.01196),"")</f>
        <v>0.68171999999999999</v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6">
        <v>4680115880054</v>
      </c>
      <c r="E442" s="337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1"/>
      <c r="P442" s="341"/>
      <c r="Q442" s="341"/>
      <c r="R442" s="337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52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3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56.818181818181813</v>
      </c>
      <c r="W443" s="332">
        <f>IFERROR(W441/H441,"0")+IFERROR(W442/H442,"0")</f>
        <v>57.000000000000007</v>
      </c>
      <c r="X443" s="332">
        <f>IFERROR(IF(X441="",0,X441),"0")+IFERROR(IF(X442="",0,X442),"0")</f>
        <v>0.68171999999999999</v>
      </c>
      <c r="Y443" s="333"/>
      <c r="Z443" s="333"/>
    </row>
    <row r="444" spans="1:53" x14ac:dyDescent="0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3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300</v>
      </c>
      <c r="W444" s="332">
        <f>IFERROR(SUM(W441:W442),"0")</f>
        <v>300.96000000000004</v>
      </c>
      <c r="X444" s="37"/>
      <c r="Y444" s="333"/>
      <c r="Z444" s="333"/>
    </row>
    <row r="445" spans="1:53" ht="14.25" hidden="1" customHeight="1" x14ac:dyDescent="0.25">
      <c r="A445" s="350" t="s">
        <v>60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6">
        <v>4680115883116</v>
      </c>
      <c r="E446" s="337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1"/>
      <c r="P446" s="341"/>
      <c r="Q446" s="341"/>
      <c r="R446" s="337"/>
      <c r="S446" s="34"/>
      <c r="T446" s="34"/>
      <c r="U446" s="35" t="s">
        <v>65</v>
      </c>
      <c r="V446" s="330">
        <v>100</v>
      </c>
      <c r="W446" s="331">
        <f t="shared" ref="W446:W451" si="20">IFERROR(IF(V446="",0,CEILING((V446/$H446),1)*$H446),"")</f>
        <v>100.32000000000001</v>
      </c>
      <c r="X446" s="36">
        <f>IFERROR(IF(W446=0,"",ROUNDUP(W446/H446,0)*0.01196),"")</f>
        <v>0.22724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6">
        <v>4680115883093</v>
      </c>
      <c r="E447" s="337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5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1"/>
      <c r="P447" s="341"/>
      <c r="Q447" s="341"/>
      <c r="R447" s="337"/>
      <c r="S447" s="34"/>
      <c r="T447" s="34"/>
      <c r="U447" s="35" t="s">
        <v>65</v>
      </c>
      <c r="V447" s="330">
        <v>50</v>
      </c>
      <c r="W447" s="331">
        <f t="shared" si="20"/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6">
        <v>4680115883109</v>
      </c>
      <c r="E448" s="337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1"/>
      <c r="P448" s="341"/>
      <c r="Q448" s="341"/>
      <c r="R448" s="337"/>
      <c r="S448" s="34"/>
      <c r="T448" s="34"/>
      <c r="U448" s="35" t="s">
        <v>65</v>
      </c>
      <c r="V448" s="330">
        <v>100</v>
      </c>
      <c r="W448" s="331">
        <f t="shared" si="20"/>
        <v>100.32000000000001</v>
      </c>
      <c r="X448" s="36">
        <f>IFERROR(IF(W448=0,"",ROUNDUP(W448/H448,0)*0.01196),"")</f>
        <v>0.22724</v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6">
        <v>4680115882072</v>
      </c>
      <c r="E449" s="337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46" t="s">
        <v>633</v>
      </c>
      <c r="O449" s="341"/>
      <c r="P449" s="341"/>
      <c r="Q449" s="341"/>
      <c r="R449" s="337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6">
        <v>4680115882102</v>
      </c>
      <c r="E450" s="337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52" t="s">
        <v>636</v>
      </c>
      <c r="O450" s="341"/>
      <c r="P450" s="341"/>
      <c r="Q450" s="341"/>
      <c r="R450" s="337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6">
        <v>4680115882096</v>
      </c>
      <c r="E451" s="337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07" t="s">
        <v>639</v>
      </c>
      <c r="O451" s="341"/>
      <c r="P451" s="341"/>
      <c r="Q451" s="341"/>
      <c r="R451" s="337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52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3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47.348484848484844</v>
      </c>
      <c r="W452" s="332">
        <f>IFERROR(W446/H446,"0")+IFERROR(W447/H447,"0")+IFERROR(W448/H448,"0")+IFERROR(W449/H449,"0")+IFERROR(W450/H450,"0")+IFERROR(W451/H451,"0")</f>
        <v>48</v>
      </c>
      <c r="X452" s="332">
        <f>IFERROR(IF(X446="",0,X446),"0")+IFERROR(IF(X447="",0,X447),"0")+IFERROR(IF(X448="",0,X448),"0")+IFERROR(IF(X449="",0,X449),"0")+IFERROR(IF(X450="",0,X450),"0")+IFERROR(IF(X451="",0,X451),"0")</f>
        <v>0.57407999999999992</v>
      </c>
      <c r="Y452" s="333"/>
      <c r="Z452" s="333"/>
    </row>
    <row r="453" spans="1:53" x14ac:dyDescent="0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3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250</v>
      </c>
      <c r="W453" s="332">
        <f>IFERROR(SUM(W446:W451),"0")</f>
        <v>253.44</v>
      </c>
      <c r="X453" s="37"/>
      <c r="Y453" s="333"/>
      <c r="Z453" s="333"/>
    </row>
    <row r="454" spans="1:53" ht="14.25" hidden="1" customHeight="1" x14ac:dyDescent="0.25">
      <c r="A454" s="350" t="s">
        <v>68</v>
      </c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6">
        <v>4680115883536</v>
      </c>
      <c r="E455" s="337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673" t="s">
        <v>642</v>
      </c>
      <c r="O455" s="341"/>
      <c r="P455" s="341"/>
      <c r="Q455" s="341"/>
      <c r="R455" s="337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6">
        <v>4607091383409</v>
      </c>
      <c r="E456" s="337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1"/>
      <c r="P456" s="341"/>
      <c r="Q456" s="341"/>
      <c r="R456" s="337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6">
        <v>4607091383416</v>
      </c>
      <c r="E457" s="337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1"/>
      <c r="P457" s="341"/>
      <c r="Q457" s="341"/>
      <c r="R457" s="337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52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3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3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359" t="s">
        <v>647</v>
      </c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48"/>
      <c r="Z460" s="48"/>
    </row>
    <row r="461" spans="1:53" ht="16.5" hidden="1" customHeight="1" x14ac:dyDescent="0.25">
      <c r="A461" s="361" t="s">
        <v>648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26"/>
      <c r="Z461" s="326"/>
    </row>
    <row r="462" spans="1:53" ht="14.25" hidden="1" customHeight="1" x14ac:dyDescent="0.25">
      <c r="A462" s="350" t="s">
        <v>103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6">
        <v>4640242180038</v>
      </c>
      <c r="E463" s="337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650" t="s">
        <v>651</v>
      </c>
      <c r="O463" s="341"/>
      <c r="P463" s="341"/>
      <c r="Q463" s="341"/>
      <c r="R463" s="337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6">
        <v>4640242180441</v>
      </c>
      <c r="E464" s="337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406" t="s">
        <v>654</v>
      </c>
      <c r="O464" s="341"/>
      <c r="P464" s="341"/>
      <c r="Q464" s="341"/>
      <c r="R464" s="337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6">
        <v>4640242180564</v>
      </c>
      <c r="E465" s="337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567" t="s">
        <v>657</v>
      </c>
      <c r="O465" s="341"/>
      <c r="P465" s="341"/>
      <c r="Q465" s="341"/>
      <c r="R465" s="337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52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3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3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50" t="s">
        <v>95</v>
      </c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6">
        <v>4640242180526</v>
      </c>
      <c r="E469" s="337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409" t="s">
        <v>660</v>
      </c>
      <c r="O469" s="341"/>
      <c r="P469" s="341"/>
      <c r="Q469" s="341"/>
      <c r="R469" s="337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6">
        <v>4640242180519</v>
      </c>
      <c r="E470" s="337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411" t="s">
        <v>663</v>
      </c>
      <c r="O470" s="341"/>
      <c r="P470" s="341"/>
      <c r="Q470" s="341"/>
      <c r="R470" s="337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52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3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3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50" t="s">
        <v>60</v>
      </c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6">
        <v>4640242180489</v>
      </c>
      <c r="E474" s="337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15" t="s">
        <v>666</v>
      </c>
      <c r="O474" s="341"/>
      <c r="P474" s="341"/>
      <c r="Q474" s="341"/>
      <c r="R474" s="337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6">
        <v>4640242180816</v>
      </c>
      <c r="E475" s="337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659" t="s">
        <v>669</v>
      </c>
      <c r="O475" s="341"/>
      <c r="P475" s="341"/>
      <c r="Q475" s="341"/>
      <c r="R475" s="337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6">
        <v>4640242180595</v>
      </c>
      <c r="E476" s="337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620" t="s">
        <v>672</v>
      </c>
      <c r="O476" s="341"/>
      <c r="P476" s="341"/>
      <c r="Q476" s="341"/>
      <c r="R476" s="337"/>
      <c r="S476" s="34"/>
      <c r="T476" s="34"/>
      <c r="U476" s="35" t="s">
        <v>65</v>
      </c>
      <c r="V476" s="330">
        <v>50</v>
      </c>
      <c r="W476" s="331">
        <f>IFERROR(IF(V476="",0,CEILING((V476/$H476),1)*$H476),"")</f>
        <v>50.400000000000006</v>
      </c>
      <c r="X476" s="36">
        <f>IFERROR(IF(W476=0,"",ROUNDUP(W476/H476,0)*0.00753),"")</f>
        <v>9.0359999999999996E-2</v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6">
        <v>4640242180908</v>
      </c>
      <c r="E477" s="337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496" t="s">
        <v>675</v>
      </c>
      <c r="O477" s="341"/>
      <c r="P477" s="341"/>
      <c r="Q477" s="341"/>
      <c r="R477" s="337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52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3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11.904761904761905</v>
      </c>
      <c r="W478" s="332">
        <f>IFERROR(W474/H474,"0")+IFERROR(W475/H475,"0")+IFERROR(W476/H476,"0")+IFERROR(W477/H477,"0")</f>
        <v>12</v>
      </c>
      <c r="X478" s="332">
        <f>IFERROR(IF(X474="",0,X474),"0")+IFERROR(IF(X475="",0,X475),"0")+IFERROR(IF(X476="",0,X476),"0")+IFERROR(IF(X477="",0,X477),"0")</f>
        <v>9.0359999999999996E-2</v>
      </c>
      <c r="Y478" s="333"/>
      <c r="Z478" s="333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3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50</v>
      </c>
      <c r="W479" s="332">
        <f>IFERROR(SUM(W474:W477),"0")</f>
        <v>50.400000000000006</v>
      </c>
      <c r="X479" s="37"/>
      <c r="Y479" s="333"/>
      <c r="Z479" s="333"/>
    </row>
    <row r="480" spans="1:53" ht="14.25" hidden="1" customHeight="1" x14ac:dyDescent="0.25">
      <c r="A480" s="350" t="s">
        <v>68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6">
        <v>4680115880870</v>
      </c>
      <c r="E481" s="337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1"/>
      <c r="P481" s="341"/>
      <c r="Q481" s="341"/>
      <c r="R481" s="337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6">
        <v>4640242180540</v>
      </c>
      <c r="E482" s="337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652" t="s">
        <v>680</v>
      </c>
      <c r="O482" s="341"/>
      <c r="P482" s="341"/>
      <c r="Q482" s="341"/>
      <c r="R482" s="337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6">
        <v>4640242181233</v>
      </c>
      <c r="E483" s="337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459" t="s">
        <v>683</v>
      </c>
      <c r="O483" s="341"/>
      <c r="P483" s="341"/>
      <c r="Q483" s="341"/>
      <c r="R483" s="337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6">
        <v>4640242180557</v>
      </c>
      <c r="E484" s="337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50" t="s">
        <v>686</v>
      </c>
      <c r="O484" s="341"/>
      <c r="P484" s="341"/>
      <c r="Q484" s="341"/>
      <c r="R484" s="337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6">
        <v>4640242181226</v>
      </c>
      <c r="E485" s="337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470" t="s">
        <v>689</v>
      </c>
      <c r="O485" s="341"/>
      <c r="P485" s="341"/>
      <c r="Q485" s="341"/>
      <c r="R485" s="337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52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3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3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562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72"/>
      <c r="N488" s="436" t="s">
        <v>690</v>
      </c>
      <c r="O488" s="383"/>
      <c r="P488" s="383"/>
      <c r="Q488" s="383"/>
      <c r="R488" s="383"/>
      <c r="S488" s="383"/>
      <c r="T488" s="356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3622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3713.5800000000004</v>
      </c>
      <c r="X488" s="37"/>
      <c r="Y488" s="333"/>
      <c r="Z488" s="333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72"/>
      <c r="N489" s="436" t="s">
        <v>691</v>
      </c>
      <c r="O489" s="383"/>
      <c r="P489" s="383"/>
      <c r="Q489" s="383"/>
      <c r="R489" s="383"/>
      <c r="S489" s="383"/>
      <c r="T489" s="356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3830.005579932099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3926.8620000000005</v>
      </c>
      <c r="X489" s="37"/>
      <c r="Y489" s="333"/>
      <c r="Z489" s="333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72"/>
      <c r="N490" s="436" t="s">
        <v>692</v>
      </c>
      <c r="O490" s="383"/>
      <c r="P490" s="383"/>
      <c r="Q490" s="383"/>
      <c r="R490" s="383"/>
      <c r="S490" s="383"/>
      <c r="T490" s="356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7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7</v>
      </c>
      <c r="X490" s="37"/>
      <c r="Y490" s="333"/>
      <c r="Z490" s="333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72"/>
      <c r="N491" s="436" t="s">
        <v>694</v>
      </c>
      <c r="O491" s="383"/>
      <c r="P491" s="383"/>
      <c r="Q491" s="383"/>
      <c r="R491" s="383"/>
      <c r="S491" s="383"/>
      <c r="T491" s="356"/>
      <c r="U491" s="37" t="s">
        <v>65</v>
      </c>
      <c r="V491" s="332">
        <f>GrossWeightTotal+PalletQtyTotal*25</f>
        <v>4005.005579932099</v>
      </c>
      <c r="W491" s="332">
        <f>GrossWeightTotalR+PalletQtyTotalR*25</f>
        <v>4101.862000000001</v>
      </c>
      <c r="X491" s="37"/>
      <c r="Y491" s="333"/>
      <c r="Z491" s="333"/>
    </row>
    <row r="492" spans="1:53" x14ac:dyDescent="0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72"/>
      <c r="N492" s="436" t="s">
        <v>695</v>
      </c>
      <c r="O492" s="383"/>
      <c r="P492" s="383"/>
      <c r="Q492" s="383"/>
      <c r="R492" s="383"/>
      <c r="S492" s="383"/>
      <c r="T492" s="356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499.29771548468977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512</v>
      </c>
      <c r="X492" s="37"/>
      <c r="Y492" s="333"/>
      <c r="Z492" s="333"/>
    </row>
    <row r="493" spans="1:53" ht="14.25" hidden="1" customHeight="1" x14ac:dyDescent="0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72"/>
      <c r="N493" s="436" t="s">
        <v>696</v>
      </c>
      <c r="O493" s="383"/>
      <c r="P493" s="383"/>
      <c r="Q493" s="383"/>
      <c r="R493" s="383"/>
      <c r="S493" s="383"/>
      <c r="T493" s="356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7.9440300000000015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34" t="s">
        <v>93</v>
      </c>
      <c r="D495" s="452"/>
      <c r="E495" s="452"/>
      <c r="F495" s="453"/>
      <c r="G495" s="334" t="s">
        <v>251</v>
      </c>
      <c r="H495" s="452"/>
      <c r="I495" s="452"/>
      <c r="J495" s="452"/>
      <c r="K495" s="452"/>
      <c r="L495" s="452"/>
      <c r="M495" s="452"/>
      <c r="N495" s="453"/>
      <c r="O495" s="334" t="s">
        <v>458</v>
      </c>
      <c r="P495" s="453"/>
      <c r="Q495" s="334" t="s">
        <v>514</v>
      </c>
      <c r="R495" s="453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473" t="s">
        <v>699</v>
      </c>
      <c r="B496" s="334" t="s">
        <v>59</v>
      </c>
      <c r="C496" s="334" t="s">
        <v>94</v>
      </c>
      <c r="D496" s="334" t="s">
        <v>102</v>
      </c>
      <c r="E496" s="334" t="s">
        <v>93</v>
      </c>
      <c r="F496" s="334" t="s">
        <v>242</v>
      </c>
      <c r="G496" s="334" t="s">
        <v>252</v>
      </c>
      <c r="H496" s="334" t="s">
        <v>259</v>
      </c>
      <c r="I496" s="334" t="s">
        <v>279</v>
      </c>
      <c r="J496" s="334" t="s">
        <v>345</v>
      </c>
      <c r="K496" s="324"/>
      <c r="L496" s="334" t="s">
        <v>348</v>
      </c>
      <c r="M496" s="334" t="s">
        <v>430</v>
      </c>
      <c r="N496" s="334" t="s">
        <v>449</v>
      </c>
      <c r="O496" s="334" t="s">
        <v>459</v>
      </c>
      <c r="P496" s="334" t="s">
        <v>488</v>
      </c>
      <c r="Q496" s="334" t="s">
        <v>515</v>
      </c>
      <c r="R496" s="334" t="s">
        <v>571</v>
      </c>
      <c r="S496" s="334" t="s">
        <v>602</v>
      </c>
      <c r="T496" s="334" t="s">
        <v>648</v>
      </c>
      <c r="U496" s="324"/>
      <c r="Z496" s="52"/>
      <c r="AC496" s="324"/>
    </row>
    <row r="497" spans="1:29" ht="13.5" customHeight="1" thickBot="1" x14ac:dyDescent="0.25">
      <c r="A497" s="474"/>
      <c r="B497" s="335"/>
      <c r="C497" s="335"/>
      <c r="D497" s="335"/>
      <c r="E497" s="335"/>
      <c r="F497" s="335"/>
      <c r="G497" s="335"/>
      <c r="H497" s="335"/>
      <c r="I497" s="335"/>
      <c r="J497" s="335"/>
      <c r="K497" s="324"/>
      <c r="L497" s="335"/>
      <c r="M497" s="335"/>
      <c r="N497" s="335"/>
      <c r="O497" s="335"/>
      <c r="P497" s="335"/>
      <c r="Q497" s="335"/>
      <c r="R497" s="335"/>
      <c r="S497" s="335"/>
      <c r="T497" s="335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0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83</v>
      </c>
      <c r="F498" s="46">
        <f>IFERROR(W133*1,"0")+IFERROR(W134*1,"0")+IFERROR(W135*1,"0")+IFERROR(W136*1,"0")</f>
        <v>42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798.7600000000001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56.699999999999996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1189.8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449.4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75.599999999999994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49.2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918.72000000000014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50.400000000000006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85"/>
        <filter val="10,00"/>
        <filter val="100,00"/>
        <filter val="11,90"/>
        <filter val="12,00"/>
        <filter val="120,00"/>
        <filter val="15,00"/>
        <filter val="15,38"/>
        <filter val="150,00"/>
        <filter val="16,67"/>
        <filter val="2,22"/>
        <filter val="2,88"/>
        <filter val="20,00"/>
        <filter val="200,00"/>
        <filter val="210,00"/>
        <filter val="23,33"/>
        <filter val="250,00"/>
        <filter val="3 622,00"/>
        <filter val="3 830,01"/>
        <filter val="3,29"/>
        <filter val="30,00"/>
        <filter val="300,00"/>
        <filter val="350,00"/>
        <filter val="360,00"/>
        <filter val="4 005,01"/>
        <filter val="4,76"/>
        <filter val="40,00"/>
        <filter val="400,00"/>
        <filter val="45,00"/>
        <filter val="46,33"/>
        <filter val="47,35"/>
        <filter val="47,62"/>
        <filter val="499,30"/>
        <filter val="50,00"/>
        <filter val="500,00"/>
        <filter val="51,28"/>
        <filter val="52,00"/>
        <filter val="56,82"/>
        <filter val="6,17"/>
        <filter val="6,23"/>
        <filter val="6,64"/>
        <filter val="64,10"/>
        <filter val="68,18"/>
        <filter val="695,00"/>
        <filter val="7"/>
        <filter val="7,14"/>
        <filter val="70,00"/>
        <filter val="9,13"/>
      </filters>
    </filterColumn>
  </autoFilter>
  <mergeCells count="888"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