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48727E-EC32-4B64-A902-E817B7E648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91" i="1" s="1"/>
  <c r="V487" i="1"/>
  <c r="W486" i="1"/>
  <c r="V486" i="1"/>
  <c r="X485" i="1"/>
  <c r="W485" i="1"/>
  <c r="X484" i="1"/>
  <c r="W484" i="1"/>
  <c r="X483" i="1"/>
  <c r="W483" i="1"/>
  <c r="X482" i="1"/>
  <c r="W482" i="1"/>
  <c r="X481" i="1"/>
  <c r="X486" i="1" s="1"/>
  <c r="W481" i="1"/>
  <c r="N481" i="1"/>
  <c r="V479" i="1"/>
  <c r="W478" i="1"/>
  <c r="V478" i="1"/>
  <c r="X477" i="1"/>
  <c r="W477" i="1"/>
  <c r="X476" i="1"/>
  <c r="W476" i="1"/>
  <c r="X475" i="1"/>
  <c r="W475" i="1"/>
  <c r="X474" i="1"/>
  <c r="X478" i="1" s="1"/>
  <c r="W474" i="1"/>
  <c r="W479" i="1" s="1"/>
  <c r="V472" i="1"/>
  <c r="V471" i="1"/>
  <c r="W470" i="1"/>
  <c r="X470" i="1" s="1"/>
  <c r="W469" i="1"/>
  <c r="V467" i="1"/>
  <c r="V466" i="1"/>
  <c r="W465" i="1"/>
  <c r="X465" i="1" s="1"/>
  <c r="W464" i="1"/>
  <c r="X464" i="1" s="1"/>
  <c r="W463" i="1"/>
  <c r="V459" i="1"/>
  <c r="V458" i="1"/>
  <c r="W457" i="1"/>
  <c r="X457" i="1" s="1"/>
  <c r="N457" i="1"/>
  <c r="W456" i="1"/>
  <c r="X456" i="1" s="1"/>
  <c r="N456" i="1"/>
  <c r="W455" i="1"/>
  <c r="X455" i="1" s="1"/>
  <c r="X458" i="1" s="1"/>
  <c r="V453" i="1"/>
  <c r="V452" i="1"/>
  <c r="W451" i="1"/>
  <c r="X451" i="1" s="1"/>
  <c r="W450" i="1"/>
  <c r="X450" i="1" s="1"/>
  <c r="W449" i="1"/>
  <c r="X449" i="1" s="1"/>
  <c r="X448" i="1"/>
  <c r="W448" i="1"/>
  <c r="N448" i="1"/>
  <c r="W447" i="1"/>
  <c r="X447" i="1" s="1"/>
  <c r="N447" i="1"/>
  <c r="W446" i="1"/>
  <c r="X446" i="1" s="1"/>
  <c r="N446" i="1"/>
  <c r="V444" i="1"/>
  <c r="V443" i="1"/>
  <c r="W442" i="1"/>
  <c r="X442" i="1" s="1"/>
  <c r="N442" i="1"/>
  <c r="W441" i="1"/>
  <c r="W443" i="1" s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S498" i="1" s="1"/>
  <c r="N429" i="1"/>
  <c r="V425" i="1"/>
  <c r="V424" i="1"/>
  <c r="W423" i="1"/>
  <c r="W425" i="1" s="1"/>
  <c r="V421" i="1"/>
  <c r="V420" i="1"/>
  <c r="W419" i="1"/>
  <c r="X419" i="1" s="1"/>
  <c r="X420" i="1" s="1"/>
  <c r="V417" i="1"/>
  <c r="V416" i="1"/>
  <c r="X415" i="1"/>
  <c r="X416" i="1" s="1"/>
  <c r="W415" i="1"/>
  <c r="W416" i="1" s="1"/>
  <c r="V413" i="1"/>
  <c r="V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W407" i="1"/>
  <c r="X407" i="1" s="1"/>
  <c r="N407" i="1"/>
  <c r="W406" i="1"/>
  <c r="X406" i="1" s="1"/>
  <c r="N406" i="1"/>
  <c r="X405" i="1"/>
  <c r="W405" i="1"/>
  <c r="N405" i="1"/>
  <c r="V403" i="1"/>
  <c r="V402" i="1"/>
  <c r="W401" i="1"/>
  <c r="X401" i="1" s="1"/>
  <c r="N401" i="1"/>
  <c r="W400" i="1"/>
  <c r="W403" i="1" s="1"/>
  <c r="N400" i="1"/>
  <c r="V397" i="1"/>
  <c r="V396" i="1"/>
  <c r="W395" i="1"/>
  <c r="X395" i="1" s="1"/>
  <c r="W394" i="1"/>
  <c r="X394" i="1" s="1"/>
  <c r="W393" i="1"/>
  <c r="X393" i="1" s="1"/>
  <c r="W392" i="1"/>
  <c r="V390" i="1"/>
  <c r="V389" i="1"/>
  <c r="W388" i="1"/>
  <c r="W390" i="1" s="1"/>
  <c r="N388" i="1"/>
  <c r="V386" i="1"/>
  <c r="V385" i="1"/>
  <c r="W384" i="1"/>
  <c r="X384" i="1" s="1"/>
  <c r="N384" i="1"/>
  <c r="W383" i="1"/>
  <c r="X383" i="1" s="1"/>
  <c r="N383" i="1"/>
  <c r="W382" i="1"/>
  <c r="N382" i="1"/>
  <c r="W381" i="1"/>
  <c r="X381" i="1" s="1"/>
  <c r="N381" i="1"/>
  <c r="V379" i="1"/>
  <c r="V378" i="1"/>
  <c r="W377" i="1"/>
  <c r="X377" i="1" s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N368" i="1"/>
  <c r="W367" i="1"/>
  <c r="N367" i="1"/>
  <c r="W366" i="1"/>
  <c r="X366" i="1" s="1"/>
  <c r="N366" i="1"/>
  <c r="W365" i="1"/>
  <c r="X365" i="1" s="1"/>
  <c r="N365" i="1"/>
  <c r="V363" i="1"/>
  <c r="V362" i="1"/>
  <c r="X361" i="1"/>
  <c r="W361" i="1"/>
  <c r="N361" i="1"/>
  <c r="W360" i="1"/>
  <c r="W363" i="1" s="1"/>
  <c r="N360" i="1"/>
  <c r="V356" i="1"/>
  <c r="V355" i="1"/>
  <c r="W354" i="1"/>
  <c r="X354" i="1" s="1"/>
  <c r="X355" i="1" s="1"/>
  <c r="N354" i="1"/>
  <c r="V352" i="1"/>
  <c r="V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W345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W334" i="1"/>
  <c r="N334" i="1"/>
  <c r="V331" i="1"/>
  <c r="V330" i="1"/>
  <c r="W329" i="1"/>
  <c r="W331" i="1" s="1"/>
  <c r="N329" i="1"/>
  <c r="V327" i="1"/>
  <c r="V326" i="1"/>
  <c r="W325" i="1"/>
  <c r="X325" i="1" s="1"/>
  <c r="N325" i="1"/>
  <c r="W324" i="1"/>
  <c r="W327" i="1" s="1"/>
  <c r="V322" i="1"/>
  <c r="V321" i="1"/>
  <c r="W320" i="1"/>
  <c r="X320" i="1" s="1"/>
  <c r="N320" i="1"/>
  <c r="W319" i="1"/>
  <c r="W318" i="1"/>
  <c r="X318" i="1" s="1"/>
  <c r="N318" i="1"/>
  <c r="V316" i="1"/>
  <c r="V315" i="1"/>
  <c r="W314" i="1"/>
  <c r="X314" i="1" s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W309" i="1"/>
  <c r="X309" i="1" s="1"/>
  <c r="N309" i="1"/>
  <c r="W308" i="1"/>
  <c r="N308" i="1"/>
  <c r="W307" i="1"/>
  <c r="N307" i="1"/>
  <c r="V303" i="1"/>
  <c r="V302" i="1"/>
  <c r="W301" i="1"/>
  <c r="X301" i="1" s="1"/>
  <c r="X302" i="1" s="1"/>
  <c r="N301" i="1"/>
  <c r="V299" i="1"/>
  <c r="V298" i="1"/>
  <c r="W297" i="1"/>
  <c r="X297" i="1" s="1"/>
  <c r="X298" i="1" s="1"/>
  <c r="N297" i="1"/>
  <c r="V295" i="1"/>
  <c r="V294" i="1"/>
  <c r="W293" i="1"/>
  <c r="X293" i="1" s="1"/>
  <c r="X294" i="1" s="1"/>
  <c r="N293" i="1"/>
  <c r="V291" i="1"/>
  <c r="V290" i="1"/>
  <c r="W289" i="1"/>
  <c r="N498" i="1" s="1"/>
  <c r="N289" i="1"/>
  <c r="V286" i="1"/>
  <c r="V285" i="1"/>
  <c r="W284" i="1"/>
  <c r="X284" i="1" s="1"/>
  <c r="N284" i="1"/>
  <c r="W283" i="1"/>
  <c r="N283" i="1"/>
  <c r="V281" i="1"/>
  <c r="V280" i="1"/>
  <c r="X279" i="1"/>
  <c r="W279" i="1"/>
  <c r="N279" i="1"/>
  <c r="W278" i="1"/>
  <c r="X278" i="1" s="1"/>
  <c r="N278" i="1"/>
  <c r="W277" i="1"/>
  <c r="X277" i="1" s="1"/>
  <c r="N277" i="1"/>
  <c r="W276" i="1"/>
  <c r="X276" i="1" s="1"/>
  <c r="W275" i="1"/>
  <c r="X275" i="1" s="1"/>
  <c r="N275" i="1"/>
  <c r="W274" i="1"/>
  <c r="N274" i="1"/>
  <c r="W273" i="1"/>
  <c r="X273" i="1" s="1"/>
  <c r="N273" i="1"/>
  <c r="X272" i="1"/>
  <c r="W272" i="1"/>
  <c r="N272" i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W259" i="1"/>
  <c r="W262" i="1" s="1"/>
  <c r="V257" i="1"/>
  <c r="V256" i="1"/>
  <c r="W255" i="1"/>
  <c r="X255" i="1" s="1"/>
  <c r="N255" i="1"/>
  <c r="W254" i="1"/>
  <c r="X254" i="1" s="1"/>
  <c r="N254" i="1"/>
  <c r="W253" i="1"/>
  <c r="X253" i="1" s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X245" i="1"/>
  <c r="W245" i="1"/>
  <c r="N245" i="1"/>
  <c r="W244" i="1"/>
  <c r="X244" i="1" s="1"/>
  <c r="W243" i="1"/>
  <c r="X243" i="1" s="1"/>
  <c r="W242" i="1"/>
  <c r="X242" i="1" s="1"/>
  <c r="N242" i="1"/>
  <c r="W241" i="1"/>
  <c r="N241" i="1"/>
  <c r="W240" i="1"/>
  <c r="X240" i="1" s="1"/>
  <c r="N240" i="1"/>
  <c r="V238" i="1"/>
  <c r="V237" i="1"/>
  <c r="W236" i="1"/>
  <c r="X236" i="1" s="1"/>
  <c r="N236" i="1"/>
  <c r="W235" i="1"/>
  <c r="X235" i="1" s="1"/>
  <c r="N235" i="1"/>
  <c r="W234" i="1"/>
  <c r="N234" i="1"/>
  <c r="V232" i="1"/>
  <c r="V231" i="1"/>
  <c r="W230" i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N212" i="1"/>
  <c r="V209" i="1"/>
  <c r="V208" i="1"/>
  <c r="W207" i="1"/>
  <c r="J498" i="1" s="1"/>
  <c r="N207" i="1"/>
  <c r="V204" i="1"/>
  <c r="V203" i="1"/>
  <c r="W202" i="1"/>
  <c r="X202" i="1" s="1"/>
  <c r="N202" i="1"/>
  <c r="X201" i="1"/>
  <c r="W201" i="1"/>
  <c r="N201" i="1"/>
  <c r="W200" i="1"/>
  <c r="W199" i="1"/>
  <c r="X199" i="1" s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W182" i="1"/>
  <c r="X182" i="1" s="1"/>
  <c r="W181" i="1"/>
  <c r="N181" i="1"/>
  <c r="W180" i="1"/>
  <c r="X180" i="1" s="1"/>
  <c r="W179" i="1"/>
  <c r="N179" i="1"/>
  <c r="V177" i="1"/>
  <c r="V176" i="1"/>
  <c r="X175" i="1"/>
  <c r="W175" i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X167" i="1" s="1"/>
  <c r="V165" i="1"/>
  <c r="V164" i="1"/>
  <c r="W163" i="1"/>
  <c r="X163" i="1" s="1"/>
  <c r="N163" i="1"/>
  <c r="W162" i="1"/>
  <c r="N162" i="1"/>
  <c r="V159" i="1"/>
  <c r="V158" i="1"/>
  <c r="W157" i="1"/>
  <c r="X157" i="1" s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X134" i="1"/>
  <c r="W134" i="1"/>
  <c r="W133" i="1"/>
  <c r="X133" i="1" s="1"/>
  <c r="X137" i="1" s="1"/>
  <c r="N133" i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W124" i="1"/>
  <c r="X124" i="1" s="1"/>
  <c r="W123" i="1"/>
  <c r="N123" i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X113" i="1"/>
  <c r="W113" i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W90" i="1"/>
  <c r="X90" i="1" s="1"/>
  <c r="W89" i="1"/>
  <c r="W88" i="1"/>
  <c r="X88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N28" i="1"/>
  <c r="W27" i="1"/>
  <c r="N27" i="1"/>
  <c r="W26" i="1"/>
  <c r="X26" i="1" s="1"/>
  <c r="N26" i="1"/>
  <c r="V24" i="1"/>
  <c r="V23" i="1"/>
  <c r="W22" i="1"/>
  <c r="W24" i="1" s="1"/>
  <c r="N22" i="1"/>
  <c r="H10" i="1"/>
  <c r="H9" i="1"/>
  <c r="A9" i="1"/>
  <c r="F10" i="1" s="1"/>
  <c r="D7" i="1"/>
  <c r="O6" i="1"/>
  <c r="N2" i="1"/>
  <c r="X22" i="1" l="1"/>
  <c r="X23" i="1" s="1"/>
  <c r="W23" i="1"/>
  <c r="X388" i="1"/>
  <c r="X389" i="1" s="1"/>
  <c r="W389" i="1"/>
  <c r="W85" i="1"/>
  <c r="X63" i="1"/>
  <c r="W130" i="1"/>
  <c r="X122" i="1"/>
  <c r="W196" i="1"/>
  <c r="X179" i="1"/>
  <c r="W386" i="1"/>
  <c r="T498" i="1"/>
  <c r="W466" i="1"/>
  <c r="X463" i="1"/>
  <c r="X466" i="1" s="1"/>
  <c r="V492" i="1"/>
  <c r="W33" i="1"/>
  <c r="W32" i="1"/>
  <c r="W36" i="1"/>
  <c r="W37" i="1"/>
  <c r="W40" i="1"/>
  <c r="W41" i="1"/>
  <c r="W44" i="1"/>
  <c r="W45" i="1"/>
  <c r="W51" i="1"/>
  <c r="W146" i="1"/>
  <c r="W169" i="1"/>
  <c r="W170" i="1"/>
  <c r="W197" i="1"/>
  <c r="W203" i="1"/>
  <c r="X200" i="1"/>
  <c r="W256" i="1"/>
  <c r="W281" i="1"/>
  <c r="W286" i="1"/>
  <c r="W285" i="1"/>
  <c r="X283" i="1"/>
  <c r="W330" i="1"/>
  <c r="W351" i="1"/>
  <c r="X347" i="1"/>
  <c r="X351" i="1" s="1"/>
  <c r="W420" i="1"/>
  <c r="W421" i="1"/>
  <c r="D498" i="1"/>
  <c r="W93" i="1"/>
  <c r="W94" i="1"/>
  <c r="W106" i="1"/>
  <c r="W120" i="1"/>
  <c r="W129" i="1"/>
  <c r="G498" i="1"/>
  <c r="W204" i="1"/>
  <c r="W208" i="1"/>
  <c r="W209" i="1"/>
  <c r="L498" i="1"/>
  <c r="W251" i="1"/>
  <c r="W257" i="1"/>
  <c r="M498" i="1"/>
  <c r="W290" i="1"/>
  <c r="W291" i="1"/>
  <c r="W294" i="1"/>
  <c r="W295" i="1"/>
  <c r="W298" i="1"/>
  <c r="W299" i="1"/>
  <c r="W302" i="1"/>
  <c r="W303" i="1"/>
  <c r="O498" i="1"/>
  <c r="W315" i="1"/>
  <c r="W322" i="1"/>
  <c r="W326" i="1"/>
  <c r="P498" i="1"/>
  <c r="W378" i="1"/>
  <c r="W396" i="1"/>
  <c r="W412" i="1"/>
  <c r="W417" i="1"/>
  <c r="W424" i="1"/>
  <c r="W458" i="1"/>
  <c r="W471" i="1"/>
  <c r="W487" i="1"/>
  <c r="X85" i="1"/>
  <c r="X105" i="1"/>
  <c r="W86" i="1"/>
  <c r="W105" i="1"/>
  <c r="X412" i="1"/>
  <c r="J9" i="1"/>
  <c r="X28" i="1"/>
  <c r="C498" i="1"/>
  <c r="X50" i="1"/>
  <c r="X55" i="1"/>
  <c r="X59" i="1" s="1"/>
  <c r="W60" i="1"/>
  <c r="X89" i="1"/>
  <c r="X93" i="1" s="1"/>
  <c r="X108" i="1"/>
  <c r="X119" i="1" s="1"/>
  <c r="W119" i="1"/>
  <c r="X181" i="1"/>
  <c r="X196" i="1" s="1"/>
  <c r="X203" i="1"/>
  <c r="W237" i="1"/>
  <c r="X234" i="1"/>
  <c r="X237" i="1" s="1"/>
  <c r="W238" i="1"/>
  <c r="F498" i="1"/>
  <c r="W138" i="1"/>
  <c r="X230" i="1"/>
  <c r="X231" i="1" s="1"/>
  <c r="W231" i="1"/>
  <c r="W232" i="1"/>
  <c r="A10" i="1"/>
  <c r="B498" i="1"/>
  <c r="W489" i="1"/>
  <c r="W490" i="1"/>
  <c r="X27" i="1"/>
  <c r="X32" i="1" s="1"/>
  <c r="X49" i="1"/>
  <c r="X51" i="1" s="1"/>
  <c r="W52" i="1"/>
  <c r="W59" i="1"/>
  <c r="E498" i="1"/>
  <c r="X123" i="1"/>
  <c r="X129" i="1" s="1"/>
  <c r="W137" i="1"/>
  <c r="W145" i="1"/>
  <c r="W159" i="1"/>
  <c r="W177" i="1"/>
  <c r="X256" i="1"/>
  <c r="X259" i="1"/>
  <c r="X262" i="1" s="1"/>
  <c r="W263" i="1"/>
  <c r="W269" i="1"/>
  <c r="X452" i="1"/>
  <c r="F9" i="1"/>
  <c r="V488" i="1"/>
  <c r="X145" i="1"/>
  <c r="W158" i="1"/>
  <c r="I498" i="1"/>
  <c r="W164" i="1"/>
  <c r="W165" i="1"/>
  <c r="X162" i="1"/>
  <c r="X164" i="1" s="1"/>
  <c r="X169" i="1"/>
  <c r="X176" i="1"/>
  <c r="X285" i="1"/>
  <c r="W176" i="1"/>
  <c r="W228" i="1"/>
  <c r="X241" i="1"/>
  <c r="X250" i="1" s="1"/>
  <c r="W250" i="1"/>
  <c r="X265" i="1"/>
  <c r="X268" i="1" s="1"/>
  <c r="W268" i="1"/>
  <c r="X274" i="1"/>
  <c r="X280" i="1" s="1"/>
  <c r="W280" i="1"/>
  <c r="X308" i="1"/>
  <c r="W321" i="1"/>
  <c r="X329" i="1"/>
  <c r="X330" i="1" s="1"/>
  <c r="X334" i="1"/>
  <c r="X339" i="1" s="1"/>
  <c r="W340" i="1"/>
  <c r="W344" i="1"/>
  <c r="W352" i="1"/>
  <c r="W356" i="1"/>
  <c r="W362" i="1"/>
  <c r="X367" i="1"/>
  <c r="X378" i="1" s="1"/>
  <c r="X382" i="1"/>
  <c r="X385" i="1" s="1"/>
  <c r="W385" i="1"/>
  <c r="W397" i="1"/>
  <c r="W402" i="1"/>
  <c r="W413" i="1"/>
  <c r="X423" i="1"/>
  <c r="X424" i="1" s="1"/>
  <c r="X429" i="1"/>
  <c r="X438" i="1" s="1"/>
  <c r="X441" i="1"/>
  <c r="X443" i="1" s="1"/>
  <c r="W444" i="1"/>
  <c r="W453" i="1"/>
  <c r="W467" i="1"/>
  <c r="H498" i="1"/>
  <c r="Q498" i="1"/>
  <c r="X149" i="1"/>
  <c r="X158" i="1" s="1"/>
  <c r="X207" i="1"/>
  <c r="X208" i="1" s="1"/>
  <c r="X212" i="1"/>
  <c r="X227" i="1" s="1"/>
  <c r="W227" i="1"/>
  <c r="X289" i="1"/>
  <c r="X290" i="1" s="1"/>
  <c r="X307" i="1"/>
  <c r="X315" i="1" s="1"/>
  <c r="X324" i="1"/>
  <c r="X326" i="1" s="1"/>
  <c r="W339" i="1"/>
  <c r="W355" i="1"/>
  <c r="X392" i="1"/>
  <c r="X396" i="1" s="1"/>
  <c r="W439" i="1"/>
  <c r="W452" i="1"/>
  <c r="W459" i="1"/>
  <c r="W472" i="1"/>
  <c r="R498" i="1"/>
  <c r="W316" i="1"/>
  <c r="W379" i="1"/>
  <c r="W438" i="1"/>
  <c r="X469" i="1"/>
  <c r="X471" i="1" s="1"/>
  <c r="X319" i="1"/>
  <c r="X321" i="1" s="1"/>
  <c r="X342" i="1"/>
  <c r="X344" i="1" s="1"/>
  <c r="X360" i="1"/>
  <c r="X362" i="1" s="1"/>
  <c r="X400" i="1"/>
  <c r="X402" i="1" s="1"/>
  <c r="W492" i="1" l="1"/>
  <c r="W488" i="1"/>
  <c r="X493" i="1"/>
  <c r="W491" i="1"/>
</calcChain>
</file>

<file path=xl/sharedStrings.xml><?xml version="1.0" encoding="utf-8"?>
<sst xmlns="http://schemas.openxmlformats.org/spreadsheetml/2006/main" count="2130" uniqueCount="738">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</sst>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2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64" t="s">
        <v>0</v>
      </c>
      <c r="E1" s="339"/>
      <c r="F1" s="339"/>
      <c r="G1" s="12" t="s">
        <v>1</v>
      </c>
      <c r="H1" s="464" t="s">
        <v>2</v>
      </c>
      <c r="I1" s="339"/>
      <c r="J1" s="339"/>
      <c r="K1" s="339"/>
      <c r="L1" s="339"/>
      <c r="M1" s="339"/>
      <c r="N1" s="339"/>
      <c r="O1" s="339"/>
      <c r="P1" s="338" t="s">
        <v>3</v>
      </c>
      <c r="Q1" s="339"/>
      <c r="R1" s="33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561" t="s">
        <v>8</v>
      </c>
      <c r="B5" s="383"/>
      <c r="C5" s="356"/>
      <c r="D5" s="646"/>
      <c r="E5" s="647"/>
      <c r="F5" s="412" t="s">
        <v>9</v>
      </c>
      <c r="G5" s="356"/>
      <c r="H5" s="646" t="s">
        <v>737</v>
      </c>
      <c r="I5" s="664"/>
      <c r="J5" s="664"/>
      <c r="K5" s="664"/>
      <c r="L5" s="647"/>
      <c r="N5" s="24" t="s">
        <v>10</v>
      </c>
      <c r="O5" s="393">
        <v>45316</v>
      </c>
      <c r="P5" s="394"/>
      <c r="R5" s="371" t="s">
        <v>11</v>
      </c>
      <c r="S5" s="372"/>
      <c r="T5" s="523" t="s">
        <v>12</v>
      </c>
      <c r="U5" s="394"/>
      <c r="Z5" s="51"/>
      <c r="AA5" s="51"/>
      <c r="AB5" s="51"/>
    </row>
    <row r="6" spans="1:29" s="328" customFormat="1" ht="24" customHeight="1" x14ac:dyDescent="0.2">
      <c r="A6" s="561" t="s">
        <v>13</v>
      </c>
      <c r="B6" s="383"/>
      <c r="C6" s="356"/>
      <c r="D6" s="439" t="s">
        <v>14</v>
      </c>
      <c r="E6" s="440"/>
      <c r="F6" s="440"/>
      <c r="G6" s="440"/>
      <c r="H6" s="440"/>
      <c r="I6" s="440"/>
      <c r="J6" s="440"/>
      <c r="K6" s="440"/>
      <c r="L6" s="394"/>
      <c r="N6" s="24" t="s">
        <v>15</v>
      </c>
      <c r="O6" s="605" t="str">
        <f>IF(O5=0," ",CHOOSE(WEEKDAY(O5,2),"Понедельник","Вторник","Среда","Четверг","Пятница","Суббота","Воскресенье"))</f>
        <v>Четверг</v>
      </c>
      <c r="P6" s="337"/>
      <c r="R6" s="669" t="s">
        <v>16</v>
      </c>
      <c r="S6" s="372"/>
      <c r="T6" s="527" t="s">
        <v>17</v>
      </c>
      <c r="U6" s="528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35" t="str">
        <f>IFERROR(VLOOKUP(DeliveryAddress,Table,3,0),1)</f>
        <v>4</v>
      </c>
      <c r="E7" s="536"/>
      <c r="F7" s="536"/>
      <c r="G7" s="536"/>
      <c r="H7" s="536"/>
      <c r="I7" s="536"/>
      <c r="J7" s="536"/>
      <c r="K7" s="536"/>
      <c r="L7" s="456"/>
      <c r="N7" s="24"/>
      <c r="O7" s="42"/>
      <c r="P7" s="42"/>
      <c r="R7" s="351"/>
      <c r="S7" s="372"/>
      <c r="T7" s="529"/>
      <c r="U7" s="530"/>
      <c r="Z7" s="51"/>
      <c r="AA7" s="51"/>
      <c r="AB7" s="51"/>
    </row>
    <row r="8" spans="1:29" s="328" customFormat="1" ht="25.5" customHeight="1" x14ac:dyDescent="0.2">
      <c r="A8" s="378" t="s">
        <v>18</v>
      </c>
      <c r="B8" s="343"/>
      <c r="C8" s="344"/>
      <c r="D8" s="609"/>
      <c r="E8" s="610"/>
      <c r="F8" s="610"/>
      <c r="G8" s="610"/>
      <c r="H8" s="610"/>
      <c r="I8" s="610"/>
      <c r="J8" s="610"/>
      <c r="K8" s="610"/>
      <c r="L8" s="611"/>
      <c r="N8" s="24" t="s">
        <v>19</v>
      </c>
      <c r="O8" s="425">
        <v>0.45833333333333331</v>
      </c>
      <c r="P8" s="394"/>
      <c r="R8" s="351"/>
      <c r="S8" s="372"/>
      <c r="T8" s="529"/>
      <c r="U8" s="530"/>
      <c r="Z8" s="51"/>
      <c r="AA8" s="51"/>
      <c r="AB8" s="51"/>
    </row>
    <row r="9" spans="1:29" s="328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32"/>
      <c r="E9" s="370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3"/>
      <c r="P9" s="394"/>
      <c r="R9" s="351"/>
      <c r="S9" s="372"/>
      <c r="T9" s="531"/>
      <c r="U9" s="532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32"/>
      <c r="E10" s="370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559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5"/>
      <c r="P10" s="394"/>
      <c r="S10" s="24" t="s">
        <v>22</v>
      </c>
      <c r="T10" s="662" t="s">
        <v>23</v>
      </c>
      <c r="U10" s="528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5"/>
      <c r="P11" s="394"/>
      <c r="S11" s="24" t="s">
        <v>26</v>
      </c>
      <c r="T11" s="418" t="s">
        <v>27</v>
      </c>
      <c r="U11" s="419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382" t="s">
        <v>28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56"/>
      <c r="N12" s="24" t="s">
        <v>29</v>
      </c>
      <c r="O12" s="455"/>
      <c r="P12" s="456"/>
      <c r="Q12" s="23"/>
      <c r="S12" s="24"/>
      <c r="T12" s="339"/>
      <c r="U12" s="351"/>
      <c r="Z12" s="51"/>
      <c r="AA12" s="51"/>
      <c r="AB12" s="51"/>
    </row>
    <row r="13" spans="1:29" s="328" customFormat="1" ht="23.25" customHeight="1" x14ac:dyDescent="0.2">
      <c r="A13" s="382" t="s">
        <v>30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56"/>
      <c r="M13" s="26"/>
      <c r="N13" s="26" t="s">
        <v>31</v>
      </c>
      <c r="O13" s="418"/>
      <c r="P13" s="419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382" t="s">
        <v>32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56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387" t="s">
        <v>33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56"/>
      <c r="N15" s="557" t="s">
        <v>34</v>
      </c>
      <c r="O15" s="339"/>
      <c r="P15" s="339"/>
      <c r="Q15" s="339"/>
      <c r="R15" s="33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8"/>
      <c r="O16" s="558"/>
      <c r="P16" s="558"/>
      <c r="Q16" s="558"/>
      <c r="R16" s="55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5" t="s">
        <v>35</v>
      </c>
      <c r="B17" s="345" t="s">
        <v>36</v>
      </c>
      <c r="C17" s="588" t="s">
        <v>37</v>
      </c>
      <c r="D17" s="345" t="s">
        <v>38</v>
      </c>
      <c r="E17" s="346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602"/>
      <c r="P17" s="602"/>
      <c r="Q17" s="602"/>
      <c r="R17" s="346"/>
      <c r="S17" s="355" t="s">
        <v>48</v>
      </c>
      <c r="T17" s="356"/>
      <c r="U17" s="345" t="s">
        <v>49</v>
      </c>
      <c r="V17" s="345" t="s">
        <v>50</v>
      </c>
      <c r="W17" s="648" t="s">
        <v>51</v>
      </c>
      <c r="X17" s="345" t="s">
        <v>52</v>
      </c>
      <c r="Y17" s="357" t="s">
        <v>53</v>
      </c>
      <c r="Z17" s="357" t="s">
        <v>54</v>
      </c>
      <c r="AA17" s="357" t="s">
        <v>55</v>
      </c>
      <c r="AB17" s="629"/>
      <c r="AC17" s="630"/>
      <c r="AD17" s="574"/>
      <c r="BA17" s="639" t="s">
        <v>56</v>
      </c>
    </row>
    <row r="18" spans="1:53" ht="14.25" customHeight="1" x14ac:dyDescent="0.2">
      <c r="A18" s="392"/>
      <c r="B18" s="392"/>
      <c r="C18" s="392"/>
      <c r="D18" s="347"/>
      <c r="E18" s="348"/>
      <c r="F18" s="392"/>
      <c r="G18" s="392"/>
      <c r="H18" s="392"/>
      <c r="I18" s="392"/>
      <c r="J18" s="392"/>
      <c r="K18" s="392"/>
      <c r="L18" s="392"/>
      <c r="M18" s="392"/>
      <c r="N18" s="347"/>
      <c r="O18" s="603"/>
      <c r="P18" s="603"/>
      <c r="Q18" s="603"/>
      <c r="R18" s="348"/>
      <c r="S18" s="327" t="s">
        <v>57</v>
      </c>
      <c r="T18" s="327" t="s">
        <v>58</v>
      </c>
      <c r="U18" s="392"/>
      <c r="V18" s="392"/>
      <c r="W18" s="649"/>
      <c r="X18" s="392"/>
      <c r="Y18" s="358"/>
      <c r="Z18" s="358"/>
      <c r="AA18" s="631"/>
      <c r="AB18" s="632"/>
      <c r="AC18" s="633"/>
      <c r="AD18" s="575"/>
      <c r="BA18" s="351"/>
    </row>
    <row r="19" spans="1:53" ht="27.75" hidden="1" customHeight="1" x14ac:dyDescent="0.2">
      <c r="A19" s="359" t="s">
        <v>59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48"/>
      <c r="Z19" s="48"/>
    </row>
    <row r="20" spans="1:53" ht="16.5" hidden="1" customHeight="1" x14ac:dyDescent="0.25">
      <c r="A20" s="361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26"/>
      <c r="Z20" s="326"/>
    </row>
    <row r="21" spans="1:53" ht="14.25" hidden="1" customHeight="1" x14ac:dyDescent="0.25">
      <c r="A21" s="350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25"/>
      <c r="Z21" s="32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6">
        <v>4607091389258</v>
      </c>
      <c r="E22" s="337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1"/>
      <c r="P22" s="341"/>
      <c r="Q22" s="341"/>
      <c r="R22" s="337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2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3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3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hidden="1" customHeight="1" x14ac:dyDescent="0.25">
      <c r="A25" s="350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25"/>
      <c r="Z25" s="32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6">
        <v>4607091383881</v>
      </c>
      <c r="E26" s="337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1"/>
      <c r="P26" s="341"/>
      <c r="Q26" s="341"/>
      <c r="R26" s="337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6">
        <v>4607091388237</v>
      </c>
      <c r="E27" s="337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1"/>
      <c r="P27" s="341"/>
      <c r="Q27" s="341"/>
      <c r="R27" s="337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6">
        <v>4607091383935</v>
      </c>
      <c r="E28" s="337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1"/>
      <c r="P28" s="341"/>
      <c r="Q28" s="341"/>
      <c r="R28" s="337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6">
        <v>4680115881853</v>
      </c>
      <c r="E29" s="337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1"/>
      <c r="P29" s="341"/>
      <c r="Q29" s="341"/>
      <c r="R29" s="337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6">
        <v>4607091383911</v>
      </c>
      <c r="E30" s="337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1"/>
      <c r="P30" s="341"/>
      <c r="Q30" s="341"/>
      <c r="R30" s="337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6">
        <v>4607091388244</v>
      </c>
      <c r="E31" s="337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1"/>
      <c r="P31" s="341"/>
      <c r="Q31" s="341"/>
      <c r="R31" s="337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2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3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3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hidden="1" customHeight="1" x14ac:dyDescent="0.25">
      <c r="A34" s="350" t="s">
        <v>81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25"/>
      <c r="Z34" s="32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6">
        <v>4607091388503</v>
      </c>
      <c r="E35" s="337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1"/>
      <c r="P35" s="341"/>
      <c r="Q35" s="341"/>
      <c r="R35" s="337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2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3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3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hidden="1" customHeight="1" x14ac:dyDescent="0.25">
      <c r="A38" s="350" t="s">
        <v>86</v>
      </c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25"/>
      <c r="Z38" s="32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6">
        <v>4607091388282</v>
      </c>
      <c r="E39" s="337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1"/>
      <c r="P39" s="341"/>
      <c r="Q39" s="341"/>
      <c r="R39" s="337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2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3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3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hidden="1" customHeight="1" x14ac:dyDescent="0.25">
      <c r="A42" s="350" t="s">
        <v>90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25"/>
      <c r="Z42" s="32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6">
        <v>4607091389111</v>
      </c>
      <c r="E43" s="337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1"/>
      <c r="P43" s="341"/>
      <c r="Q43" s="341"/>
      <c r="R43" s="337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2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3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3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hidden="1" customHeight="1" x14ac:dyDescent="0.2">
      <c r="A46" s="359" t="s">
        <v>93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48"/>
      <c r="Z46" s="48"/>
    </row>
    <row r="47" spans="1:53" ht="16.5" hidden="1" customHeight="1" x14ac:dyDescent="0.25">
      <c r="A47" s="361" t="s">
        <v>94</v>
      </c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26"/>
      <c r="Z47" s="326"/>
    </row>
    <row r="48" spans="1:53" ht="14.25" hidden="1" customHeight="1" x14ac:dyDescent="0.25">
      <c r="A48" s="350" t="s">
        <v>95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25"/>
      <c r="Z48" s="32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6">
        <v>4680115881440</v>
      </c>
      <c r="E49" s="337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1"/>
      <c r="P49" s="341"/>
      <c r="Q49" s="341"/>
      <c r="R49" s="337"/>
      <c r="S49" s="34"/>
      <c r="T49" s="34"/>
      <c r="U49" s="35" t="s">
        <v>65</v>
      </c>
      <c r="V49" s="330">
        <v>0</v>
      </c>
      <c r="W49" s="33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6">
        <v>4680115881433</v>
      </c>
      <c r="E50" s="337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1"/>
      <c r="P50" s="341"/>
      <c r="Q50" s="341"/>
      <c r="R50" s="337"/>
      <c r="S50" s="34"/>
      <c r="T50" s="34"/>
      <c r="U50" s="35" t="s">
        <v>65</v>
      </c>
      <c r="V50" s="330">
        <v>6.75</v>
      </c>
      <c r="W50" s="331">
        <f>IFERROR(IF(V50="",0,CEILING((V50/$H50),1)*$H50),"")</f>
        <v>8.1000000000000014</v>
      </c>
      <c r="X50" s="36">
        <f>IFERROR(IF(W50=0,"",ROUNDUP(W50/H50,0)*0.00753),"")</f>
        <v>2.2589999999999999E-2</v>
      </c>
      <c r="Y50" s="56"/>
      <c r="Z50" s="57"/>
      <c r="AD50" s="58"/>
      <c r="BA50" s="70" t="s">
        <v>1</v>
      </c>
    </row>
    <row r="51" spans="1:53" x14ac:dyDescent="0.2">
      <c r="A51" s="352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3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2">
        <f>IFERROR(V49/H49,"0")+IFERROR(V50/H50,"0")</f>
        <v>2.5</v>
      </c>
      <c r="W51" s="332">
        <f>IFERROR(W49/H49,"0")+IFERROR(W50/H50,"0")</f>
        <v>3.0000000000000004</v>
      </c>
      <c r="X51" s="332">
        <f>IFERROR(IF(X49="",0,X49),"0")+IFERROR(IF(X50="",0,X50),"0")</f>
        <v>2.2589999999999999E-2</v>
      </c>
      <c r="Y51" s="333"/>
      <c r="Z51" s="333"/>
    </row>
    <row r="52" spans="1:53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3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2">
        <f>IFERROR(SUM(V49:V50),"0")</f>
        <v>6.75</v>
      </c>
      <c r="W52" s="332">
        <f>IFERROR(SUM(W49:W50),"0")</f>
        <v>8.1000000000000014</v>
      </c>
      <c r="X52" s="37"/>
      <c r="Y52" s="333"/>
      <c r="Z52" s="333"/>
    </row>
    <row r="53" spans="1:53" ht="16.5" hidden="1" customHeight="1" x14ac:dyDescent="0.25">
      <c r="A53" s="361" t="s">
        <v>102</v>
      </c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26"/>
      <c r="Z53" s="326"/>
    </row>
    <row r="54" spans="1:53" ht="14.25" hidden="1" customHeight="1" x14ac:dyDescent="0.25">
      <c r="A54" s="350" t="s">
        <v>103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25"/>
      <c r="Z54" s="32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6">
        <v>4680115881426</v>
      </c>
      <c r="E55" s="337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1"/>
      <c r="P55" s="341"/>
      <c r="Q55" s="341"/>
      <c r="R55" s="337"/>
      <c r="S55" s="34"/>
      <c r="T55" s="34"/>
      <c r="U55" s="35" t="s">
        <v>65</v>
      </c>
      <c r="V55" s="330">
        <v>200</v>
      </c>
      <c r="W55" s="331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6">
        <v>4680115881426</v>
      </c>
      <c r="E56" s="337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61" t="s">
        <v>108</v>
      </c>
      <c r="O56" s="341"/>
      <c r="P56" s="341"/>
      <c r="Q56" s="341"/>
      <c r="R56" s="337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6">
        <v>4680115881419</v>
      </c>
      <c r="E57" s="337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1"/>
      <c r="P57" s="341"/>
      <c r="Q57" s="341"/>
      <c r="R57" s="337"/>
      <c r="S57" s="34"/>
      <c r="T57" s="34"/>
      <c r="U57" s="35" t="s">
        <v>65</v>
      </c>
      <c r="V57" s="330">
        <v>67.5</v>
      </c>
      <c r="W57" s="331">
        <f>IFERROR(IF(V57="",0,CEILING((V57/$H57),1)*$H57),"")</f>
        <v>67.5</v>
      </c>
      <c r="X57" s="36">
        <f>IFERROR(IF(W57=0,"",ROUNDUP(W57/H57,0)*0.00937),"")</f>
        <v>0.14055000000000001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6">
        <v>4680115881525</v>
      </c>
      <c r="E58" s="337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6" t="s">
        <v>113</v>
      </c>
      <c r="O58" s="341"/>
      <c r="P58" s="341"/>
      <c r="Q58" s="341"/>
      <c r="R58" s="337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2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3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2">
        <f>IFERROR(V55/H55,"0")+IFERROR(V56/H56,"0")+IFERROR(V57/H57,"0")+IFERROR(V58/H58,"0")</f>
        <v>33.518518518518519</v>
      </c>
      <c r="W59" s="332">
        <f>IFERROR(W55/H55,"0")+IFERROR(W56/H56,"0")+IFERROR(W57/H57,"0")+IFERROR(W58/H58,"0")</f>
        <v>34</v>
      </c>
      <c r="X59" s="332">
        <f>IFERROR(IF(X55="",0,X55),"0")+IFERROR(IF(X56="",0,X56),"0")+IFERROR(IF(X57="",0,X57),"0")+IFERROR(IF(X58="",0,X58),"0")</f>
        <v>0.55379999999999996</v>
      </c>
      <c r="Y59" s="333"/>
      <c r="Z59" s="333"/>
    </row>
    <row r="60" spans="1:53" x14ac:dyDescent="0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3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2">
        <f>IFERROR(SUM(V55:V58),"0")</f>
        <v>267.5</v>
      </c>
      <c r="W60" s="332">
        <f>IFERROR(SUM(W55:W58),"0")</f>
        <v>272.70000000000005</v>
      </c>
      <c r="X60" s="37"/>
      <c r="Y60" s="333"/>
      <c r="Z60" s="333"/>
    </row>
    <row r="61" spans="1:53" ht="16.5" hidden="1" customHeight="1" x14ac:dyDescent="0.25">
      <c r="A61" s="361" t="s">
        <v>93</v>
      </c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26"/>
      <c r="Z61" s="326"/>
    </row>
    <row r="62" spans="1:53" ht="14.25" hidden="1" customHeight="1" x14ac:dyDescent="0.25">
      <c r="A62" s="350" t="s">
        <v>103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25"/>
      <c r="Z62" s="32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6">
        <v>4607091382945</v>
      </c>
      <c r="E63" s="337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6" t="s">
        <v>116</v>
      </c>
      <c r="O63" s="341"/>
      <c r="P63" s="341"/>
      <c r="Q63" s="341"/>
      <c r="R63" s="337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6">
        <v>4607091385670</v>
      </c>
      <c r="E64" s="337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44" t="s">
        <v>120</v>
      </c>
      <c r="O64" s="341"/>
      <c r="P64" s="341"/>
      <c r="Q64" s="341"/>
      <c r="R64" s="337"/>
      <c r="S64" s="34"/>
      <c r="T64" s="34"/>
      <c r="U64" s="35" t="s">
        <v>65</v>
      </c>
      <c r="V64" s="330">
        <v>100</v>
      </c>
      <c r="W64" s="331">
        <f t="shared" si="2"/>
        <v>100.8</v>
      </c>
      <c r="X64" s="36">
        <f t="shared" si="3"/>
        <v>0.19574999999999998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121</v>
      </c>
      <c r="C65" s="31">
        <v>4301011380</v>
      </c>
      <c r="D65" s="336">
        <v>4607091385670</v>
      </c>
      <c r="E65" s="337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1"/>
      <c r="P65" s="341"/>
      <c r="Q65" s="341"/>
      <c r="R65" s="337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6">
        <v>4680115883956</v>
      </c>
      <c r="E66" s="337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6" t="s">
        <v>124</v>
      </c>
      <c r="O66" s="341"/>
      <c r="P66" s="341"/>
      <c r="Q66" s="341"/>
      <c r="R66" s="337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6">
        <v>4680115881327</v>
      </c>
      <c r="E67" s="337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1"/>
      <c r="P67" s="341"/>
      <c r="Q67" s="341"/>
      <c r="R67" s="337"/>
      <c r="S67" s="34"/>
      <c r="T67" s="34"/>
      <c r="U67" s="35" t="s">
        <v>65</v>
      </c>
      <c r="V67" s="330">
        <v>30</v>
      </c>
      <c r="W67" s="331">
        <f t="shared" si="2"/>
        <v>32.400000000000006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6">
        <v>4680115882133</v>
      </c>
      <c r="E68" s="337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1"/>
      <c r="P68" s="341"/>
      <c r="Q68" s="341"/>
      <c r="R68" s="337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6">
        <v>4680115882133</v>
      </c>
      <c r="E69" s="337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6" t="s">
        <v>131</v>
      </c>
      <c r="O69" s="341"/>
      <c r="P69" s="341"/>
      <c r="Q69" s="341"/>
      <c r="R69" s="337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6">
        <v>4607091382952</v>
      </c>
      <c r="E70" s="337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1"/>
      <c r="P70" s="341"/>
      <c r="Q70" s="341"/>
      <c r="R70" s="337"/>
      <c r="S70" s="34"/>
      <c r="T70" s="34"/>
      <c r="U70" s="35" t="s">
        <v>65</v>
      </c>
      <c r="V70" s="330">
        <v>0</v>
      </c>
      <c r="W70" s="331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6">
        <v>4680115882539</v>
      </c>
      <c r="E71" s="337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1"/>
      <c r="P71" s="341"/>
      <c r="Q71" s="341"/>
      <c r="R71" s="337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4301011382</v>
      </c>
      <c r="D72" s="336">
        <v>4607091385687</v>
      </c>
      <c r="E72" s="337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1"/>
      <c r="P72" s="341"/>
      <c r="Q72" s="341"/>
      <c r="R72" s="337"/>
      <c r="S72" s="34"/>
      <c r="T72" s="34"/>
      <c r="U72" s="35" t="s">
        <v>65</v>
      </c>
      <c r="V72" s="330">
        <v>20</v>
      </c>
      <c r="W72" s="331">
        <f t="shared" si="2"/>
        <v>20</v>
      </c>
      <c r="X72" s="36">
        <f t="shared" si="4"/>
        <v>4.6850000000000003E-2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6">
        <v>4607091384604</v>
      </c>
      <c r="E73" s="337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1"/>
      <c r="P73" s="341"/>
      <c r="Q73" s="341"/>
      <c r="R73" s="337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6">
        <v>4680115880283</v>
      </c>
      <c r="E74" s="337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1"/>
      <c r="P74" s="341"/>
      <c r="Q74" s="341"/>
      <c r="R74" s="337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6">
        <v>4680115883949</v>
      </c>
      <c r="E75" s="337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53" t="s">
        <v>144</v>
      </c>
      <c r="O75" s="341"/>
      <c r="P75" s="341"/>
      <c r="Q75" s="341"/>
      <c r="R75" s="337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6">
        <v>4680115881518</v>
      </c>
      <c r="E76" s="337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1"/>
      <c r="P76" s="341"/>
      <c r="Q76" s="341"/>
      <c r="R76" s="337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6">
        <v>4680115881303</v>
      </c>
      <c r="E77" s="337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1"/>
      <c r="P77" s="341"/>
      <c r="Q77" s="341"/>
      <c r="R77" s="337"/>
      <c r="S77" s="34"/>
      <c r="T77" s="34"/>
      <c r="U77" s="35" t="s">
        <v>65</v>
      </c>
      <c r="V77" s="330">
        <v>25</v>
      </c>
      <c r="W77" s="331">
        <f t="shared" si="2"/>
        <v>27</v>
      </c>
      <c r="X77" s="36">
        <f t="shared" si="4"/>
        <v>5.6219999999999999E-2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6">
        <v>4680115882577</v>
      </c>
      <c r="E78" s="337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2" t="s">
        <v>151</v>
      </c>
      <c r="O78" s="341"/>
      <c r="P78" s="341"/>
      <c r="Q78" s="341"/>
      <c r="R78" s="337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6">
        <v>4680115882577</v>
      </c>
      <c r="E79" s="337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14" t="s">
        <v>153</v>
      </c>
      <c r="O79" s="341"/>
      <c r="P79" s="341"/>
      <c r="Q79" s="341"/>
      <c r="R79" s="337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6">
        <v>4680115882720</v>
      </c>
      <c r="E80" s="337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7" t="s">
        <v>156</v>
      </c>
      <c r="O80" s="341"/>
      <c r="P80" s="341"/>
      <c r="Q80" s="341"/>
      <c r="R80" s="337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6">
        <v>4607091388466</v>
      </c>
      <c r="E81" s="337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66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1"/>
      <c r="P81" s="341"/>
      <c r="Q81" s="341"/>
      <c r="R81" s="337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6">
        <v>4680115880269</v>
      </c>
      <c r="E82" s="337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1"/>
      <c r="P82" s="341"/>
      <c r="Q82" s="341"/>
      <c r="R82" s="337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6">
        <v>4680115880429</v>
      </c>
      <c r="E83" s="337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1"/>
      <c r="P83" s="341"/>
      <c r="Q83" s="341"/>
      <c r="R83" s="337"/>
      <c r="S83" s="34"/>
      <c r="T83" s="34"/>
      <c r="U83" s="35" t="s">
        <v>65</v>
      </c>
      <c r="V83" s="330">
        <v>0</v>
      </c>
      <c r="W83" s="33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6">
        <v>4680115881457</v>
      </c>
      <c r="E84" s="337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1"/>
      <c r="P84" s="341"/>
      <c r="Q84" s="341"/>
      <c r="R84" s="337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2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3"/>
      <c r="N85" s="342" t="s">
        <v>66</v>
      </c>
      <c r="O85" s="343"/>
      <c r="P85" s="343"/>
      <c r="Q85" s="343"/>
      <c r="R85" s="343"/>
      <c r="S85" s="343"/>
      <c r="T85" s="344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22.261904761904759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0.36407</v>
      </c>
      <c r="Y85" s="333"/>
      <c r="Z85" s="333"/>
    </row>
    <row r="86" spans="1:53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3"/>
      <c r="N86" s="342" t="s">
        <v>66</v>
      </c>
      <c r="O86" s="343"/>
      <c r="P86" s="343"/>
      <c r="Q86" s="343"/>
      <c r="R86" s="343"/>
      <c r="S86" s="343"/>
      <c r="T86" s="344"/>
      <c r="U86" s="37" t="s">
        <v>65</v>
      </c>
      <c r="V86" s="332">
        <f>IFERROR(SUM(V63:V84),"0")</f>
        <v>175</v>
      </c>
      <c r="W86" s="332">
        <f>IFERROR(SUM(W63:W84),"0")</f>
        <v>180.2</v>
      </c>
      <c r="X86" s="37"/>
      <c r="Y86" s="333"/>
      <c r="Z86" s="333"/>
    </row>
    <row r="87" spans="1:53" ht="14.25" hidden="1" customHeight="1" x14ac:dyDescent="0.25">
      <c r="A87" s="350" t="s">
        <v>95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25"/>
      <c r="Z87" s="325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6">
        <v>4680115881488</v>
      </c>
      <c r="E88" s="337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1"/>
      <c r="P88" s="341"/>
      <c r="Q88" s="341"/>
      <c r="R88" s="337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6">
        <v>4607091384765</v>
      </c>
      <c r="E89" s="337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12" t="s">
        <v>169</v>
      </c>
      <c r="O89" s="341"/>
      <c r="P89" s="341"/>
      <c r="Q89" s="341"/>
      <c r="R89" s="337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6">
        <v>4680115882751</v>
      </c>
      <c r="E90" s="337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88" t="s">
        <v>172</v>
      </c>
      <c r="O90" s="341"/>
      <c r="P90" s="341"/>
      <c r="Q90" s="341"/>
      <c r="R90" s="337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6">
        <v>4680115882775</v>
      </c>
      <c r="E91" s="337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377" t="s">
        <v>176</v>
      </c>
      <c r="O91" s="341"/>
      <c r="P91" s="341"/>
      <c r="Q91" s="341"/>
      <c r="R91" s="337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6">
        <v>4680115880658</v>
      </c>
      <c r="E92" s="337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1"/>
      <c r="P92" s="341"/>
      <c r="Q92" s="341"/>
      <c r="R92" s="337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2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3"/>
      <c r="N93" s="342" t="s">
        <v>66</v>
      </c>
      <c r="O93" s="343"/>
      <c r="P93" s="343"/>
      <c r="Q93" s="343"/>
      <c r="R93" s="343"/>
      <c r="S93" s="343"/>
      <c r="T93" s="344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3"/>
      <c r="N94" s="342" t="s">
        <v>66</v>
      </c>
      <c r="O94" s="343"/>
      <c r="P94" s="343"/>
      <c r="Q94" s="343"/>
      <c r="R94" s="343"/>
      <c r="S94" s="343"/>
      <c r="T94" s="344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hidden="1" customHeight="1" x14ac:dyDescent="0.25">
      <c r="A95" s="350" t="s">
        <v>60</v>
      </c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25"/>
      <c r="Z95" s="325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6">
        <v>4607091387667</v>
      </c>
      <c r="E96" s="337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4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1"/>
      <c r="P96" s="341"/>
      <c r="Q96" s="341"/>
      <c r="R96" s="337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36">
        <v>4607091387636</v>
      </c>
      <c r="E97" s="337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1"/>
      <c r="P97" s="341"/>
      <c r="Q97" s="341"/>
      <c r="R97" s="337"/>
      <c r="S97" s="34"/>
      <c r="T97" s="34"/>
      <c r="U97" s="35" t="s">
        <v>65</v>
      </c>
      <c r="V97" s="330">
        <v>15</v>
      </c>
      <c r="W97" s="331">
        <f t="shared" si="5"/>
        <v>16.8</v>
      </c>
      <c r="X97" s="36">
        <f>IFERROR(IF(W97=0,"",ROUNDUP(W97/H97,0)*0.00937),"")</f>
        <v>3.7479999999999999E-2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4301031080</v>
      </c>
      <c r="D98" s="336">
        <v>4607091386745</v>
      </c>
      <c r="E98" s="337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48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1"/>
      <c r="P98" s="341"/>
      <c r="Q98" s="341"/>
      <c r="R98" s="337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185</v>
      </c>
      <c r="B99" s="54" t="s">
        <v>186</v>
      </c>
      <c r="C99" s="31">
        <v>4301030963</v>
      </c>
      <c r="D99" s="336">
        <v>4607091382426</v>
      </c>
      <c r="E99" s="337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1"/>
      <c r="P99" s="341"/>
      <c r="Q99" s="341"/>
      <c r="R99" s="337"/>
      <c r="S99" s="34"/>
      <c r="T99" s="34"/>
      <c r="U99" s="35" t="s">
        <v>65</v>
      </c>
      <c r="V99" s="330">
        <v>15</v>
      </c>
      <c r="W99" s="331">
        <f t="shared" si="5"/>
        <v>18</v>
      </c>
      <c r="X99" s="36">
        <f>IFERROR(IF(W99=0,"",ROUNDUP(W99/H99,0)*0.02175),"")</f>
        <v>4.3499999999999997E-2</v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4301030962</v>
      </c>
      <c r="D100" s="336">
        <v>4607091386547</v>
      </c>
      <c r="E100" s="337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6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1"/>
      <c r="P100" s="341"/>
      <c r="Q100" s="341"/>
      <c r="R100" s="337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4301031079</v>
      </c>
      <c r="D101" s="336">
        <v>4607091384734</v>
      </c>
      <c r="E101" s="337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1"/>
      <c r="P101" s="341"/>
      <c r="Q101" s="341"/>
      <c r="R101" s="337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4301030964</v>
      </c>
      <c r="D102" s="336">
        <v>4607091382464</v>
      </c>
      <c r="E102" s="337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6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1"/>
      <c r="P102" s="341"/>
      <c r="Q102" s="341"/>
      <c r="R102" s="337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193</v>
      </c>
      <c r="B103" s="54" t="s">
        <v>194</v>
      </c>
      <c r="C103" s="31">
        <v>4301031235</v>
      </c>
      <c r="D103" s="336">
        <v>4680115883444</v>
      </c>
      <c r="E103" s="337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15" t="s">
        <v>195</v>
      </c>
      <c r="O103" s="341"/>
      <c r="P103" s="341"/>
      <c r="Q103" s="341"/>
      <c r="R103" s="337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193</v>
      </c>
      <c r="B104" s="54" t="s">
        <v>196</v>
      </c>
      <c r="C104" s="31">
        <v>4301031234</v>
      </c>
      <c r="D104" s="336">
        <v>4680115883444</v>
      </c>
      <c r="E104" s="337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666" t="s">
        <v>195</v>
      </c>
      <c r="O104" s="341"/>
      <c r="P104" s="341"/>
      <c r="Q104" s="341"/>
      <c r="R104" s="337"/>
      <c r="S104" s="34"/>
      <c r="T104" s="34"/>
      <c r="U104" s="35" t="s">
        <v>65</v>
      </c>
      <c r="V104" s="330">
        <v>0</v>
      </c>
      <c r="W104" s="331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2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3"/>
      <c r="N105" s="342" t="s">
        <v>66</v>
      </c>
      <c r="O105" s="343"/>
      <c r="P105" s="343"/>
      <c r="Q105" s="343"/>
      <c r="R105" s="343"/>
      <c r="S105" s="343"/>
      <c r="T105" s="344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5.2380952380952381</v>
      </c>
      <c r="W105" s="332">
        <f>IFERROR(W96/H96,"0")+IFERROR(W97/H97,"0")+IFERROR(W98/H98,"0")+IFERROR(W99/H99,"0")+IFERROR(W100/H100,"0")+IFERROR(W101/H101,"0")+IFERROR(W102/H102,"0")+IFERROR(W103/H103,"0")+IFERROR(W104/H104,"0")</f>
        <v>6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8.0979999999999996E-2</v>
      </c>
      <c r="Y105" s="333"/>
      <c r="Z105" s="333"/>
    </row>
    <row r="106" spans="1:53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3"/>
      <c r="N106" s="342" t="s">
        <v>66</v>
      </c>
      <c r="O106" s="343"/>
      <c r="P106" s="343"/>
      <c r="Q106" s="343"/>
      <c r="R106" s="343"/>
      <c r="S106" s="343"/>
      <c r="T106" s="344"/>
      <c r="U106" s="37" t="s">
        <v>65</v>
      </c>
      <c r="V106" s="332">
        <f>IFERROR(SUM(V96:V104),"0")</f>
        <v>30</v>
      </c>
      <c r="W106" s="332">
        <f>IFERROR(SUM(W96:W104),"0")</f>
        <v>34.799999999999997</v>
      </c>
      <c r="X106" s="37"/>
      <c r="Y106" s="333"/>
      <c r="Z106" s="333"/>
    </row>
    <row r="107" spans="1:53" ht="14.25" hidden="1" customHeight="1" x14ac:dyDescent="0.25">
      <c r="A107" s="350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25"/>
      <c r="Z107" s="325"/>
    </row>
    <row r="108" spans="1:53" ht="27" hidden="1" customHeight="1" x14ac:dyDescent="0.25">
      <c r="A108" s="54" t="s">
        <v>197</v>
      </c>
      <c r="B108" s="54" t="s">
        <v>198</v>
      </c>
      <c r="C108" s="31">
        <v>4301051437</v>
      </c>
      <c r="D108" s="336">
        <v>4607091386967</v>
      </c>
      <c r="E108" s="337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481" t="s">
        <v>199</v>
      </c>
      <c r="O108" s="341"/>
      <c r="P108" s="341"/>
      <c r="Q108" s="341"/>
      <c r="R108" s="337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197</v>
      </c>
      <c r="B109" s="54" t="s">
        <v>200</v>
      </c>
      <c r="C109" s="31">
        <v>4301051543</v>
      </c>
      <c r="D109" s="336">
        <v>4607091386967</v>
      </c>
      <c r="E109" s="337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479" t="s">
        <v>201</v>
      </c>
      <c r="O109" s="341"/>
      <c r="P109" s="341"/>
      <c r="Q109" s="341"/>
      <c r="R109" s="337"/>
      <c r="S109" s="34"/>
      <c r="T109" s="34"/>
      <c r="U109" s="35" t="s">
        <v>65</v>
      </c>
      <c r="V109" s="330">
        <v>20</v>
      </c>
      <c r="W109" s="331">
        <f t="shared" si="6"/>
        <v>25.200000000000003</v>
      </c>
      <c r="X109" s="36">
        <f>IFERROR(IF(W109=0,"",ROUNDUP(W109/H109,0)*0.02175),"")</f>
        <v>6.5250000000000002E-2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4301051611</v>
      </c>
      <c r="D110" s="336">
        <v>4607091385304</v>
      </c>
      <c r="E110" s="337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434" t="s">
        <v>204</v>
      </c>
      <c r="O110" s="341"/>
      <c r="P110" s="341"/>
      <c r="Q110" s="341"/>
      <c r="R110" s="337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4301051306</v>
      </c>
      <c r="D111" s="336">
        <v>4607091386264</v>
      </c>
      <c r="E111" s="337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1"/>
      <c r="P111" s="341"/>
      <c r="Q111" s="341"/>
      <c r="R111" s="337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207</v>
      </c>
      <c r="B112" s="54" t="s">
        <v>208</v>
      </c>
      <c r="C112" s="31">
        <v>4301051477</v>
      </c>
      <c r="D112" s="336">
        <v>4680115882584</v>
      </c>
      <c r="E112" s="337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58" t="s">
        <v>209</v>
      </c>
      <c r="O112" s="341"/>
      <c r="P112" s="341"/>
      <c r="Q112" s="341"/>
      <c r="R112" s="337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207</v>
      </c>
      <c r="B113" s="54" t="s">
        <v>210</v>
      </c>
      <c r="C113" s="31">
        <v>4301051476</v>
      </c>
      <c r="D113" s="336">
        <v>4680115882584</v>
      </c>
      <c r="E113" s="337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642" t="s">
        <v>211</v>
      </c>
      <c r="O113" s="341"/>
      <c r="P113" s="341"/>
      <c r="Q113" s="341"/>
      <c r="R113" s="337"/>
      <c r="S113" s="34"/>
      <c r="T113" s="34"/>
      <c r="U113" s="35" t="s">
        <v>65</v>
      </c>
      <c r="V113" s="330">
        <v>0</v>
      </c>
      <c r="W113" s="33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4301051436</v>
      </c>
      <c r="D114" s="336">
        <v>4607091385731</v>
      </c>
      <c r="E114" s="337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68" t="s">
        <v>214</v>
      </c>
      <c r="O114" s="341"/>
      <c r="P114" s="341"/>
      <c r="Q114" s="341"/>
      <c r="R114" s="337"/>
      <c r="S114" s="34"/>
      <c r="T114" s="34"/>
      <c r="U114" s="35" t="s">
        <v>65</v>
      </c>
      <c r="V114" s="330">
        <v>13.5</v>
      </c>
      <c r="W114" s="331">
        <f t="shared" si="6"/>
        <v>13.5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4301051439</v>
      </c>
      <c r="D115" s="336">
        <v>4680115880214</v>
      </c>
      <c r="E115" s="337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02" t="s">
        <v>217</v>
      </c>
      <c r="O115" s="341"/>
      <c r="P115" s="341"/>
      <c r="Q115" s="341"/>
      <c r="R115" s="337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4301051438</v>
      </c>
      <c r="D116" s="336">
        <v>4680115880894</v>
      </c>
      <c r="E116" s="337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14" t="s">
        <v>220</v>
      </c>
      <c r="O116" s="341"/>
      <c r="P116" s="341"/>
      <c r="Q116" s="341"/>
      <c r="R116" s="337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4301051313</v>
      </c>
      <c r="D117" s="336">
        <v>4607091385427</v>
      </c>
      <c r="E117" s="337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1"/>
      <c r="P117" s="341"/>
      <c r="Q117" s="341"/>
      <c r="R117" s="337"/>
      <c r="S117" s="34"/>
      <c r="T117" s="34"/>
      <c r="U117" s="35" t="s">
        <v>65</v>
      </c>
      <c r="V117" s="330">
        <v>0</v>
      </c>
      <c r="W117" s="331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223</v>
      </c>
      <c r="B118" s="54" t="s">
        <v>224</v>
      </c>
      <c r="C118" s="31">
        <v>4301051480</v>
      </c>
      <c r="D118" s="336">
        <v>4680115882645</v>
      </c>
      <c r="E118" s="337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72" t="s">
        <v>225</v>
      </c>
      <c r="O118" s="341"/>
      <c r="P118" s="341"/>
      <c r="Q118" s="341"/>
      <c r="R118" s="337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2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3"/>
      <c r="N119" s="342" t="s">
        <v>66</v>
      </c>
      <c r="O119" s="343"/>
      <c r="P119" s="343"/>
      <c r="Q119" s="343"/>
      <c r="R119" s="343"/>
      <c r="S119" s="343"/>
      <c r="T119" s="344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7.3809523809523814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8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0.10290000000000001</v>
      </c>
      <c r="Y119" s="333"/>
      <c r="Z119" s="333"/>
    </row>
    <row r="120" spans="1:53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3"/>
      <c r="N120" s="342" t="s">
        <v>66</v>
      </c>
      <c r="O120" s="343"/>
      <c r="P120" s="343"/>
      <c r="Q120" s="343"/>
      <c r="R120" s="343"/>
      <c r="S120" s="343"/>
      <c r="T120" s="344"/>
      <c r="U120" s="37" t="s">
        <v>65</v>
      </c>
      <c r="V120" s="332">
        <f>IFERROR(SUM(V108:V118),"0")</f>
        <v>33.5</v>
      </c>
      <c r="W120" s="332">
        <f>IFERROR(SUM(W108:W118),"0")</f>
        <v>38.700000000000003</v>
      </c>
      <c r="X120" s="37"/>
      <c r="Y120" s="333"/>
      <c r="Z120" s="333"/>
    </row>
    <row r="121" spans="1:53" ht="14.25" hidden="1" customHeight="1" x14ac:dyDescent="0.25">
      <c r="A121" s="350" t="s">
        <v>226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25"/>
      <c r="Z121" s="325"/>
    </row>
    <row r="122" spans="1:53" ht="27" hidden="1" customHeight="1" x14ac:dyDescent="0.25">
      <c r="A122" s="54" t="s">
        <v>227</v>
      </c>
      <c r="B122" s="54" t="s">
        <v>228</v>
      </c>
      <c r="C122" s="31">
        <v>4301060296</v>
      </c>
      <c r="D122" s="336">
        <v>4607091383065</v>
      </c>
      <c r="E122" s="337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4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1"/>
      <c r="P122" s="341"/>
      <c r="Q122" s="341"/>
      <c r="R122" s="337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4301060350</v>
      </c>
      <c r="D123" s="336">
        <v>4680115881532</v>
      </c>
      <c r="E123" s="337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1"/>
      <c r="P123" s="341"/>
      <c r="Q123" s="341"/>
      <c r="R123" s="337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229</v>
      </c>
      <c r="B124" s="54" t="s">
        <v>231</v>
      </c>
      <c r="C124" s="31">
        <v>4301060366</v>
      </c>
      <c r="D124" s="336">
        <v>4680115881532</v>
      </c>
      <c r="E124" s="337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571" t="s">
        <v>232</v>
      </c>
      <c r="O124" s="341"/>
      <c r="P124" s="341"/>
      <c r="Q124" s="341"/>
      <c r="R124" s="337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229</v>
      </c>
      <c r="B125" s="54" t="s">
        <v>233</v>
      </c>
      <c r="C125" s="31">
        <v>4301060371</v>
      </c>
      <c r="D125" s="336">
        <v>4680115881532</v>
      </c>
      <c r="E125" s="337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634" t="s">
        <v>232</v>
      </c>
      <c r="O125" s="341"/>
      <c r="P125" s="341"/>
      <c r="Q125" s="341"/>
      <c r="R125" s="337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234</v>
      </c>
      <c r="B126" s="54" t="s">
        <v>235</v>
      </c>
      <c r="C126" s="31">
        <v>4301060356</v>
      </c>
      <c r="D126" s="336">
        <v>4680115882652</v>
      </c>
      <c r="E126" s="337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79" t="s">
        <v>236</v>
      </c>
      <c r="O126" s="341"/>
      <c r="P126" s="341"/>
      <c r="Q126" s="341"/>
      <c r="R126" s="337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237</v>
      </c>
      <c r="B127" s="54" t="s">
        <v>238</v>
      </c>
      <c r="C127" s="31">
        <v>4301060309</v>
      </c>
      <c r="D127" s="336">
        <v>4680115880238</v>
      </c>
      <c r="E127" s="337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1"/>
      <c r="P127" s="341"/>
      <c r="Q127" s="341"/>
      <c r="R127" s="337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239</v>
      </c>
      <c r="B128" s="54" t="s">
        <v>240</v>
      </c>
      <c r="C128" s="31">
        <v>4301060351</v>
      </c>
      <c r="D128" s="336">
        <v>4680115881464</v>
      </c>
      <c r="E128" s="337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621" t="s">
        <v>241</v>
      </c>
      <c r="O128" s="341"/>
      <c r="P128" s="341"/>
      <c r="Q128" s="341"/>
      <c r="R128" s="337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2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3"/>
      <c r="N129" s="342" t="s">
        <v>66</v>
      </c>
      <c r="O129" s="343"/>
      <c r="P129" s="343"/>
      <c r="Q129" s="343"/>
      <c r="R129" s="343"/>
      <c r="S129" s="343"/>
      <c r="T129" s="344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hidden="1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3"/>
      <c r="N130" s="342" t="s">
        <v>66</v>
      </c>
      <c r="O130" s="343"/>
      <c r="P130" s="343"/>
      <c r="Q130" s="343"/>
      <c r="R130" s="343"/>
      <c r="S130" s="343"/>
      <c r="T130" s="344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hidden="1" customHeight="1" x14ac:dyDescent="0.25">
      <c r="A131" s="361" t="s">
        <v>242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26"/>
      <c r="Z131" s="326"/>
    </row>
    <row r="132" spans="1:53" ht="14.25" hidden="1" customHeight="1" x14ac:dyDescent="0.25">
      <c r="A132" s="350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25"/>
      <c r="Z132" s="325"/>
    </row>
    <row r="133" spans="1:53" ht="27" hidden="1" customHeight="1" x14ac:dyDescent="0.25">
      <c r="A133" s="54" t="s">
        <v>243</v>
      </c>
      <c r="B133" s="54" t="s">
        <v>244</v>
      </c>
      <c r="C133" s="31">
        <v>4301051360</v>
      </c>
      <c r="D133" s="336">
        <v>4607091385168</v>
      </c>
      <c r="E133" s="337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4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1"/>
      <c r="P133" s="341"/>
      <c r="Q133" s="341"/>
      <c r="R133" s="337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243</v>
      </c>
      <c r="B134" s="54" t="s">
        <v>245</v>
      </c>
      <c r="C134" s="31">
        <v>4301051612</v>
      </c>
      <c r="D134" s="336">
        <v>4607091385168</v>
      </c>
      <c r="E134" s="337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607" t="s">
        <v>246</v>
      </c>
      <c r="O134" s="341"/>
      <c r="P134" s="341"/>
      <c r="Q134" s="341"/>
      <c r="R134" s="337"/>
      <c r="S134" s="34"/>
      <c r="T134" s="34"/>
      <c r="U134" s="35" t="s">
        <v>65</v>
      </c>
      <c r="V134" s="330">
        <v>30</v>
      </c>
      <c r="W134" s="331">
        <f>IFERROR(IF(V134="",0,CEILING((V134/$H134),1)*$H134),"")</f>
        <v>33.6</v>
      </c>
      <c r="X134" s="36">
        <f>IFERROR(IF(W134=0,"",ROUNDUP(W134/H134,0)*0.02175),"")</f>
        <v>8.6999999999999994E-2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4301051362</v>
      </c>
      <c r="D135" s="336">
        <v>4607091383256</v>
      </c>
      <c r="E135" s="337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1"/>
      <c r="P135" s="341"/>
      <c r="Q135" s="341"/>
      <c r="R135" s="337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249</v>
      </c>
      <c r="B136" s="54" t="s">
        <v>250</v>
      </c>
      <c r="C136" s="31">
        <v>4301051358</v>
      </c>
      <c r="D136" s="336">
        <v>4607091385748</v>
      </c>
      <c r="E136" s="337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4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1"/>
      <c r="P136" s="341"/>
      <c r="Q136" s="341"/>
      <c r="R136" s="337"/>
      <c r="S136" s="34"/>
      <c r="T136" s="34"/>
      <c r="U136" s="35" t="s">
        <v>65</v>
      </c>
      <c r="V136" s="330">
        <v>13.5</v>
      </c>
      <c r="W136" s="331">
        <f>IFERROR(IF(V136="",0,CEILING((V136/$H136),1)*$H136),"")</f>
        <v>13.5</v>
      </c>
      <c r="X136" s="36">
        <f>IFERROR(IF(W136=0,"",ROUNDUP(W136/H136,0)*0.00753),"")</f>
        <v>3.7650000000000003E-2</v>
      </c>
      <c r="Y136" s="56"/>
      <c r="Z136" s="57"/>
      <c r="AD136" s="58"/>
      <c r="BA136" s="132" t="s">
        <v>1</v>
      </c>
    </row>
    <row r="137" spans="1:53" x14ac:dyDescent="0.2">
      <c r="A137" s="352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3"/>
      <c r="N137" s="342" t="s">
        <v>66</v>
      </c>
      <c r="O137" s="343"/>
      <c r="P137" s="343"/>
      <c r="Q137" s="343"/>
      <c r="R137" s="343"/>
      <c r="S137" s="343"/>
      <c r="T137" s="344"/>
      <c r="U137" s="37" t="s">
        <v>67</v>
      </c>
      <c r="V137" s="332">
        <f>IFERROR(V133/H133,"0")+IFERROR(V134/H134,"0")+IFERROR(V135/H135,"0")+IFERROR(V136/H136,"0")</f>
        <v>8.5714285714285712</v>
      </c>
      <c r="W137" s="332">
        <f>IFERROR(W133/H133,"0")+IFERROR(W134/H134,"0")+IFERROR(W135/H135,"0")+IFERROR(W136/H136,"0")</f>
        <v>9</v>
      </c>
      <c r="X137" s="332">
        <f>IFERROR(IF(X133="",0,X133),"0")+IFERROR(IF(X134="",0,X134),"0")+IFERROR(IF(X135="",0,X135),"0")+IFERROR(IF(X136="",0,X136),"0")</f>
        <v>0.12465</v>
      </c>
      <c r="Y137" s="333"/>
      <c r="Z137" s="333"/>
    </row>
    <row r="138" spans="1:53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3"/>
      <c r="N138" s="342" t="s">
        <v>66</v>
      </c>
      <c r="O138" s="343"/>
      <c r="P138" s="343"/>
      <c r="Q138" s="343"/>
      <c r="R138" s="343"/>
      <c r="S138" s="343"/>
      <c r="T138" s="344"/>
      <c r="U138" s="37" t="s">
        <v>65</v>
      </c>
      <c r="V138" s="332">
        <f>IFERROR(SUM(V133:V136),"0")</f>
        <v>43.5</v>
      </c>
      <c r="W138" s="332">
        <f>IFERROR(SUM(W133:W136),"0")</f>
        <v>47.1</v>
      </c>
      <c r="X138" s="37"/>
      <c r="Y138" s="333"/>
      <c r="Z138" s="333"/>
    </row>
    <row r="139" spans="1:53" ht="27.75" hidden="1" customHeight="1" x14ac:dyDescent="0.2">
      <c r="A139" s="359" t="s">
        <v>251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48"/>
      <c r="Z139" s="48"/>
    </row>
    <row r="140" spans="1:53" ht="16.5" hidden="1" customHeight="1" x14ac:dyDescent="0.25">
      <c r="A140" s="361" t="s">
        <v>252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26"/>
      <c r="Z140" s="326"/>
    </row>
    <row r="141" spans="1:53" ht="14.25" hidden="1" customHeight="1" x14ac:dyDescent="0.25">
      <c r="A141" s="350" t="s">
        <v>103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25"/>
      <c r="Z141" s="325"/>
    </row>
    <row r="142" spans="1:53" ht="27" hidden="1" customHeight="1" x14ac:dyDescent="0.25">
      <c r="A142" s="54" t="s">
        <v>253</v>
      </c>
      <c r="B142" s="54" t="s">
        <v>254</v>
      </c>
      <c r="C142" s="31">
        <v>4301011223</v>
      </c>
      <c r="D142" s="336">
        <v>4607091383423</v>
      </c>
      <c r="E142" s="337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1"/>
      <c r="P142" s="341"/>
      <c r="Q142" s="341"/>
      <c r="R142" s="337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4301011338</v>
      </c>
      <c r="D143" s="336">
        <v>4607091381405</v>
      </c>
      <c r="E143" s="337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3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1"/>
      <c r="P143" s="341"/>
      <c r="Q143" s="341"/>
      <c r="R143" s="337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257</v>
      </c>
      <c r="B144" s="54" t="s">
        <v>258</v>
      </c>
      <c r="C144" s="31">
        <v>4301011333</v>
      </c>
      <c r="D144" s="336">
        <v>4607091386516</v>
      </c>
      <c r="E144" s="337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6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1"/>
      <c r="P144" s="341"/>
      <c r="Q144" s="341"/>
      <c r="R144" s="337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2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3"/>
      <c r="N145" s="342" t="s">
        <v>66</v>
      </c>
      <c r="O145" s="343"/>
      <c r="P145" s="343"/>
      <c r="Q145" s="343"/>
      <c r="R145" s="343"/>
      <c r="S145" s="343"/>
      <c r="T145" s="344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3"/>
      <c r="N146" s="342" t="s">
        <v>66</v>
      </c>
      <c r="O146" s="343"/>
      <c r="P146" s="343"/>
      <c r="Q146" s="343"/>
      <c r="R146" s="343"/>
      <c r="S146" s="343"/>
      <c r="T146" s="344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hidden="1" customHeight="1" x14ac:dyDescent="0.25">
      <c r="A147" s="361" t="s">
        <v>259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26"/>
      <c r="Z147" s="326"/>
    </row>
    <row r="148" spans="1:53" ht="14.25" hidden="1" customHeight="1" x14ac:dyDescent="0.25">
      <c r="A148" s="350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25"/>
      <c r="Z148" s="325"/>
    </row>
    <row r="149" spans="1:53" ht="27" hidden="1" customHeight="1" x14ac:dyDescent="0.25">
      <c r="A149" s="54" t="s">
        <v>260</v>
      </c>
      <c r="B149" s="54" t="s">
        <v>261</v>
      </c>
      <c r="C149" s="31">
        <v>4301031191</v>
      </c>
      <c r="D149" s="336">
        <v>4680115880993</v>
      </c>
      <c r="E149" s="337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1"/>
      <c r="P149" s="341"/>
      <c r="Q149" s="341"/>
      <c r="R149" s="337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4301031204</v>
      </c>
      <c r="D150" s="336">
        <v>4680115881761</v>
      </c>
      <c r="E150" s="337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1"/>
      <c r="P150" s="341"/>
      <c r="Q150" s="341"/>
      <c r="R150" s="337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4301031201</v>
      </c>
      <c r="D151" s="336">
        <v>4680115881563</v>
      </c>
      <c r="E151" s="337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1"/>
      <c r="P151" s="341"/>
      <c r="Q151" s="341"/>
      <c r="R151" s="337"/>
      <c r="S151" s="34"/>
      <c r="T151" s="34"/>
      <c r="U151" s="35" t="s">
        <v>65</v>
      </c>
      <c r="V151" s="330">
        <v>0</v>
      </c>
      <c r="W151" s="331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4301031199</v>
      </c>
      <c r="D152" s="336">
        <v>4680115880986</v>
      </c>
      <c r="E152" s="337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1"/>
      <c r="P152" s="341"/>
      <c r="Q152" s="341"/>
      <c r="R152" s="337"/>
      <c r="S152" s="34"/>
      <c r="T152" s="34"/>
      <c r="U152" s="35" t="s">
        <v>65</v>
      </c>
      <c r="V152" s="330">
        <v>7</v>
      </c>
      <c r="W152" s="331">
        <f t="shared" si="8"/>
        <v>8.4</v>
      </c>
      <c r="X152" s="36">
        <f>IFERROR(IF(W152=0,"",ROUNDUP(W152/H152,0)*0.00502),"")</f>
        <v>2.0080000000000001E-2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4301031190</v>
      </c>
      <c r="D153" s="336">
        <v>4680115880207</v>
      </c>
      <c r="E153" s="337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1"/>
      <c r="P153" s="341"/>
      <c r="Q153" s="341"/>
      <c r="R153" s="337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4301031205</v>
      </c>
      <c r="D154" s="336">
        <v>4680115881785</v>
      </c>
      <c r="E154" s="337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3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1"/>
      <c r="P154" s="341"/>
      <c r="Q154" s="341"/>
      <c r="R154" s="337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4301031202</v>
      </c>
      <c r="D155" s="336">
        <v>4680115881679</v>
      </c>
      <c r="E155" s="337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1"/>
      <c r="P155" s="341"/>
      <c r="Q155" s="341"/>
      <c r="R155" s="337"/>
      <c r="S155" s="34"/>
      <c r="T155" s="34"/>
      <c r="U155" s="35" t="s">
        <v>65</v>
      </c>
      <c r="V155" s="330">
        <v>0</v>
      </c>
      <c r="W155" s="331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4301031158</v>
      </c>
      <c r="D156" s="336">
        <v>4680115880191</v>
      </c>
      <c r="E156" s="337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1"/>
      <c r="P156" s="341"/>
      <c r="Q156" s="341"/>
      <c r="R156" s="337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276</v>
      </c>
      <c r="B157" s="54" t="s">
        <v>277</v>
      </c>
      <c r="C157" s="31">
        <v>4301031245</v>
      </c>
      <c r="D157" s="336">
        <v>4680115883963</v>
      </c>
      <c r="E157" s="337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672" t="s">
        <v>278</v>
      </c>
      <c r="O157" s="341"/>
      <c r="P157" s="341"/>
      <c r="Q157" s="341"/>
      <c r="R157" s="337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2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3"/>
      <c r="N158" s="342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3.333333333333333</v>
      </c>
      <c r="W158" s="332">
        <f>IFERROR(W149/H149,"0")+IFERROR(W150/H150,"0")+IFERROR(W151/H151,"0")+IFERROR(W152/H152,"0")+IFERROR(W153/H153,"0")+IFERROR(W154/H154,"0")+IFERROR(W155/H155,"0")+IFERROR(W156/H156,"0")+IFERROR(W157/H157,"0")</f>
        <v>4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2.0080000000000001E-2</v>
      </c>
      <c r="Y158" s="333"/>
      <c r="Z158" s="333"/>
    </row>
    <row r="159" spans="1:53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3"/>
      <c r="N159" s="342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32">
        <f>IFERROR(SUM(V149:V157),"0")</f>
        <v>7</v>
      </c>
      <c r="W159" s="332">
        <f>IFERROR(SUM(W149:W157),"0")</f>
        <v>8.4</v>
      </c>
      <c r="X159" s="37"/>
      <c r="Y159" s="333"/>
      <c r="Z159" s="333"/>
    </row>
    <row r="160" spans="1:53" ht="16.5" hidden="1" customHeight="1" x14ac:dyDescent="0.25">
      <c r="A160" s="361" t="s">
        <v>279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26"/>
      <c r="Z160" s="326"/>
    </row>
    <row r="161" spans="1:53" ht="14.25" hidden="1" customHeight="1" x14ac:dyDescent="0.25">
      <c r="A161" s="350" t="s">
        <v>103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25"/>
      <c r="Z161" s="325"/>
    </row>
    <row r="162" spans="1:53" ht="16.5" hidden="1" customHeight="1" x14ac:dyDescent="0.25">
      <c r="A162" s="54" t="s">
        <v>280</v>
      </c>
      <c r="B162" s="54" t="s">
        <v>281</v>
      </c>
      <c r="C162" s="31">
        <v>4301011450</v>
      </c>
      <c r="D162" s="336">
        <v>4680115881402</v>
      </c>
      <c r="E162" s="337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1"/>
      <c r="P162" s="341"/>
      <c r="Q162" s="341"/>
      <c r="R162" s="337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282</v>
      </c>
      <c r="B163" s="54" t="s">
        <v>283</v>
      </c>
      <c r="C163" s="31">
        <v>4301011454</v>
      </c>
      <c r="D163" s="336">
        <v>4680115881396</v>
      </c>
      <c r="E163" s="337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1"/>
      <c r="P163" s="341"/>
      <c r="Q163" s="341"/>
      <c r="R163" s="337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2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3"/>
      <c r="N164" s="342" t="s">
        <v>66</v>
      </c>
      <c r="O164" s="343"/>
      <c r="P164" s="343"/>
      <c r="Q164" s="343"/>
      <c r="R164" s="343"/>
      <c r="S164" s="343"/>
      <c r="T164" s="344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hidden="1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3"/>
      <c r="N165" s="342" t="s">
        <v>66</v>
      </c>
      <c r="O165" s="343"/>
      <c r="P165" s="343"/>
      <c r="Q165" s="343"/>
      <c r="R165" s="343"/>
      <c r="S165" s="343"/>
      <c r="T165" s="344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hidden="1" customHeight="1" x14ac:dyDescent="0.25">
      <c r="A166" s="350" t="s">
        <v>95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25"/>
      <c r="Z166" s="325"/>
    </row>
    <row r="167" spans="1:53" ht="16.5" hidden="1" customHeight="1" x14ac:dyDescent="0.25">
      <c r="A167" s="54" t="s">
        <v>284</v>
      </c>
      <c r="B167" s="54" t="s">
        <v>285</v>
      </c>
      <c r="C167" s="31">
        <v>4301020262</v>
      </c>
      <c r="D167" s="336">
        <v>4680115882935</v>
      </c>
      <c r="E167" s="337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460" t="s">
        <v>286</v>
      </c>
      <c r="O167" s="341"/>
      <c r="P167" s="341"/>
      <c r="Q167" s="341"/>
      <c r="R167" s="337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287</v>
      </c>
      <c r="B168" s="54" t="s">
        <v>288</v>
      </c>
      <c r="C168" s="31">
        <v>4301020220</v>
      </c>
      <c r="D168" s="336">
        <v>4680115880764</v>
      </c>
      <c r="E168" s="337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1"/>
      <c r="P168" s="341"/>
      <c r="Q168" s="341"/>
      <c r="R168" s="337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2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3"/>
      <c r="N169" s="342" t="s">
        <v>66</v>
      </c>
      <c r="O169" s="343"/>
      <c r="P169" s="343"/>
      <c r="Q169" s="343"/>
      <c r="R169" s="343"/>
      <c r="S169" s="343"/>
      <c r="T169" s="344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3"/>
      <c r="N170" s="342" t="s">
        <v>66</v>
      </c>
      <c r="O170" s="343"/>
      <c r="P170" s="343"/>
      <c r="Q170" s="343"/>
      <c r="R170" s="343"/>
      <c r="S170" s="343"/>
      <c r="T170" s="344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hidden="1" customHeight="1" x14ac:dyDescent="0.25">
      <c r="A171" s="350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25"/>
      <c r="Z171" s="325"/>
    </row>
    <row r="172" spans="1:53" ht="27" hidden="1" customHeight="1" x14ac:dyDescent="0.25">
      <c r="A172" s="54" t="s">
        <v>289</v>
      </c>
      <c r="B172" s="54" t="s">
        <v>290</v>
      </c>
      <c r="C172" s="31">
        <v>4301031224</v>
      </c>
      <c r="D172" s="336">
        <v>4680115882683</v>
      </c>
      <c r="E172" s="337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1"/>
      <c r="P172" s="341"/>
      <c r="Q172" s="341"/>
      <c r="R172" s="337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4301031230</v>
      </c>
      <c r="D173" s="336">
        <v>4680115882690</v>
      </c>
      <c r="E173" s="337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1"/>
      <c r="P173" s="341"/>
      <c r="Q173" s="341"/>
      <c r="R173" s="337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4301031220</v>
      </c>
      <c r="D174" s="336">
        <v>4680115882669</v>
      </c>
      <c r="E174" s="337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1"/>
      <c r="P174" s="341"/>
      <c r="Q174" s="341"/>
      <c r="R174" s="337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295</v>
      </c>
      <c r="B175" s="54" t="s">
        <v>296</v>
      </c>
      <c r="C175" s="31">
        <v>4301031221</v>
      </c>
      <c r="D175" s="336">
        <v>4680115882676</v>
      </c>
      <c r="E175" s="337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1"/>
      <c r="P175" s="341"/>
      <c r="Q175" s="341"/>
      <c r="R175" s="337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2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3"/>
      <c r="N176" s="342" t="s">
        <v>66</v>
      </c>
      <c r="O176" s="343"/>
      <c r="P176" s="343"/>
      <c r="Q176" s="343"/>
      <c r="R176" s="343"/>
      <c r="S176" s="343"/>
      <c r="T176" s="344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hidden="1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3"/>
      <c r="N177" s="342" t="s">
        <v>66</v>
      </c>
      <c r="O177" s="343"/>
      <c r="P177" s="343"/>
      <c r="Q177" s="343"/>
      <c r="R177" s="343"/>
      <c r="S177" s="343"/>
      <c r="T177" s="344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hidden="1" customHeight="1" x14ac:dyDescent="0.25">
      <c r="A178" s="350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25"/>
      <c r="Z178" s="325"/>
    </row>
    <row r="179" spans="1:53" ht="27" hidden="1" customHeight="1" x14ac:dyDescent="0.25">
      <c r="A179" s="54" t="s">
        <v>297</v>
      </c>
      <c r="B179" s="54" t="s">
        <v>298</v>
      </c>
      <c r="C179" s="31">
        <v>4301051409</v>
      </c>
      <c r="D179" s="336">
        <v>4680115881556</v>
      </c>
      <c r="E179" s="337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1"/>
      <c r="P179" s="341"/>
      <c r="Q179" s="341"/>
      <c r="R179" s="337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299</v>
      </c>
      <c r="B180" s="54" t="s">
        <v>300</v>
      </c>
      <c r="C180" s="31">
        <v>4301051538</v>
      </c>
      <c r="D180" s="336">
        <v>4680115880573</v>
      </c>
      <c r="E180" s="337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363" t="s">
        <v>301</v>
      </c>
      <c r="O180" s="341"/>
      <c r="P180" s="341"/>
      <c r="Q180" s="341"/>
      <c r="R180" s="337"/>
      <c r="S180" s="34"/>
      <c r="T180" s="34"/>
      <c r="U180" s="35" t="s">
        <v>65</v>
      </c>
      <c r="V180" s="330">
        <v>0</v>
      </c>
      <c r="W180" s="33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4301051408</v>
      </c>
      <c r="D181" s="336">
        <v>4680115881594</v>
      </c>
      <c r="E181" s="337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6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1"/>
      <c r="P181" s="341"/>
      <c r="Q181" s="341"/>
      <c r="R181" s="337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304</v>
      </c>
      <c r="B182" s="54" t="s">
        <v>305</v>
      </c>
      <c r="C182" s="31">
        <v>4301051505</v>
      </c>
      <c r="D182" s="336">
        <v>4680115881587</v>
      </c>
      <c r="E182" s="337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366" t="s">
        <v>306</v>
      </c>
      <c r="O182" s="341"/>
      <c r="P182" s="341"/>
      <c r="Q182" s="341"/>
      <c r="R182" s="337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307</v>
      </c>
      <c r="B183" s="54" t="s">
        <v>308</v>
      </c>
      <c r="C183" s="31">
        <v>4301051380</v>
      </c>
      <c r="D183" s="336">
        <v>4680115880962</v>
      </c>
      <c r="E183" s="337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4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1"/>
      <c r="P183" s="341"/>
      <c r="Q183" s="341"/>
      <c r="R183" s="337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4301051411</v>
      </c>
      <c r="D184" s="336">
        <v>4680115881617</v>
      </c>
      <c r="E184" s="337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1"/>
      <c r="P184" s="341"/>
      <c r="Q184" s="341"/>
      <c r="R184" s="337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311</v>
      </c>
      <c r="B185" s="54" t="s">
        <v>312</v>
      </c>
      <c r="C185" s="31">
        <v>4301051487</v>
      </c>
      <c r="D185" s="336">
        <v>4680115881228</v>
      </c>
      <c r="E185" s="337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3" t="s">
        <v>313</v>
      </c>
      <c r="O185" s="341"/>
      <c r="P185" s="341"/>
      <c r="Q185" s="341"/>
      <c r="R185" s="337"/>
      <c r="S185" s="34"/>
      <c r="T185" s="34"/>
      <c r="U185" s="35" t="s">
        <v>65</v>
      </c>
      <c r="V185" s="330">
        <v>0</v>
      </c>
      <c r="W185" s="331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4301051506</v>
      </c>
      <c r="D186" s="336">
        <v>4680115881037</v>
      </c>
      <c r="E186" s="337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77" t="s">
        <v>316</v>
      </c>
      <c r="O186" s="341"/>
      <c r="P186" s="341"/>
      <c r="Q186" s="341"/>
      <c r="R186" s="337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4301051384</v>
      </c>
      <c r="D187" s="336">
        <v>4680115881211</v>
      </c>
      <c r="E187" s="337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1"/>
      <c r="P187" s="341"/>
      <c r="Q187" s="341"/>
      <c r="R187" s="337"/>
      <c r="S187" s="34"/>
      <c r="T187" s="34"/>
      <c r="U187" s="35" t="s">
        <v>65</v>
      </c>
      <c r="V187" s="330">
        <v>0</v>
      </c>
      <c r="W187" s="331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4301051378</v>
      </c>
      <c r="D188" s="336">
        <v>4680115881020</v>
      </c>
      <c r="E188" s="337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1"/>
      <c r="P188" s="341"/>
      <c r="Q188" s="341"/>
      <c r="R188" s="337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4301051407</v>
      </c>
      <c r="D189" s="336">
        <v>4680115882195</v>
      </c>
      <c r="E189" s="337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1"/>
      <c r="P189" s="341"/>
      <c r="Q189" s="341"/>
      <c r="R189" s="337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4301051479</v>
      </c>
      <c r="D190" s="336">
        <v>4680115882607</v>
      </c>
      <c r="E190" s="337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1"/>
      <c r="P190" s="341"/>
      <c r="Q190" s="341"/>
      <c r="R190" s="337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4301051468</v>
      </c>
      <c r="D191" s="336">
        <v>4680115880092</v>
      </c>
      <c r="E191" s="337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1"/>
      <c r="P191" s="341"/>
      <c r="Q191" s="341"/>
      <c r="R191" s="337"/>
      <c r="S191" s="34"/>
      <c r="T191" s="34"/>
      <c r="U191" s="35" t="s">
        <v>65</v>
      </c>
      <c r="V191" s="330">
        <v>0</v>
      </c>
      <c r="W191" s="33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327</v>
      </c>
      <c r="B192" s="54" t="s">
        <v>328</v>
      </c>
      <c r="C192" s="31">
        <v>4301051469</v>
      </c>
      <c r="D192" s="336">
        <v>4680115880221</v>
      </c>
      <c r="E192" s="337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1"/>
      <c r="P192" s="341"/>
      <c r="Q192" s="341"/>
      <c r="R192" s="337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4301051523</v>
      </c>
      <c r="D193" s="336">
        <v>4680115882942</v>
      </c>
      <c r="E193" s="337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1"/>
      <c r="P193" s="341"/>
      <c r="Q193" s="341"/>
      <c r="R193" s="337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331</v>
      </c>
      <c r="B194" s="54" t="s">
        <v>332</v>
      </c>
      <c r="C194" s="31">
        <v>4301051326</v>
      </c>
      <c r="D194" s="336">
        <v>4680115880504</v>
      </c>
      <c r="E194" s="337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5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1"/>
      <c r="P194" s="341"/>
      <c r="Q194" s="341"/>
      <c r="R194" s="337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333</v>
      </c>
      <c r="B195" s="54" t="s">
        <v>334</v>
      </c>
      <c r="C195" s="31">
        <v>4301051410</v>
      </c>
      <c r="D195" s="336">
        <v>4680115882164</v>
      </c>
      <c r="E195" s="337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1"/>
      <c r="P195" s="341"/>
      <c r="Q195" s="341"/>
      <c r="R195" s="337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52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3"/>
      <c r="N196" s="342" t="s">
        <v>66</v>
      </c>
      <c r="O196" s="343"/>
      <c r="P196" s="343"/>
      <c r="Q196" s="343"/>
      <c r="R196" s="343"/>
      <c r="S196" s="343"/>
      <c r="T196" s="344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33"/>
      <c r="Z196" s="333"/>
    </row>
    <row r="197" spans="1:53" hidden="1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3"/>
      <c r="N197" s="342" t="s">
        <v>66</v>
      </c>
      <c r="O197" s="343"/>
      <c r="P197" s="343"/>
      <c r="Q197" s="343"/>
      <c r="R197" s="343"/>
      <c r="S197" s="343"/>
      <c r="T197" s="344"/>
      <c r="U197" s="37" t="s">
        <v>65</v>
      </c>
      <c r="V197" s="332">
        <f>IFERROR(SUM(V179:V195),"0")</f>
        <v>0</v>
      </c>
      <c r="W197" s="332">
        <f>IFERROR(SUM(W179:W195),"0")</f>
        <v>0</v>
      </c>
      <c r="X197" s="37"/>
      <c r="Y197" s="333"/>
      <c r="Z197" s="333"/>
    </row>
    <row r="198" spans="1:53" ht="14.25" hidden="1" customHeight="1" x14ac:dyDescent="0.25">
      <c r="A198" s="350" t="s">
        <v>226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25"/>
      <c r="Z198" s="325"/>
    </row>
    <row r="199" spans="1:53" ht="16.5" hidden="1" customHeight="1" x14ac:dyDescent="0.25">
      <c r="A199" s="54" t="s">
        <v>335</v>
      </c>
      <c r="B199" s="54" t="s">
        <v>336</v>
      </c>
      <c r="C199" s="31">
        <v>4301060360</v>
      </c>
      <c r="D199" s="336">
        <v>4680115882874</v>
      </c>
      <c r="E199" s="337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75" t="s">
        <v>337</v>
      </c>
      <c r="O199" s="341"/>
      <c r="P199" s="341"/>
      <c r="Q199" s="341"/>
      <c r="R199" s="337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338</v>
      </c>
      <c r="B200" s="54" t="s">
        <v>339</v>
      </c>
      <c r="C200" s="31">
        <v>4301060359</v>
      </c>
      <c r="D200" s="336">
        <v>4680115884434</v>
      </c>
      <c r="E200" s="337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17" t="s">
        <v>340</v>
      </c>
      <c r="O200" s="341"/>
      <c r="P200" s="341"/>
      <c r="Q200" s="341"/>
      <c r="R200" s="337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4301060338</v>
      </c>
      <c r="D201" s="336">
        <v>4680115880801</v>
      </c>
      <c r="E201" s="337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1"/>
      <c r="P201" s="341"/>
      <c r="Q201" s="341"/>
      <c r="R201" s="337"/>
      <c r="S201" s="34"/>
      <c r="T201" s="34"/>
      <c r="U201" s="35" t="s">
        <v>65</v>
      </c>
      <c r="V201" s="330">
        <v>0</v>
      </c>
      <c r="W201" s="331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343</v>
      </c>
      <c r="B202" s="54" t="s">
        <v>344</v>
      </c>
      <c r="C202" s="31">
        <v>4301060339</v>
      </c>
      <c r="D202" s="336">
        <v>4680115880818</v>
      </c>
      <c r="E202" s="337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0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1"/>
      <c r="P202" s="341"/>
      <c r="Q202" s="341"/>
      <c r="R202" s="337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2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53"/>
      <c r="N203" s="342" t="s">
        <v>66</v>
      </c>
      <c r="O203" s="343"/>
      <c r="P203" s="343"/>
      <c r="Q203" s="343"/>
      <c r="R203" s="343"/>
      <c r="S203" s="343"/>
      <c r="T203" s="344"/>
      <c r="U203" s="37" t="s">
        <v>67</v>
      </c>
      <c r="V203" s="332">
        <f>IFERROR(V199/H199,"0")+IFERROR(V200/H200,"0")+IFERROR(V201/H201,"0")+IFERROR(V202/H202,"0")</f>
        <v>0</v>
      </c>
      <c r="W203" s="332">
        <f>IFERROR(W199/H199,"0")+IFERROR(W200/H200,"0")+IFERROR(W201/H201,"0")+IFERROR(W202/H202,"0")</f>
        <v>0</v>
      </c>
      <c r="X203" s="332">
        <f>IFERROR(IF(X199="",0,X199),"0")+IFERROR(IF(X200="",0,X200),"0")+IFERROR(IF(X201="",0,X201),"0")+IFERROR(IF(X202="",0,X202),"0")</f>
        <v>0</v>
      </c>
      <c r="Y203" s="333"/>
      <c r="Z203" s="333"/>
    </row>
    <row r="204" spans="1:53" hidden="1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3"/>
      <c r="N204" s="342" t="s">
        <v>66</v>
      </c>
      <c r="O204" s="343"/>
      <c r="P204" s="343"/>
      <c r="Q204" s="343"/>
      <c r="R204" s="343"/>
      <c r="S204" s="343"/>
      <c r="T204" s="344"/>
      <c r="U204" s="37" t="s">
        <v>65</v>
      </c>
      <c r="V204" s="332">
        <f>IFERROR(SUM(V199:V202),"0")</f>
        <v>0</v>
      </c>
      <c r="W204" s="332">
        <f>IFERROR(SUM(W199:W202),"0")</f>
        <v>0</v>
      </c>
      <c r="X204" s="37"/>
      <c r="Y204" s="333"/>
      <c r="Z204" s="333"/>
    </row>
    <row r="205" spans="1:53" ht="16.5" hidden="1" customHeight="1" x14ac:dyDescent="0.25">
      <c r="A205" s="361" t="s">
        <v>345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26"/>
      <c r="Z205" s="326"/>
    </row>
    <row r="206" spans="1:53" ht="14.25" hidden="1" customHeight="1" x14ac:dyDescent="0.25">
      <c r="A206" s="350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25"/>
      <c r="Z206" s="325"/>
    </row>
    <row r="207" spans="1:53" ht="27" customHeight="1" x14ac:dyDescent="0.25">
      <c r="A207" s="54" t="s">
        <v>346</v>
      </c>
      <c r="B207" s="54" t="s">
        <v>347</v>
      </c>
      <c r="C207" s="31">
        <v>4301031151</v>
      </c>
      <c r="D207" s="336">
        <v>4607091389845</v>
      </c>
      <c r="E207" s="337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63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1"/>
      <c r="P207" s="341"/>
      <c r="Q207" s="341"/>
      <c r="R207" s="337"/>
      <c r="S207" s="34"/>
      <c r="T207" s="34"/>
      <c r="U207" s="35" t="s">
        <v>65</v>
      </c>
      <c r="V207" s="330">
        <v>14</v>
      </c>
      <c r="W207" s="331">
        <f>IFERROR(IF(V207="",0,CEILING((V207/$H207),1)*$H207),"")</f>
        <v>14.700000000000001</v>
      </c>
      <c r="X207" s="36">
        <f>IFERROR(IF(W207=0,"",ROUNDUP(W207/H207,0)*0.00502),"")</f>
        <v>3.5140000000000005E-2</v>
      </c>
      <c r="Y207" s="56"/>
      <c r="Z207" s="57"/>
      <c r="AD207" s="58"/>
      <c r="BA207" s="174" t="s">
        <v>1</v>
      </c>
    </row>
    <row r="208" spans="1:53" x14ac:dyDescent="0.2">
      <c r="A208" s="352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3"/>
      <c r="N208" s="342" t="s">
        <v>66</v>
      </c>
      <c r="O208" s="343"/>
      <c r="P208" s="343"/>
      <c r="Q208" s="343"/>
      <c r="R208" s="343"/>
      <c r="S208" s="343"/>
      <c r="T208" s="344"/>
      <c r="U208" s="37" t="s">
        <v>67</v>
      </c>
      <c r="V208" s="332">
        <f>IFERROR(V207/H207,"0")</f>
        <v>6.6666666666666661</v>
      </c>
      <c r="W208" s="332">
        <f>IFERROR(W207/H207,"0")</f>
        <v>7</v>
      </c>
      <c r="X208" s="332">
        <f>IFERROR(IF(X207="",0,X207),"0")</f>
        <v>3.5140000000000005E-2</v>
      </c>
      <c r="Y208" s="333"/>
      <c r="Z208" s="333"/>
    </row>
    <row r="209" spans="1:53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3"/>
      <c r="N209" s="342" t="s">
        <v>66</v>
      </c>
      <c r="O209" s="343"/>
      <c r="P209" s="343"/>
      <c r="Q209" s="343"/>
      <c r="R209" s="343"/>
      <c r="S209" s="343"/>
      <c r="T209" s="344"/>
      <c r="U209" s="37" t="s">
        <v>65</v>
      </c>
      <c r="V209" s="332">
        <f>IFERROR(SUM(V207:V207),"0")</f>
        <v>14</v>
      </c>
      <c r="W209" s="332">
        <f>IFERROR(SUM(W207:W207),"0")</f>
        <v>14.700000000000001</v>
      </c>
      <c r="X209" s="37"/>
      <c r="Y209" s="333"/>
      <c r="Z209" s="333"/>
    </row>
    <row r="210" spans="1:53" ht="16.5" hidden="1" customHeight="1" x14ac:dyDescent="0.25">
      <c r="A210" s="361" t="s">
        <v>348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26"/>
      <c r="Z210" s="326"/>
    </row>
    <row r="211" spans="1:53" ht="14.25" hidden="1" customHeight="1" x14ac:dyDescent="0.25">
      <c r="A211" s="350" t="s">
        <v>103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25"/>
      <c r="Z211" s="325"/>
    </row>
    <row r="212" spans="1:53" ht="27" hidden="1" customHeight="1" x14ac:dyDescent="0.25">
      <c r="A212" s="54" t="s">
        <v>349</v>
      </c>
      <c r="B212" s="54" t="s">
        <v>350</v>
      </c>
      <c r="C212" s="31">
        <v>4301011346</v>
      </c>
      <c r="D212" s="336">
        <v>4607091387445</v>
      </c>
      <c r="E212" s="337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4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1"/>
      <c r="P212" s="341"/>
      <c r="Q212" s="341"/>
      <c r="R212" s="337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4301011362</v>
      </c>
      <c r="D213" s="336">
        <v>4607091386004</v>
      </c>
      <c r="E213" s="337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5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1"/>
      <c r="P213" s="341"/>
      <c r="Q213" s="341"/>
      <c r="R213" s="337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4301011308</v>
      </c>
      <c r="D214" s="336">
        <v>4607091386004</v>
      </c>
      <c r="E214" s="337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1"/>
      <c r="P214" s="341"/>
      <c r="Q214" s="341"/>
      <c r="R214" s="337"/>
      <c r="S214" s="34"/>
      <c r="T214" s="34"/>
      <c r="U214" s="35" t="s">
        <v>65</v>
      </c>
      <c r="V214" s="330">
        <v>0</v>
      </c>
      <c r="W214" s="331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4301011347</v>
      </c>
      <c r="D215" s="336">
        <v>4607091386073</v>
      </c>
      <c r="E215" s="337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1"/>
      <c r="P215" s="341"/>
      <c r="Q215" s="341"/>
      <c r="R215" s="337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4301011395</v>
      </c>
      <c r="D216" s="336">
        <v>4607091387322</v>
      </c>
      <c r="E216" s="337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1"/>
      <c r="P216" s="341"/>
      <c r="Q216" s="341"/>
      <c r="R216" s="337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356</v>
      </c>
      <c r="B217" s="54" t="s">
        <v>358</v>
      </c>
      <c r="C217" s="31">
        <v>4301010928</v>
      </c>
      <c r="D217" s="336">
        <v>4607091387322</v>
      </c>
      <c r="E217" s="337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3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1"/>
      <c r="P217" s="341"/>
      <c r="Q217" s="341"/>
      <c r="R217" s="337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359</v>
      </c>
      <c r="B218" s="54" t="s">
        <v>360</v>
      </c>
      <c r="C218" s="31">
        <v>4301011311</v>
      </c>
      <c r="D218" s="336">
        <v>4607091387377</v>
      </c>
      <c r="E218" s="337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1"/>
      <c r="P218" s="341"/>
      <c r="Q218" s="341"/>
      <c r="R218" s="337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361</v>
      </c>
      <c r="B219" s="54" t="s">
        <v>362</v>
      </c>
      <c r="C219" s="31">
        <v>4301010945</v>
      </c>
      <c r="D219" s="336">
        <v>4607091387353</v>
      </c>
      <c r="E219" s="337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1"/>
      <c r="P219" s="341"/>
      <c r="Q219" s="341"/>
      <c r="R219" s="337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4301011328</v>
      </c>
      <c r="D220" s="336">
        <v>4607091386011</v>
      </c>
      <c r="E220" s="337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6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1"/>
      <c r="P220" s="341"/>
      <c r="Q220" s="341"/>
      <c r="R220" s="337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365</v>
      </c>
      <c r="B221" s="54" t="s">
        <v>366</v>
      </c>
      <c r="C221" s="31">
        <v>4301011329</v>
      </c>
      <c r="D221" s="336">
        <v>4607091387308</v>
      </c>
      <c r="E221" s="337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6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1"/>
      <c r="P221" s="341"/>
      <c r="Q221" s="341"/>
      <c r="R221" s="337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367</v>
      </c>
      <c r="B222" s="54" t="s">
        <v>368</v>
      </c>
      <c r="C222" s="31">
        <v>4301011049</v>
      </c>
      <c r="D222" s="336">
        <v>4607091387339</v>
      </c>
      <c r="E222" s="337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6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1"/>
      <c r="P222" s="341"/>
      <c r="Q222" s="341"/>
      <c r="R222" s="337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369</v>
      </c>
      <c r="B223" s="54" t="s">
        <v>370</v>
      </c>
      <c r="C223" s="31">
        <v>4301011433</v>
      </c>
      <c r="D223" s="336">
        <v>4680115882638</v>
      </c>
      <c r="E223" s="337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1"/>
      <c r="P223" s="341"/>
      <c r="Q223" s="341"/>
      <c r="R223" s="337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371</v>
      </c>
      <c r="B224" s="54" t="s">
        <v>372</v>
      </c>
      <c r="C224" s="31">
        <v>4301011573</v>
      </c>
      <c r="D224" s="336">
        <v>4680115881938</v>
      </c>
      <c r="E224" s="337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1"/>
      <c r="P224" s="341"/>
      <c r="Q224" s="341"/>
      <c r="R224" s="337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hidden="1" customHeight="1" x14ac:dyDescent="0.25">
      <c r="A225" s="54" t="s">
        <v>373</v>
      </c>
      <c r="B225" s="54" t="s">
        <v>374</v>
      </c>
      <c r="C225" s="31">
        <v>4301010944</v>
      </c>
      <c r="D225" s="336">
        <v>4607091387346</v>
      </c>
      <c r="E225" s="337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4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1"/>
      <c r="P225" s="341"/>
      <c r="Q225" s="341"/>
      <c r="R225" s="337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4301011353</v>
      </c>
      <c r="D226" s="336">
        <v>4607091389807</v>
      </c>
      <c r="E226" s="337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5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1"/>
      <c r="P226" s="341"/>
      <c r="Q226" s="341"/>
      <c r="R226" s="337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hidden="1" x14ac:dyDescent="0.2">
      <c r="A227" s="352"/>
      <c r="B227" s="351"/>
      <c r="C227" s="351"/>
      <c r="D227" s="351"/>
      <c r="E227" s="351"/>
      <c r="F227" s="351"/>
      <c r="G227" s="351"/>
      <c r="H227" s="351"/>
      <c r="I227" s="351"/>
      <c r="J227" s="351"/>
      <c r="K227" s="351"/>
      <c r="L227" s="351"/>
      <c r="M227" s="353"/>
      <c r="N227" s="342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333"/>
      <c r="Z227" s="333"/>
    </row>
    <row r="228" spans="1:53" hidden="1" x14ac:dyDescent="0.2">
      <c r="A228" s="351"/>
      <c r="B228" s="351"/>
      <c r="C228" s="351"/>
      <c r="D228" s="351"/>
      <c r="E228" s="351"/>
      <c r="F228" s="351"/>
      <c r="G228" s="351"/>
      <c r="H228" s="351"/>
      <c r="I228" s="351"/>
      <c r="J228" s="351"/>
      <c r="K228" s="351"/>
      <c r="L228" s="351"/>
      <c r="M228" s="353"/>
      <c r="N228" s="342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32">
        <f>IFERROR(SUM(V212:V226),"0")</f>
        <v>0</v>
      </c>
      <c r="W228" s="332">
        <f>IFERROR(SUM(W212:W226),"0")</f>
        <v>0</v>
      </c>
      <c r="X228" s="37"/>
      <c r="Y228" s="333"/>
      <c r="Z228" s="333"/>
    </row>
    <row r="229" spans="1:53" ht="14.25" hidden="1" customHeight="1" x14ac:dyDescent="0.25">
      <c r="A229" s="350" t="s">
        <v>95</v>
      </c>
      <c r="B229" s="351"/>
      <c r="C229" s="351"/>
      <c r="D229" s="351"/>
      <c r="E229" s="351"/>
      <c r="F229" s="351"/>
      <c r="G229" s="351"/>
      <c r="H229" s="351"/>
      <c r="I229" s="351"/>
      <c r="J229" s="351"/>
      <c r="K229" s="351"/>
      <c r="L229" s="351"/>
      <c r="M229" s="351"/>
      <c r="N229" s="351"/>
      <c r="O229" s="351"/>
      <c r="P229" s="351"/>
      <c r="Q229" s="351"/>
      <c r="R229" s="351"/>
      <c r="S229" s="351"/>
      <c r="T229" s="351"/>
      <c r="U229" s="351"/>
      <c r="V229" s="351"/>
      <c r="W229" s="351"/>
      <c r="X229" s="351"/>
      <c r="Y229" s="325"/>
      <c r="Z229" s="325"/>
    </row>
    <row r="230" spans="1:53" ht="27" hidden="1" customHeight="1" x14ac:dyDescent="0.25">
      <c r="A230" s="54" t="s">
        <v>377</v>
      </c>
      <c r="B230" s="54" t="s">
        <v>378</v>
      </c>
      <c r="C230" s="31">
        <v>4301020254</v>
      </c>
      <c r="D230" s="336">
        <v>4680115881914</v>
      </c>
      <c r="E230" s="337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1"/>
      <c r="P230" s="341"/>
      <c r="Q230" s="341"/>
      <c r="R230" s="337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hidden="1" x14ac:dyDescent="0.2">
      <c r="A231" s="352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3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3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hidden="1" customHeight="1" x14ac:dyDescent="0.25">
      <c r="A233" s="350" t="s">
        <v>60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25"/>
      <c r="Z233" s="325"/>
    </row>
    <row r="234" spans="1:53" ht="27" hidden="1" customHeight="1" x14ac:dyDescent="0.25">
      <c r="A234" s="54" t="s">
        <v>379</v>
      </c>
      <c r="B234" s="54" t="s">
        <v>380</v>
      </c>
      <c r="C234" s="31">
        <v>4301030878</v>
      </c>
      <c r="D234" s="336">
        <v>4607091387193</v>
      </c>
      <c r="E234" s="337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1"/>
      <c r="P234" s="341"/>
      <c r="Q234" s="341"/>
      <c r="R234" s="337"/>
      <c r="S234" s="34"/>
      <c r="T234" s="34"/>
      <c r="U234" s="35" t="s">
        <v>65</v>
      </c>
      <c r="V234" s="330">
        <v>0</v>
      </c>
      <c r="W234" s="331">
        <f>IFERROR(IF(V234="",0,CEILING((V234/$H234),1)*$H234),"")</f>
        <v>0</v>
      </c>
      <c r="X234" s="36" t="str">
        <f>IFERROR(IF(W234=0,"",ROUNDUP(W234/H234,0)*0.00753),"")</f>
        <v/>
      </c>
      <c r="Y234" s="56"/>
      <c r="Z234" s="57"/>
      <c r="AD234" s="58"/>
      <c r="BA234" s="191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4301031153</v>
      </c>
      <c r="D235" s="336">
        <v>4607091387230</v>
      </c>
      <c r="E235" s="337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4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1"/>
      <c r="P235" s="341"/>
      <c r="Q235" s="341"/>
      <c r="R235" s="337"/>
      <c r="S235" s="34"/>
      <c r="T235" s="34"/>
      <c r="U235" s="35" t="s">
        <v>65</v>
      </c>
      <c r="V235" s="330">
        <v>8.3999999999999986</v>
      </c>
      <c r="W235" s="331">
        <f>IFERROR(IF(V235="",0,CEILING((V235/$H235),1)*$H235),"")</f>
        <v>8.4</v>
      </c>
      <c r="X235" s="36">
        <f>IFERROR(IF(W235=0,"",ROUNDUP(W235/H235,0)*0.00753),"")</f>
        <v>1.506E-2</v>
      </c>
      <c r="Y235" s="56"/>
      <c r="Z235" s="57"/>
      <c r="AD235" s="58"/>
      <c r="BA235" s="192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4301031152</v>
      </c>
      <c r="D236" s="336">
        <v>4607091387285</v>
      </c>
      <c r="E236" s="337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6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1"/>
      <c r="P236" s="341"/>
      <c r="Q236" s="341"/>
      <c r="R236" s="337"/>
      <c r="S236" s="34"/>
      <c r="T236" s="34"/>
      <c r="U236" s="35" t="s">
        <v>65</v>
      </c>
      <c r="V236" s="330">
        <v>7</v>
      </c>
      <c r="W236" s="331">
        <f>IFERROR(IF(V236="",0,CEILING((V236/$H236),1)*$H236),"")</f>
        <v>8.4</v>
      </c>
      <c r="X236" s="36">
        <f>IFERROR(IF(W236=0,"",ROUNDUP(W236/H236,0)*0.00502),"")</f>
        <v>2.0080000000000001E-2</v>
      </c>
      <c r="Y236" s="56"/>
      <c r="Z236" s="57"/>
      <c r="AD236" s="58"/>
      <c r="BA236" s="193" t="s">
        <v>1</v>
      </c>
    </row>
    <row r="237" spans="1:53" x14ac:dyDescent="0.2">
      <c r="A237" s="352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3"/>
      <c r="N237" s="342" t="s">
        <v>66</v>
      </c>
      <c r="O237" s="343"/>
      <c r="P237" s="343"/>
      <c r="Q237" s="343"/>
      <c r="R237" s="343"/>
      <c r="S237" s="343"/>
      <c r="T237" s="344"/>
      <c r="U237" s="37" t="s">
        <v>67</v>
      </c>
      <c r="V237" s="332">
        <f>IFERROR(V234/H234,"0")+IFERROR(V235/H235,"0")+IFERROR(V236/H236,"0")</f>
        <v>5.3333333333333321</v>
      </c>
      <c r="W237" s="332">
        <f>IFERROR(W234/H234,"0")+IFERROR(W235/H235,"0")+IFERROR(W236/H236,"0")</f>
        <v>6</v>
      </c>
      <c r="X237" s="332">
        <f>IFERROR(IF(X234="",0,X234),"0")+IFERROR(IF(X235="",0,X235),"0")+IFERROR(IF(X236="",0,X236),"0")</f>
        <v>3.5140000000000005E-2</v>
      </c>
      <c r="Y237" s="333"/>
      <c r="Z237" s="333"/>
    </row>
    <row r="238" spans="1:53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3"/>
      <c r="N238" s="342" t="s">
        <v>66</v>
      </c>
      <c r="O238" s="343"/>
      <c r="P238" s="343"/>
      <c r="Q238" s="343"/>
      <c r="R238" s="343"/>
      <c r="S238" s="343"/>
      <c r="T238" s="344"/>
      <c r="U238" s="37" t="s">
        <v>65</v>
      </c>
      <c r="V238" s="332">
        <f>IFERROR(SUM(V234:V236),"0")</f>
        <v>15.399999999999999</v>
      </c>
      <c r="W238" s="332">
        <f>IFERROR(SUM(W234:W236),"0")</f>
        <v>16.8</v>
      </c>
      <c r="X238" s="37"/>
      <c r="Y238" s="333"/>
      <c r="Z238" s="333"/>
    </row>
    <row r="239" spans="1:53" ht="14.25" hidden="1" customHeight="1" x14ac:dyDescent="0.25">
      <c r="A239" s="350" t="s">
        <v>68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6">
        <v>4607091387766</v>
      </c>
      <c r="E240" s="337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1"/>
      <c r="P240" s="341"/>
      <c r="Q240" s="341"/>
      <c r="R240" s="337"/>
      <c r="S240" s="34"/>
      <c r="T240" s="34"/>
      <c r="U240" s="35" t="s">
        <v>65</v>
      </c>
      <c r="V240" s="330">
        <v>140</v>
      </c>
      <c r="W240" s="331">
        <f t="shared" ref="W240:W249" si="13">IFERROR(IF(V240="",0,CEILING((V240/$H240),1)*$H240),"")</f>
        <v>140.4</v>
      </c>
      <c r="X240" s="36">
        <f>IFERROR(IF(W240=0,"",ROUNDUP(W240/H240,0)*0.02175),"")</f>
        <v>0.39149999999999996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387</v>
      </c>
      <c r="B241" s="54" t="s">
        <v>388</v>
      </c>
      <c r="C241" s="31">
        <v>4301051116</v>
      </c>
      <c r="D241" s="336">
        <v>4607091387957</v>
      </c>
      <c r="E241" s="337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5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1"/>
      <c r="P241" s="341"/>
      <c r="Q241" s="341"/>
      <c r="R241" s="337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389</v>
      </c>
      <c r="B242" s="54" t="s">
        <v>390</v>
      </c>
      <c r="C242" s="31">
        <v>4301051115</v>
      </c>
      <c r="D242" s="336">
        <v>4607091387964</v>
      </c>
      <c r="E242" s="337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5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1"/>
      <c r="P242" s="341"/>
      <c r="Q242" s="341"/>
      <c r="R242" s="337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391</v>
      </c>
      <c r="B243" s="54" t="s">
        <v>392</v>
      </c>
      <c r="C243" s="31">
        <v>4301051461</v>
      </c>
      <c r="D243" s="336">
        <v>4680115883604</v>
      </c>
      <c r="E243" s="337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608" t="s">
        <v>393</v>
      </c>
      <c r="O243" s="341"/>
      <c r="P243" s="341"/>
      <c r="Q243" s="341"/>
      <c r="R243" s="337"/>
      <c r="S243" s="34"/>
      <c r="T243" s="34"/>
      <c r="U243" s="35" t="s">
        <v>65</v>
      </c>
      <c r="V243" s="330">
        <v>0</v>
      </c>
      <c r="W243" s="331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394</v>
      </c>
      <c r="B244" s="54" t="s">
        <v>395</v>
      </c>
      <c r="C244" s="31">
        <v>4301051485</v>
      </c>
      <c r="D244" s="336">
        <v>4680115883567</v>
      </c>
      <c r="E244" s="337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569" t="s">
        <v>396</v>
      </c>
      <c r="O244" s="341"/>
      <c r="P244" s="341"/>
      <c r="Q244" s="341"/>
      <c r="R244" s="337"/>
      <c r="S244" s="34"/>
      <c r="T244" s="34"/>
      <c r="U244" s="35" t="s">
        <v>65</v>
      </c>
      <c r="V244" s="330">
        <v>10.5</v>
      </c>
      <c r="W244" s="331">
        <f t="shared" si="13"/>
        <v>10.5</v>
      </c>
      <c r="X244" s="36">
        <f>IFERROR(IF(W244=0,"",ROUNDUP(W244/H244,0)*0.00753),"")</f>
        <v>3.7650000000000003E-2</v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397</v>
      </c>
      <c r="B245" s="54" t="s">
        <v>398</v>
      </c>
      <c r="C245" s="31">
        <v>4301051134</v>
      </c>
      <c r="D245" s="336">
        <v>4607091381672</v>
      </c>
      <c r="E245" s="337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1"/>
      <c r="P245" s="341"/>
      <c r="Q245" s="341"/>
      <c r="R245" s="337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4301051130</v>
      </c>
      <c r="D246" s="336">
        <v>4607091387537</v>
      </c>
      <c r="E246" s="337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1"/>
      <c r="P246" s="341"/>
      <c r="Q246" s="341"/>
      <c r="R246" s="337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4301051132</v>
      </c>
      <c r="D247" s="336">
        <v>4607091387513</v>
      </c>
      <c r="E247" s="337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3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1"/>
      <c r="P247" s="341"/>
      <c r="Q247" s="341"/>
      <c r="R247" s="337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hidden="1" customHeight="1" x14ac:dyDescent="0.25">
      <c r="A248" s="54" t="s">
        <v>403</v>
      </c>
      <c r="B248" s="54" t="s">
        <v>404</v>
      </c>
      <c r="C248" s="31">
        <v>4301051277</v>
      </c>
      <c r="D248" s="336">
        <v>4680115880511</v>
      </c>
      <c r="E248" s="337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3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1"/>
      <c r="P248" s="341"/>
      <c r="Q248" s="341"/>
      <c r="R248" s="337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hidden="1" customHeight="1" x14ac:dyDescent="0.25">
      <c r="A249" s="54" t="s">
        <v>405</v>
      </c>
      <c r="B249" s="54" t="s">
        <v>406</v>
      </c>
      <c r="C249" s="31">
        <v>4301051344</v>
      </c>
      <c r="D249" s="336">
        <v>4680115880412</v>
      </c>
      <c r="E249" s="337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1"/>
      <c r="P249" s="341"/>
      <c r="Q249" s="341"/>
      <c r="R249" s="337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52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3"/>
      <c r="N250" s="342" t="s">
        <v>66</v>
      </c>
      <c r="O250" s="343"/>
      <c r="P250" s="343"/>
      <c r="Q250" s="343"/>
      <c r="R250" s="343"/>
      <c r="S250" s="343"/>
      <c r="T250" s="344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22.948717948717949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23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0.42914999999999998</v>
      </c>
      <c r="Y250" s="333"/>
      <c r="Z250" s="333"/>
    </row>
    <row r="251" spans="1:53" x14ac:dyDescent="0.2">
      <c r="A251" s="351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3"/>
      <c r="N251" s="342" t="s">
        <v>66</v>
      </c>
      <c r="O251" s="343"/>
      <c r="P251" s="343"/>
      <c r="Q251" s="343"/>
      <c r="R251" s="343"/>
      <c r="S251" s="343"/>
      <c r="T251" s="344"/>
      <c r="U251" s="37" t="s">
        <v>65</v>
      </c>
      <c r="V251" s="332">
        <f>IFERROR(SUM(V240:V249),"0")</f>
        <v>150.5</v>
      </c>
      <c r="W251" s="332">
        <f>IFERROR(SUM(W240:W249),"0")</f>
        <v>150.9</v>
      </c>
      <c r="X251" s="37"/>
      <c r="Y251" s="333"/>
      <c r="Z251" s="333"/>
    </row>
    <row r="252" spans="1:53" ht="14.25" hidden="1" customHeight="1" x14ac:dyDescent="0.25">
      <c r="A252" s="350" t="s">
        <v>226</v>
      </c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1"/>
      <c r="P252" s="351"/>
      <c r="Q252" s="351"/>
      <c r="R252" s="351"/>
      <c r="S252" s="351"/>
      <c r="T252" s="351"/>
      <c r="U252" s="351"/>
      <c r="V252" s="351"/>
      <c r="W252" s="351"/>
      <c r="X252" s="351"/>
      <c r="Y252" s="325"/>
      <c r="Z252" s="325"/>
    </row>
    <row r="253" spans="1:53" ht="16.5" hidden="1" customHeight="1" x14ac:dyDescent="0.25">
      <c r="A253" s="54" t="s">
        <v>407</v>
      </c>
      <c r="B253" s="54" t="s">
        <v>408</v>
      </c>
      <c r="C253" s="31">
        <v>4301060326</v>
      </c>
      <c r="D253" s="336">
        <v>4607091380880</v>
      </c>
      <c r="E253" s="337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4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1"/>
      <c r="P253" s="341"/>
      <c r="Q253" s="341"/>
      <c r="R253" s="337"/>
      <c r="S253" s="34"/>
      <c r="T253" s="34"/>
      <c r="U253" s="35" t="s">
        <v>65</v>
      </c>
      <c r="V253" s="330">
        <v>0</v>
      </c>
      <c r="W253" s="331">
        <f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204" t="s">
        <v>1</v>
      </c>
    </row>
    <row r="254" spans="1:53" ht="27" hidden="1" customHeight="1" x14ac:dyDescent="0.25">
      <c r="A254" s="54" t="s">
        <v>409</v>
      </c>
      <c r="B254" s="54" t="s">
        <v>410</v>
      </c>
      <c r="C254" s="31">
        <v>4301060308</v>
      </c>
      <c r="D254" s="336">
        <v>4607091384482</v>
      </c>
      <c r="E254" s="337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1"/>
      <c r="P254" s="341"/>
      <c r="Q254" s="341"/>
      <c r="R254" s="337"/>
      <c r="S254" s="34"/>
      <c r="T254" s="34"/>
      <c r="U254" s="35" t="s">
        <v>65</v>
      </c>
      <c r="V254" s="330">
        <v>0</v>
      </c>
      <c r="W254" s="331">
        <f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205" t="s">
        <v>1</v>
      </c>
    </row>
    <row r="255" spans="1:53" ht="16.5" hidden="1" customHeight="1" x14ac:dyDescent="0.25">
      <c r="A255" s="54" t="s">
        <v>411</v>
      </c>
      <c r="B255" s="54" t="s">
        <v>412</v>
      </c>
      <c r="C255" s="31">
        <v>4301060325</v>
      </c>
      <c r="D255" s="336">
        <v>4607091380897</v>
      </c>
      <c r="E255" s="337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1"/>
      <c r="P255" s="341"/>
      <c r="Q255" s="341"/>
      <c r="R255" s="337"/>
      <c r="S255" s="34"/>
      <c r="T255" s="34"/>
      <c r="U255" s="35" t="s">
        <v>65</v>
      </c>
      <c r="V255" s="330">
        <v>0</v>
      </c>
      <c r="W255" s="331">
        <f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6" t="s">
        <v>1</v>
      </c>
    </row>
    <row r="256" spans="1:53" hidden="1" x14ac:dyDescent="0.2">
      <c r="A256" s="352"/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3"/>
      <c r="N256" s="342" t="s">
        <v>66</v>
      </c>
      <c r="O256" s="343"/>
      <c r="P256" s="343"/>
      <c r="Q256" s="343"/>
      <c r="R256" s="343"/>
      <c r="S256" s="343"/>
      <c r="T256" s="344"/>
      <c r="U256" s="37" t="s">
        <v>67</v>
      </c>
      <c r="V256" s="332">
        <f>IFERROR(V253/H253,"0")+IFERROR(V254/H254,"0")+IFERROR(V255/H255,"0")</f>
        <v>0</v>
      </c>
      <c r="W256" s="332">
        <f>IFERROR(W253/H253,"0")+IFERROR(W254/H254,"0")+IFERROR(W255/H255,"0")</f>
        <v>0</v>
      </c>
      <c r="X256" s="332">
        <f>IFERROR(IF(X253="",0,X253),"0")+IFERROR(IF(X254="",0,X254),"0")+IFERROR(IF(X255="",0,X255),"0")</f>
        <v>0</v>
      </c>
      <c r="Y256" s="333"/>
      <c r="Z256" s="333"/>
    </row>
    <row r="257" spans="1:53" hidden="1" x14ac:dyDescent="0.2">
      <c r="A257" s="351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3"/>
      <c r="N257" s="342" t="s">
        <v>66</v>
      </c>
      <c r="O257" s="343"/>
      <c r="P257" s="343"/>
      <c r="Q257" s="343"/>
      <c r="R257" s="343"/>
      <c r="S257" s="343"/>
      <c r="T257" s="344"/>
      <c r="U257" s="37" t="s">
        <v>65</v>
      </c>
      <c r="V257" s="332">
        <f>IFERROR(SUM(V253:V255),"0")</f>
        <v>0</v>
      </c>
      <c r="W257" s="332">
        <f>IFERROR(SUM(W253:W255),"0")</f>
        <v>0</v>
      </c>
      <c r="X257" s="37"/>
      <c r="Y257" s="333"/>
      <c r="Z257" s="333"/>
    </row>
    <row r="258" spans="1:53" ht="14.25" hidden="1" customHeight="1" x14ac:dyDescent="0.25">
      <c r="A258" s="350" t="s">
        <v>81</v>
      </c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1"/>
      <c r="P258" s="351"/>
      <c r="Q258" s="351"/>
      <c r="R258" s="351"/>
      <c r="S258" s="351"/>
      <c r="T258" s="351"/>
      <c r="U258" s="351"/>
      <c r="V258" s="351"/>
      <c r="W258" s="351"/>
      <c r="X258" s="351"/>
      <c r="Y258" s="325"/>
      <c r="Z258" s="325"/>
    </row>
    <row r="259" spans="1:53" ht="16.5" hidden="1" customHeight="1" x14ac:dyDescent="0.25">
      <c r="A259" s="54" t="s">
        <v>413</v>
      </c>
      <c r="B259" s="54" t="s">
        <v>414</v>
      </c>
      <c r="C259" s="31">
        <v>4301030232</v>
      </c>
      <c r="D259" s="336">
        <v>4607091388374</v>
      </c>
      <c r="E259" s="337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385" t="s">
        <v>415</v>
      </c>
      <c r="O259" s="341"/>
      <c r="P259" s="341"/>
      <c r="Q259" s="341"/>
      <c r="R259" s="337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hidden="1" customHeight="1" x14ac:dyDescent="0.25">
      <c r="A260" s="54" t="s">
        <v>416</v>
      </c>
      <c r="B260" s="54" t="s">
        <v>417</v>
      </c>
      <c r="C260" s="31">
        <v>4301030235</v>
      </c>
      <c r="D260" s="336">
        <v>4607091388381</v>
      </c>
      <c r="E260" s="337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13" t="s">
        <v>418</v>
      </c>
      <c r="O260" s="341"/>
      <c r="P260" s="341"/>
      <c r="Q260" s="341"/>
      <c r="R260" s="337"/>
      <c r="S260" s="34"/>
      <c r="T260" s="34"/>
      <c r="U260" s="35" t="s">
        <v>65</v>
      </c>
      <c r="V260" s="330">
        <v>0</v>
      </c>
      <c r="W260" s="331">
        <f>IFERROR(IF(V260="",0,CEILING((V260/$H260),1)*$H260),"")</f>
        <v>0</v>
      </c>
      <c r="X260" s="36" t="str">
        <f>IFERROR(IF(W260=0,"",ROUNDUP(W260/H260,0)*0.00753),"")</f>
        <v/>
      </c>
      <c r="Y260" s="56"/>
      <c r="Z260" s="57"/>
      <c r="AD260" s="58"/>
      <c r="BA260" s="208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4301030233</v>
      </c>
      <c r="D261" s="336">
        <v>4607091388404</v>
      </c>
      <c r="E261" s="337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3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1"/>
      <c r="P261" s="341"/>
      <c r="Q261" s="341"/>
      <c r="R261" s="337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hidden="1" x14ac:dyDescent="0.2">
      <c r="A262" s="352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3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32">
        <f>IFERROR(V259/H259,"0")+IFERROR(V260/H260,"0")+IFERROR(V261/H261,"0")</f>
        <v>0</v>
      </c>
      <c r="W262" s="332">
        <f>IFERROR(W259/H259,"0")+IFERROR(W260/H260,"0")+IFERROR(W261/H261,"0")</f>
        <v>0</v>
      </c>
      <c r="X262" s="332">
        <f>IFERROR(IF(X259="",0,X259),"0")+IFERROR(IF(X260="",0,X260),"0")+IFERROR(IF(X261="",0,X261),"0")</f>
        <v>0</v>
      </c>
      <c r="Y262" s="333"/>
      <c r="Z262" s="333"/>
    </row>
    <row r="263" spans="1:53" hidden="1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3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32">
        <f>IFERROR(SUM(V259:V261),"0")</f>
        <v>0</v>
      </c>
      <c r="W263" s="332">
        <f>IFERROR(SUM(W259:W261),"0")</f>
        <v>0</v>
      </c>
      <c r="X263" s="37"/>
      <c r="Y263" s="333"/>
      <c r="Z263" s="333"/>
    </row>
    <row r="264" spans="1:53" ht="14.25" hidden="1" customHeight="1" x14ac:dyDescent="0.25">
      <c r="A264" s="350" t="s">
        <v>421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25"/>
      <c r="Z264" s="325"/>
    </row>
    <row r="265" spans="1:53" ht="16.5" hidden="1" customHeight="1" x14ac:dyDescent="0.25">
      <c r="A265" s="54" t="s">
        <v>422</v>
      </c>
      <c r="B265" s="54" t="s">
        <v>423</v>
      </c>
      <c r="C265" s="31">
        <v>4301180007</v>
      </c>
      <c r="D265" s="336">
        <v>4680115881808</v>
      </c>
      <c r="E265" s="337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1"/>
      <c r="P265" s="341"/>
      <c r="Q265" s="341"/>
      <c r="R265" s="337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hidden="1" customHeight="1" x14ac:dyDescent="0.25">
      <c r="A266" s="54" t="s">
        <v>426</v>
      </c>
      <c r="B266" s="54" t="s">
        <v>427</v>
      </c>
      <c r="C266" s="31">
        <v>4301180006</v>
      </c>
      <c r="D266" s="336">
        <v>4680115881822</v>
      </c>
      <c r="E266" s="337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1"/>
      <c r="P266" s="341"/>
      <c r="Q266" s="341"/>
      <c r="R266" s="337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hidden="1" customHeight="1" x14ac:dyDescent="0.25">
      <c r="A267" s="54" t="s">
        <v>428</v>
      </c>
      <c r="B267" s="54" t="s">
        <v>429</v>
      </c>
      <c r="C267" s="31">
        <v>4301180001</v>
      </c>
      <c r="D267" s="336">
        <v>4680115880016</v>
      </c>
      <c r="E267" s="337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1"/>
      <c r="P267" s="341"/>
      <c r="Q267" s="341"/>
      <c r="R267" s="337"/>
      <c r="S267" s="34"/>
      <c r="T267" s="34"/>
      <c r="U267" s="35" t="s">
        <v>65</v>
      </c>
      <c r="V267" s="330">
        <v>0</v>
      </c>
      <c r="W267" s="331">
        <f>IFERROR(IF(V267="",0,CEILING((V267/$H267),1)*$H267),"")</f>
        <v>0</v>
      </c>
      <c r="X267" s="36" t="str">
        <f>IFERROR(IF(W267=0,"",ROUNDUP(W267/H267,0)*0.00474),"")</f>
        <v/>
      </c>
      <c r="Y267" s="56"/>
      <c r="Z267" s="57"/>
      <c r="AD267" s="58"/>
      <c r="BA267" s="212" t="s">
        <v>1</v>
      </c>
    </row>
    <row r="268" spans="1:53" hidden="1" x14ac:dyDescent="0.2">
      <c r="A268" s="352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3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hidden="1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3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32">
        <f>IFERROR(SUM(V265:V267),"0")</f>
        <v>0</v>
      </c>
      <c r="W269" s="332">
        <f>IFERROR(SUM(W265:W267),"0")</f>
        <v>0</v>
      </c>
      <c r="X269" s="37"/>
      <c r="Y269" s="333"/>
      <c r="Z269" s="333"/>
    </row>
    <row r="270" spans="1:53" ht="16.5" hidden="1" customHeight="1" x14ac:dyDescent="0.25">
      <c r="A270" s="361" t="s">
        <v>430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26"/>
      <c r="Z270" s="326"/>
    </row>
    <row r="271" spans="1:53" ht="14.25" hidden="1" customHeight="1" x14ac:dyDescent="0.25">
      <c r="A271" s="350" t="s">
        <v>103</v>
      </c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51"/>
      <c r="V271" s="351"/>
      <c r="W271" s="351"/>
      <c r="X271" s="351"/>
      <c r="Y271" s="325"/>
      <c r="Z271" s="325"/>
    </row>
    <row r="272" spans="1:53" ht="27" hidden="1" customHeight="1" x14ac:dyDescent="0.25">
      <c r="A272" s="54" t="s">
        <v>431</v>
      </c>
      <c r="B272" s="54" t="s">
        <v>432</v>
      </c>
      <c r="C272" s="31">
        <v>4301011315</v>
      </c>
      <c r="D272" s="336">
        <v>4607091387421</v>
      </c>
      <c r="E272" s="337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3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1"/>
      <c r="P272" s="341"/>
      <c r="Q272" s="341"/>
      <c r="R272" s="337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431</v>
      </c>
      <c r="B273" s="54" t="s">
        <v>433</v>
      </c>
      <c r="C273" s="31">
        <v>4301011121</v>
      </c>
      <c r="D273" s="336">
        <v>4607091387421</v>
      </c>
      <c r="E273" s="337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65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1"/>
      <c r="P273" s="341"/>
      <c r="Q273" s="341"/>
      <c r="R273" s="337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434</v>
      </c>
      <c r="B274" s="54" t="s">
        <v>435</v>
      </c>
      <c r="C274" s="31">
        <v>4301011396</v>
      </c>
      <c r="D274" s="336">
        <v>4607091387452</v>
      </c>
      <c r="E274" s="337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3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1"/>
      <c r="P274" s="341"/>
      <c r="Q274" s="341"/>
      <c r="R274" s="337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IFERROR(IF(W274=0,"",ROUNDUP(W274/H274,0)*0.02039),"")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434</v>
      </c>
      <c r="B275" s="54" t="s">
        <v>436</v>
      </c>
      <c r="C275" s="31">
        <v>4301011322</v>
      </c>
      <c r="D275" s="336">
        <v>4607091387452</v>
      </c>
      <c r="E275" s="337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6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1"/>
      <c r="P275" s="341"/>
      <c r="Q275" s="341"/>
      <c r="R275" s="337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434</v>
      </c>
      <c r="B276" s="54" t="s">
        <v>437</v>
      </c>
      <c r="C276" s="31">
        <v>4301011619</v>
      </c>
      <c r="D276" s="336">
        <v>4607091387452</v>
      </c>
      <c r="E276" s="337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449" t="s">
        <v>438</v>
      </c>
      <c r="O276" s="341"/>
      <c r="P276" s="341"/>
      <c r="Q276" s="341"/>
      <c r="R276" s="337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439</v>
      </c>
      <c r="B277" s="54" t="s">
        <v>440</v>
      </c>
      <c r="C277" s="31">
        <v>4301011313</v>
      </c>
      <c r="D277" s="336">
        <v>4607091385984</v>
      </c>
      <c r="E277" s="337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1"/>
      <c r="P277" s="341"/>
      <c r="Q277" s="341"/>
      <c r="R277" s="337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441</v>
      </c>
      <c r="B278" s="54" t="s">
        <v>442</v>
      </c>
      <c r="C278" s="31">
        <v>4301011316</v>
      </c>
      <c r="D278" s="336">
        <v>4607091387438</v>
      </c>
      <c r="E278" s="337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1"/>
      <c r="P278" s="341"/>
      <c r="Q278" s="341"/>
      <c r="R278" s="337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443</v>
      </c>
      <c r="B279" s="54" t="s">
        <v>444</v>
      </c>
      <c r="C279" s="31">
        <v>4301011318</v>
      </c>
      <c r="D279" s="336">
        <v>4607091387469</v>
      </c>
      <c r="E279" s="337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4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1"/>
      <c r="P279" s="341"/>
      <c r="Q279" s="341"/>
      <c r="R279" s="337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hidden="1" x14ac:dyDescent="0.2">
      <c r="A280" s="352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3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0</v>
      </c>
      <c r="W280" s="332">
        <f>IFERROR(W272/H272,"0")+IFERROR(W273/H273,"0")+IFERROR(W274/H274,"0")+IFERROR(W275/H275,"0")+IFERROR(W276/H276,"0")+IFERROR(W277/H277,"0")+IFERROR(W278/H278,"0")+IFERROR(W279/H279,"0")</f>
        <v>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333"/>
      <c r="Z280" s="333"/>
    </row>
    <row r="281" spans="1:53" hidden="1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3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32">
        <f>IFERROR(SUM(V272:V279),"0")</f>
        <v>0</v>
      </c>
      <c r="W281" s="332">
        <f>IFERROR(SUM(W272:W279),"0")</f>
        <v>0</v>
      </c>
      <c r="X281" s="37"/>
      <c r="Y281" s="333"/>
      <c r="Z281" s="333"/>
    </row>
    <row r="282" spans="1:53" ht="14.25" hidden="1" customHeight="1" x14ac:dyDescent="0.25">
      <c r="A282" s="350" t="s">
        <v>60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25"/>
      <c r="Z282" s="325"/>
    </row>
    <row r="283" spans="1:53" ht="27" hidden="1" customHeight="1" x14ac:dyDescent="0.25">
      <c r="A283" s="54" t="s">
        <v>445</v>
      </c>
      <c r="B283" s="54" t="s">
        <v>446</v>
      </c>
      <c r="C283" s="31">
        <v>4301031154</v>
      </c>
      <c r="D283" s="336">
        <v>4607091387292</v>
      </c>
      <c r="E283" s="337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4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1"/>
      <c r="P283" s="341"/>
      <c r="Q283" s="341"/>
      <c r="R283" s="337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447</v>
      </c>
      <c r="B284" s="54" t="s">
        <v>448</v>
      </c>
      <c r="C284" s="31">
        <v>4301031155</v>
      </c>
      <c r="D284" s="336">
        <v>4607091387315</v>
      </c>
      <c r="E284" s="337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6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1"/>
      <c r="P284" s="341"/>
      <c r="Q284" s="341"/>
      <c r="R284" s="337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hidden="1" x14ac:dyDescent="0.2">
      <c r="A285" s="352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3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hidden="1" x14ac:dyDescent="0.2">
      <c r="A286" s="351"/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3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hidden="1" customHeight="1" x14ac:dyDescent="0.25">
      <c r="A287" s="361" t="s">
        <v>449</v>
      </c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1"/>
      <c r="P287" s="351"/>
      <c r="Q287" s="351"/>
      <c r="R287" s="351"/>
      <c r="S287" s="351"/>
      <c r="T287" s="351"/>
      <c r="U287" s="351"/>
      <c r="V287" s="351"/>
      <c r="W287" s="351"/>
      <c r="X287" s="351"/>
      <c r="Y287" s="326"/>
      <c r="Z287" s="326"/>
    </row>
    <row r="288" spans="1:53" ht="14.25" hidden="1" customHeight="1" x14ac:dyDescent="0.25">
      <c r="A288" s="350" t="s">
        <v>60</v>
      </c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1"/>
      <c r="P288" s="351"/>
      <c r="Q288" s="351"/>
      <c r="R288" s="351"/>
      <c r="S288" s="351"/>
      <c r="T288" s="351"/>
      <c r="U288" s="351"/>
      <c r="V288" s="351"/>
      <c r="W288" s="351"/>
      <c r="X288" s="351"/>
      <c r="Y288" s="325"/>
      <c r="Z288" s="325"/>
    </row>
    <row r="289" spans="1:53" ht="27" hidden="1" customHeight="1" x14ac:dyDescent="0.25">
      <c r="A289" s="54" t="s">
        <v>450</v>
      </c>
      <c r="B289" s="54" t="s">
        <v>451</v>
      </c>
      <c r="C289" s="31">
        <v>4301031066</v>
      </c>
      <c r="D289" s="336">
        <v>4607091383836</v>
      </c>
      <c r="E289" s="337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5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1"/>
      <c r="P289" s="341"/>
      <c r="Q289" s="341"/>
      <c r="R289" s="337"/>
      <c r="S289" s="34"/>
      <c r="T289" s="34"/>
      <c r="U289" s="35" t="s">
        <v>65</v>
      </c>
      <c r="V289" s="330">
        <v>0</v>
      </c>
      <c r="W289" s="33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52"/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3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hidden="1" x14ac:dyDescent="0.2">
      <c r="A291" s="351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53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2">
        <f>IFERROR(SUM(V289:V289),"0")</f>
        <v>0</v>
      </c>
      <c r="W291" s="332">
        <f>IFERROR(SUM(W289:W289),"0")</f>
        <v>0</v>
      </c>
      <c r="X291" s="37"/>
      <c r="Y291" s="333"/>
      <c r="Z291" s="333"/>
    </row>
    <row r="292" spans="1:53" ht="14.25" hidden="1" customHeight="1" x14ac:dyDescent="0.25">
      <c r="A292" s="350" t="s">
        <v>68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325"/>
      <c r="Z292" s="325"/>
    </row>
    <row r="293" spans="1:53" ht="27" hidden="1" customHeight="1" x14ac:dyDescent="0.25">
      <c r="A293" s="54" t="s">
        <v>452</v>
      </c>
      <c r="B293" s="54" t="s">
        <v>453</v>
      </c>
      <c r="C293" s="31">
        <v>4301051142</v>
      </c>
      <c r="D293" s="336">
        <v>4607091387919</v>
      </c>
      <c r="E293" s="337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1"/>
      <c r="P293" s="341"/>
      <c r="Q293" s="341"/>
      <c r="R293" s="337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hidden="1" x14ac:dyDescent="0.2">
      <c r="A294" s="352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3"/>
      <c r="N294" s="342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hidden="1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3"/>
      <c r="N295" s="342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hidden="1" customHeight="1" x14ac:dyDescent="0.25">
      <c r="A296" s="350" t="s">
        <v>226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25"/>
      <c r="Z296" s="325"/>
    </row>
    <row r="297" spans="1:53" ht="27" hidden="1" customHeight="1" x14ac:dyDescent="0.25">
      <c r="A297" s="54" t="s">
        <v>454</v>
      </c>
      <c r="B297" s="54" t="s">
        <v>455</v>
      </c>
      <c r="C297" s="31">
        <v>4301060324</v>
      </c>
      <c r="D297" s="336">
        <v>4607091388831</v>
      </c>
      <c r="E297" s="337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1"/>
      <c r="P297" s="341"/>
      <c r="Q297" s="341"/>
      <c r="R297" s="337"/>
      <c r="S297" s="34"/>
      <c r="T297" s="34"/>
      <c r="U297" s="35" t="s">
        <v>65</v>
      </c>
      <c r="V297" s="330">
        <v>0</v>
      </c>
      <c r="W297" s="331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5" t="s">
        <v>1</v>
      </c>
    </row>
    <row r="298" spans="1:53" hidden="1" x14ac:dyDescent="0.2">
      <c r="A298" s="352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3"/>
      <c r="N298" s="342" t="s">
        <v>66</v>
      </c>
      <c r="O298" s="343"/>
      <c r="P298" s="343"/>
      <c r="Q298" s="343"/>
      <c r="R298" s="343"/>
      <c r="S298" s="343"/>
      <c r="T298" s="344"/>
      <c r="U298" s="37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hidden="1" x14ac:dyDescent="0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3"/>
      <c r="N299" s="342" t="s">
        <v>66</v>
      </c>
      <c r="O299" s="343"/>
      <c r="P299" s="343"/>
      <c r="Q299" s="343"/>
      <c r="R299" s="343"/>
      <c r="S299" s="343"/>
      <c r="T299" s="344"/>
      <c r="U299" s="37" t="s">
        <v>65</v>
      </c>
      <c r="V299" s="332">
        <f>IFERROR(SUM(V297:V297),"0")</f>
        <v>0</v>
      </c>
      <c r="W299" s="332">
        <f>IFERROR(SUM(W297:W297),"0")</f>
        <v>0</v>
      </c>
      <c r="X299" s="37"/>
      <c r="Y299" s="333"/>
      <c r="Z299" s="333"/>
    </row>
    <row r="300" spans="1:53" ht="14.25" hidden="1" customHeight="1" x14ac:dyDescent="0.25">
      <c r="A300" s="350" t="s">
        <v>81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25"/>
      <c r="Z300" s="325"/>
    </row>
    <row r="301" spans="1:53" ht="27" hidden="1" customHeight="1" x14ac:dyDescent="0.25">
      <c r="A301" s="54" t="s">
        <v>456</v>
      </c>
      <c r="B301" s="54" t="s">
        <v>457</v>
      </c>
      <c r="C301" s="31">
        <v>4301032015</v>
      </c>
      <c r="D301" s="336">
        <v>4607091383102</v>
      </c>
      <c r="E301" s="337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4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1"/>
      <c r="P301" s="341"/>
      <c r="Q301" s="341"/>
      <c r="R301" s="337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hidden="1" x14ac:dyDescent="0.2">
      <c r="A302" s="352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3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hidden="1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3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hidden="1" customHeight="1" x14ac:dyDescent="0.2">
      <c r="A304" s="359" t="s">
        <v>458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48"/>
      <c r="Z304" s="48"/>
    </row>
    <row r="305" spans="1:53" ht="16.5" hidden="1" customHeight="1" x14ac:dyDescent="0.25">
      <c r="A305" s="361" t="s">
        <v>459</v>
      </c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26"/>
      <c r="Z305" s="326"/>
    </row>
    <row r="306" spans="1:53" ht="14.25" hidden="1" customHeight="1" x14ac:dyDescent="0.25">
      <c r="A306" s="350" t="s">
        <v>103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25"/>
      <c r="Z306" s="325"/>
    </row>
    <row r="307" spans="1:53" ht="27" customHeight="1" x14ac:dyDescent="0.25">
      <c r="A307" s="54" t="s">
        <v>460</v>
      </c>
      <c r="B307" s="54" t="s">
        <v>461</v>
      </c>
      <c r="C307" s="31">
        <v>4301011339</v>
      </c>
      <c r="D307" s="336">
        <v>4607091383997</v>
      </c>
      <c r="E307" s="337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1"/>
      <c r="P307" s="341"/>
      <c r="Q307" s="341"/>
      <c r="R307" s="337"/>
      <c r="S307" s="34"/>
      <c r="T307" s="34"/>
      <c r="U307" s="35" t="s">
        <v>65</v>
      </c>
      <c r="V307" s="330">
        <v>400</v>
      </c>
      <c r="W307" s="331">
        <f t="shared" ref="W307:W314" si="15">IFERROR(IF(V307="",0,CEILING((V307/$H307),1)*$H307),"")</f>
        <v>405</v>
      </c>
      <c r="X307" s="36">
        <f>IFERROR(IF(W307=0,"",ROUNDUP(W307/H307,0)*0.02175),"")</f>
        <v>0.58724999999999994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460</v>
      </c>
      <c r="B308" s="54" t="s">
        <v>462</v>
      </c>
      <c r="C308" s="31">
        <v>4301011239</v>
      </c>
      <c r="D308" s="336">
        <v>4607091383997</v>
      </c>
      <c r="E308" s="337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1"/>
      <c r="P308" s="341"/>
      <c r="Q308" s="341"/>
      <c r="R308" s="337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463</v>
      </c>
      <c r="B309" s="54" t="s">
        <v>464</v>
      </c>
      <c r="C309" s="31">
        <v>4301011326</v>
      </c>
      <c r="D309" s="336">
        <v>4607091384130</v>
      </c>
      <c r="E309" s="337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1"/>
      <c r="P309" s="341"/>
      <c r="Q309" s="341"/>
      <c r="R309" s="337"/>
      <c r="S309" s="34"/>
      <c r="T309" s="34"/>
      <c r="U309" s="35" t="s">
        <v>65</v>
      </c>
      <c r="V309" s="330">
        <v>0</v>
      </c>
      <c r="W309" s="331">
        <f t="shared" si="15"/>
        <v>0</v>
      </c>
      <c r="X309" s="36" t="str">
        <f>IFERROR(IF(W309=0,"",ROUNDUP(W309/H309,0)*0.02175),"")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463</v>
      </c>
      <c r="B310" s="54" t="s">
        <v>465</v>
      </c>
      <c r="C310" s="31">
        <v>4301011240</v>
      </c>
      <c r="D310" s="336">
        <v>4607091384130</v>
      </c>
      <c r="E310" s="337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4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1"/>
      <c r="P310" s="341"/>
      <c r="Q310" s="341"/>
      <c r="R310" s="337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6">
        <v>4607091384147</v>
      </c>
      <c r="E311" s="337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1"/>
      <c r="P311" s="341"/>
      <c r="Q311" s="341"/>
      <c r="R311" s="337"/>
      <c r="S311" s="34"/>
      <c r="T311" s="34"/>
      <c r="U311" s="35" t="s">
        <v>65</v>
      </c>
      <c r="V311" s="330">
        <v>100</v>
      </c>
      <c r="W311" s="331">
        <f t="shared" si="15"/>
        <v>105</v>
      </c>
      <c r="X311" s="36">
        <f>IFERROR(IF(W311=0,"",ROUNDUP(W311/H311,0)*0.02175),"")</f>
        <v>0.15225</v>
      </c>
      <c r="Y311" s="56"/>
      <c r="Z311" s="57"/>
      <c r="AD311" s="58"/>
      <c r="BA311" s="231" t="s">
        <v>1</v>
      </c>
    </row>
    <row r="312" spans="1:53" ht="16.5" hidden="1" customHeight="1" x14ac:dyDescent="0.25">
      <c r="A312" s="54" t="s">
        <v>466</v>
      </c>
      <c r="B312" s="54" t="s">
        <v>468</v>
      </c>
      <c r="C312" s="31">
        <v>4301011238</v>
      </c>
      <c r="D312" s="336">
        <v>4607091384147</v>
      </c>
      <c r="E312" s="337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404" t="s">
        <v>469</v>
      </c>
      <c r="O312" s="341"/>
      <c r="P312" s="341"/>
      <c r="Q312" s="341"/>
      <c r="R312" s="337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4301011327</v>
      </c>
      <c r="D313" s="336">
        <v>4607091384154</v>
      </c>
      <c r="E313" s="337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3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1"/>
      <c r="P313" s="341"/>
      <c r="Q313" s="341"/>
      <c r="R313" s="337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hidden="1" customHeight="1" x14ac:dyDescent="0.25">
      <c r="A314" s="54" t="s">
        <v>472</v>
      </c>
      <c r="B314" s="54" t="s">
        <v>473</v>
      </c>
      <c r="C314" s="31">
        <v>4301011332</v>
      </c>
      <c r="D314" s="336">
        <v>4607091384161</v>
      </c>
      <c r="E314" s="337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58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1"/>
      <c r="P314" s="341"/>
      <c r="Q314" s="341"/>
      <c r="R314" s="337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52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3"/>
      <c r="N315" s="342" t="s">
        <v>66</v>
      </c>
      <c r="O315" s="343"/>
      <c r="P315" s="343"/>
      <c r="Q315" s="343"/>
      <c r="R315" s="343"/>
      <c r="S315" s="343"/>
      <c r="T315" s="344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33.333333333333336</v>
      </c>
      <c r="W315" s="332">
        <f>IFERROR(W307/H307,"0")+IFERROR(W308/H308,"0")+IFERROR(W309/H309,"0")+IFERROR(W310/H310,"0")+IFERROR(W311/H311,"0")+IFERROR(W312/H312,"0")+IFERROR(W313/H313,"0")+IFERROR(W314/H314,"0")</f>
        <v>34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0.73949999999999994</v>
      </c>
      <c r="Y315" s="333"/>
      <c r="Z315" s="333"/>
    </row>
    <row r="316" spans="1:53" x14ac:dyDescent="0.2">
      <c r="A316" s="351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3"/>
      <c r="N316" s="342" t="s">
        <v>66</v>
      </c>
      <c r="O316" s="343"/>
      <c r="P316" s="343"/>
      <c r="Q316" s="343"/>
      <c r="R316" s="343"/>
      <c r="S316" s="343"/>
      <c r="T316" s="344"/>
      <c r="U316" s="37" t="s">
        <v>65</v>
      </c>
      <c r="V316" s="332">
        <f>IFERROR(SUM(V307:V314),"0")</f>
        <v>500</v>
      </c>
      <c r="W316" s="332">
        <f>IFERROR(SUM(W307:W314),"0")</f>
        <v>510</v>
      </c>
      <c r="X316" s="37"/>
      <c r="Y316" s="333"/>
      <c r="Z316" s="333"/>
    </row>
    <row r="317" spans="1:53" ht="14.25" hidden="1" customHeight="1" x14ac:dyDescent="0.25">
      <c r="A317" s="350" t="s">
        <v>95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25"/>
      <c r="Z317" s="325"/>
    </row>
    <row r="318" spans="1:53" ht="27" customHeight="1" x14ac:dyDescent="0.25">
      <c r="A318" s="54" t="s">
        <v>474</v>
      </c>
      <c r="B318" s="54" t="s">
        <v>475</v>
      </c>
      <c r="C318" s="31">
        <v>4301020178</v>
      </c>
      <c r="D318" s="336">
        <v>4607091383980</v>
      </c>
      <c r="E318" s="337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1"/>
      <c r="P318" s="341"/>
      <c r="Q318" s="341"/>
      <c r="R318" s="337"/>
      <c r="S318" s="34"/>
      <c r="T318" s="34"/>
      <c r="U318" s="35" t="s">
        <v>65</v>
      </c>
      <c r="V318" s="330">
        <v>200</v>
      </c>
      <c r="W318" s="331">
        <f>IFERROR(IF(V318="",0,CEILING((V318/$H318),1)*$H318),"")</f>
        <v>210</v>
      </c>
      <c r="X318" s="36">
        <f>IFERROR(IF(W318=0,"",ROUNDUP(W318/H318,0)*0.02175),"")</f>
        <v>0.30449999999999999</v>
      </c>
      <c r="Y318" s="56"/>
      <c r="Z318" s="57"/>
      <c r="AD318" s="58"/>
      <c r="BA318" s="235" t="s">
        <v>1</v>
      </c>
    </row>
    <row r="319" spans="1:53" ht="16.5" hidden="1" customHeight="1" x14ac:dyDescent="0.25">
      <c r="A319" s="54" t="s">
        <v>476</v>
      </c>
      <c r="B319" s="54" t="s">
        <v>477</v>
      </c>
      <c r="C319" s="31">
        <v>4301020270</v>
      </c>
      <c r="D319" s="336">
        <v>4680115883314</v>
      </c>
      <c r="E319" s="337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438" t="s">
        <v>478</v>
      </c>
      <c r="O319" s="341"/>
      <c r="P319" s="341"/>
      <c r="Q319" s="341"/>
      <c r="R319" s="337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hidden="1" customHeight="1" x14ac:dyDescent="0.25">
      <c r="A320" s="54" t="s">
        <v>479</v>
      </c>
      <c r="B320" s="54" t="s">
        <v>480</v>
      </c>
      <c r="C320" s="31">
        <v>4301020179</v>
      </c>
      <c r="D320" s="336">
        <v>4607091384178</v>
      </c>
      <c r="E320" s="337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1"/>
      <c r="P320" s="341"/>
      <c r="Q320" s="341"/>
      <c r="R320" s="337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x14ac:dyDescent="0.2">
      <c r="A321" s="352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3"/>
      <c r="N321" s="342" t="s">
        <v>66</v>
      </c>
      <c r="O321" s="343"/>
      <c r="P321" s="343"/>
      <c r="Q321" s="343"/>
      <c r="R321" s="343"/>
      <c r="S321" s="343"/>
      <c r="T321" s="344"/>
      <c r="U321" s="37" t="s">
        <v>67</v>
      </c>
      <c r="V321" s="332">
        <f>IFERROR(V318/H318,"0")+IFERROR(V319/H319,"0")+IFERROR(V320/H320,"0")</f>
        <v>13.333333333333334</v>
      </c>
      <c r="W321" s="332">
        <f>IFERROR(W318/H318,"0")+IFERROR(W319/H319,"0")+IFERROR(W320/H320,"0")</f>
        <v>14</v>
      </c>
      <c r="X321" s="332">
        <f>IFERROR(IF(X318="",0,X318),"0")+IFERROR(IF(X319="",0,X319),"0")+IFERROR(IF(X320="",0,X320),"0")</f>
        <v>0.30449999999999999</v>
      </c>
      <c r="Y321" s="333"/>
      <c r="Z321" s="333"/>
    </row>
    <row r="322" spans="1:53" x14ac:dyDescent="0.2">
      <c r="A322" s="351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3"/>
      <c r="N322" s="342" t="s">
        <v>66</v>
      </c>
      <c r="O322" s="343"/>
      <c r="P322" s="343"/>
      <c r="Q322" s="343"/>
      <c r="R322" s="343"/>
      <c r="S322" s="343"/>
      <c r="T322" s="344"/>
      <c r="U322" s="37" t="s">
        <v>65</v>
      </c>
      <c r="V322" s="332">
        <f>IFERROR(SUM(V318:V320),"0")</f>
        <v>200</v>
      </c>
      <c r="W322" s="332">
        <f>IFERROR(SUM(W318:W320),"0")</f>
        <v>210</v>
      </c>
      <c r="X322" s="37"/>
      <c r="Y322" s="333"/>
      <c r="Z322" s="333"/>
    </row>
    <row r="323" spans="1:53" ht="14.25" hidden="1" customHeight="1" x14ac:dyDescent="0.25">
      <c r="A323" s="350" t="s">
        <v>68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25"/>
      <c r="Z323" s="325"/>
    </row>
    <row r="324" spans="1:53" ht="27" hidden="1" customHeight="1" x14ac:dyDescent="0.25">
      <c r="A324" s="54" t="s">
        <v>481</v>
      </c>
      <c r="B324" s="54" t="s">
        <v>482</v>
      </c>
      <c r="C324" s="31">
        <v>4301051560</v>
      </c>
      <c r="D324" s="336">
        <v>4607091383928</v>
      </c>
      <c r="E324" s="337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386" t="s">
        <v>483</v>
      </c>
      <c r="O324" s="341"/>
      <c r="P324" s="341"/>
      <c r="Q324" s="341"/>
      <c r="R324" s="337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hidden="1" customHeight="1" x14ac:dyDescent="0.25">
      <c r="A325" s="54" t="s">
        <v>484</v>
      </c>
      <c r="B325" s="54" t="s">
        <v>485</v>
      </c>
      <c r="C325" s="31">
        <v>4301051298</v>
      </c>
      <c r="D325" s="336">
        <v>4607091384260</v>
      </c>
      <c r="E325" s="337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37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1"/>
      <c r="P325" s="341"/>
      <c r="Q325" s="341"/>
      <c r="R325" s="337"/>
      <c r="S325" s="34"/>
      <c r="T325" s="34"/>
      <c r="U325" s="35" t="s">
        <v>65</v>
      </c>
      <c r="V325" s="330">
        <v>0</v>
      </c>
      <c r="W325" s="331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9" t="s">
        <v>1</v>
      </c>
    </row>
    <row r="326" spans="1:53" hidden="1" x14ac:dyDescent="0.2">
      <c r="A326" s="352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3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2">
        <f>IFERROR(V324/H324,"0")+IFERROR(V325/H325,"0")</f>
        <v>0</v>
      </c>
      <c r="W326" s="332">
        <f>IFERROR(W324/H324,"0")+IFERROR(W325/H325,"0")</f>
        <v>0</v>
      </c>
      <c r="X326" s="332">
        <f>IFERROR(IF(X324="",0,X324),"0")+IFERROR(IF(X325="",0,X325),"0")</f>
        <v>0</v>
      </c>
      <c r="Y326" s="333"/>
      <c r="Z326" s="333"/>
    </row>
    <row r="327" spans="1:53" hidden="1" x14ac:dyDescent="0.2">
      <c r="A327" s="351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3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2">
        <f>IFERROR(SUM(V324:V325),"0")</f>
        <v>0</v>
      </c>
      <c r="W327" s="332">
        <f>IFERROR(SUM(W324:W325),"0")</f>
        <v>0</v>
      </c>
      <c r="X327" s="37"/>
      <c r="Y327" s="333"/>
      <c r="Z327" s="333"/>
    </row>
    <row r="328" spans="1:53" ht="14.25" hidden="1" customHeight="1" x14ac:dyDescent="0.25">
      <c r="A328" s="350" t="s">
        <v>226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25"/>
      <c r="Z328" s="325"/>
    </row>
    <row r="329" spans="1:53" ht="16.5" hidden="1" customHeight="1" x14ac:dyDescent="0.25">
      <c r="A329" s="54" t="s">
        <v>486</v>
      </c>
      <c r="B329" s="54" t="s">
        <v>487</v>
      </c>
      <c r="C329" s="31">
        <v>4301060314</v>
      </c>
      <c r="D329" s="336">
        <v>4607091384673</v>
      </c>
      <c r="E329" s="337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1"/>
      <c r="P329" s="341"/>
      <c r="Q329" s="341"/>
      <c r="R329" s="337"/>
      <c r="S329" s="34"/>
      <c r="T329" s="34"/>
      <c r="U329" s="35" t="s">
        <v>65</v>
      </c>
      <c r="V329" s="330">
        <v>0</v>
      </c>
      <c r="W329" s="33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idden="1" x14ac:dyDescent="0.2">
      <c r="A330" s="352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3"/>
      <c r="N330" s="342" t="s">
        <v>66</v>
      </c>
      <c r="O330" s="343"/>
      <c r="P330" s="343"/>
      <c r="Q330" s="343"/>
      <c r="R330" s="343"/>
      <c r="S330" s="343"/>
      <c r="T330" s="344"/>
      <c r="U330" s="37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hidden="1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3"/>
      <c r="N331" s="342" t="s">
        <v>66</v>
      </c>
      <c r="O331" s="343"/>
      <c r="P331" s="343"/>
      <c r="Q331" s="343"/>
      <c r="R331" s="343"/>
      <c r="S331" s="343"/>
      <c r="T331" s="344"/>
      <c r="U331" s="37" t="s">
        <v>65</v>
      </c>
      <c r="V331" s="332">
        <f>IFERROR(SUM(V329:V329),"0")</f>
        <v>0</v>
      </c>
      <c r="W331" s="332">
        <f>IFERROR(SUM(W329:W329),"0")</f>
        <v>0</v>
      </c>
      <c r="X331" s="37"/>
      <c r="Y331" s="333"/>
      <c r="Z331" s="333"/>
    </row>
    <row r="332" spans="1:53" ht="16.5" hidden="1" customHeight="1" x14ac:dyDescent="0.25">
      <c r="A332" s="361" t="s">
        <v>488</v>
      </c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351"/>
      <c r="W332" s="351"/>
      <c r="X332" s="351"/>
      <c r="Y332" s="326"/>
      <c r="Z332" s="326"/>
    </row>
    <row r="333" spans="1:53" ht="14.25" hidden="1" customHeight="1" x14ac:dyDescent="0.25">
      <c r="A333" s="350" t="s">
        <v>103</v>
      </c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351"/>
      <c r="W333" s="351"/>
      <c r="X333" s="351"/>
      <c r="Y333" s="325"/>
      <c r="Z333" s="325"/>
    </row>
    <row r="334" spans="1:53" ht="27" customHeight="1" x14ac:dyDescent="0.25">
      <c r="A334" s="54" t="s">
        <v>489</v>
      </c>
      <c r="B334" s="54" t="s">
        <v>490</v>
      </c>
      <c r="C334" s="31">
        <v>4301011324</v>
      </c>
      <c r="D334" s="336">
        <v>4607091384185</v>
      </c>
      <c r="E334" s="337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6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1"/>
      <c r="P334" s="341"/>
      <c r="Q334" s="341"/>
      <c r="R334" s="337"/>
      <c r="S334" s="34"/>
      <c r="T334" s="34"/>
      <c r="U334" s="35" t="s">
        <v>65</v>
      </c>
      <c r="V334" s="330">
        <v>350</v>
      </c>
      <c r="W334" s="331">
        <f>IFERROR(IF(V334="",0,CEILING((V334/$H334),1)*$H334),"")</f>
        <v>360</v>
      </c>
      <c r="X334" s="36">
        <f>IFERROR(IF(W334=0,"",ROUNDUP(W334/H334,0)*0.02175),"")</f>
        <v>0.65249999999999997</v>
      </c>
      <c r="Y334" s="56"/>
      <c r="Z334" s="57"/>
      <c r="AD334" s="58"/>
      <c r="BA334" s="241" t="s">
        <v>1</v>
      </c>
    </row>
    <row r="335" spans="1:53" ht="27" customHeight="1" x14ac:dyDescent="0.25">
      <c r="A335" s="54" t="s">
        <v>491</v>
      </c>
      <c r="B335" s="54" t="s">
        <v>492</v>
      </c>
      <c r="C335" s="31">
        <v>4301011312</v>
      </c>
      <c r="D335" s="336">
        <v>4607091384192</v>
      </c>
      <c r="E335" s="337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4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1"/>
      <c r="P335" s="341"/>
      <c r="Q335" s="341"/>
      <c r="R335" s="337"/>
      <c r="S335" s="34"/>
      <c r="T335" s="34"/>
      <c r="U335" s="35" t="s">
        <v>65</v>
      </c>
      <c r="V335" s="330">
        <v>50</v>
      </c>
      <c r="W335" s="331">
        <f>IFERROR(IF(V335="",0,CEILING((V335/$H335),1)*$H335),"")</f>
        <v>54</v>
      </c>
      <c r="X335" s="36">
        <f>IFERROR(IF(W335=0,"",ROUNDUP(W335/H335,0)*0.02175),"")</f>
        <v>0.10874999999999999</v>
      </c>
      <c r="Y335" s="56"/>
      <c r="Z335" s="57"/>
      <c r="AD335" s="58"/>
      <c r="BA335" s="242" t="s">
        <v>1</v>
      </c>
    </row>
    <row r="336" spans="1:53" ht="27" hidden="1" customHeight="1" x14ac:dyDescent="0.25">
      <c r="A336" s="54" t="s">
        <v>493</v>
      </c>
      <c r="B336" s="54" t="s">
        <v>494</v>
      </c>
      <c r="C336" s="31">
        <v>4301011483</v>
      </c>
      <c r="D336" s="336">
        <v>4680115881907</v>
      </c>
      <c r="E336" s="337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1"/>
      <c r="P336" s="341"/>
      <c r="Q336" s="341"/>
      <c r="R336" s="337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hidden="1" customHeight="1" x14ac:dyDescent="0.25">
      <c r="A337" s="54" t="s">
        <v>495</v>
      </c>
      <c r="B337" s="54" t="s">
        <v>496</v>
      </c>
      <c r="C337" s="31">
        <v>4301011655</v>
      </c>
      <c r="D337" s="336">
        <v>4680115883925</v>
      </c>
      <c r="E337" s="337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613" t="s">
        <v>497</v>
      </c>
      <c r="O337" s="341"/>
      <c r="P337" s="341"/>
      <c r="Q337" s="341"/>
      <c r="R337" s="337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customHeight="1" x14ac:dyDescent="0.25">
      <c r="A338" s="54" t="s">
        <v>498</v>
      </c>
      <c r="B338" s="54" t="s">
        <v>499</v>
      </c>
      <c r="C338" s="31">
        <v>4301011303</v>
      </c>
      <c r="D338" s="336">
        <v>4607091384680</v>
      </c>
      <c r="E338" s="337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3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1"/>
      <c r="P338" s="341"/>
      <c r="Q338" s="341"/>
      <c r="R338" s="337"/>
      <c r="S338" s="34"/>
      <c r="T338" s="34"/>
      <c r="U338" s="35" t="s">
        <v>65</v>
      </c>
      <c r="V338" s="330">
        <v>80</v>
      </c>
      <c r="W338" s="331">
        <f>IFERROR(IF(V338="",0,CEILING((V338/$H338),1)*$H338),"")</f>
        <v>80</v>
      </c>
      <c r="X338" s="36">
        <f>IFERROR(IF(W338=0,"",ROUNDUP(W338/H338,0)*0.00937),"")</f>
        <v>0.18740000000000001</v>
      </c>
      <c r="Y338" s="56"/>
      <c r="Z338" s="57"/>
      <c r="AD338" s="58"/>
      <c r="BA338" s="245" t="s">
        <v>1</v>
      </c>
    </row>
    <row r="339" spans="1:53" x14ac:dyDescent="0.2">
      <c r="A339" s="352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3"/>
      <c r="N339" s="342" t="s">
        <v>66</v>
      </c>
      <c r="O339" s="343"/>
      <c r="P339" s="343"/>
      <c r="Q339" s="343"/>
      <c r="R339" s="343"/>
      <c r="S339" s="343"/>
      <c r="T339" s="344"/>
      <c r="U339" s="37" t="s">
        <v>67</v>
      </c>
      <c r="V339" s="332">
        <f>IFERROR(V334/H334,"0")+IFERROR(V335/H335,"0")+IFERROR(V336/H336,"0")+IFERROR(V337/H337,"0")+IFERROR(V338/H338,"0")</f>
        <v>53.796296296296298</v>
      </c>
      <c r="W339" s="332">
        <f>IFERROR(W334/H334,"0")+IFERROR(W335/H335,"0")+IFERROR(W336/H336,"0")+IFERROR(W337/H337,"0")+IFERROR(W338/H338,"0")</f>
        <v>55</v>
      </c>
      <c r="X339" s="332">
        <f>IFERROR(IF(X334="",0,X334),"0")+IFERROR(IF(X335="",0,X335),"0")+IFERROR(IF(X336="",0,X336),"0")+IFERROR(IF(X337="",0,X337),"0")+IFERROR(IF(X338="",0,X338),"0")</f>
        <v>0.94864999999999999</v>
      </c>
      <c r="Y339" s="333"/>
      <c r="Z339" s="333"/>
    </row>
    <row r="340" spans="1:53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3"/>
      <c r="N340" s="342" t="s">
        <v>66</v>
      </c>
      <c r="O340" s="343"/>
      <c r="P340" s="343"/>
      <c r="Q340" s="343"/>
      <c r="R340" s="343"/>
      <c r="S340" s="343"/>
      <c r="T340" s="344"/>
      <c r="U340" s="37" t="s">
        <v>65</v>
      </c>
      <c r="V340" s="332">
        <f>IFERROR(SUM(V334:V338),"0")</f>
        <v>480</v>
      </c>
      <c r="W340" s="332">
        <f>IFERROR(SUM(W334:W338),"0")</f>
        <v>494</v>
      </c>
      <c r="X340" s="37"/>
      <c r="Y340" s="333"/>
      <c r="Z340" s="333"/>
    </row>
    <row r="341" spans="1:53" ht="14.25" hidden="1" customHeight="1" x14ac:dyDescent="0.25">
      <c r="A341" s="350" t="s">
        <v>60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25"/>
      <c r="Z341" s="325"/>
    </row>
    <row r="342" spans="1:53" ht="27" customHeight="1" x14ac:dyDescent="0.25">
      <c r="A342" s="54" t="s">
        <v>500</v>
      </c>
      <c r="B342" s="54" t="s">
        <v>501</v>
      </c>
      <c r="C342" s="31">
        <v>4301031139</v>
      </c>
      <c r="D342" s="336">
        <v>4607091384802</v>
      </c>
      <c r="E342" s="337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1"/>
      <c r="P342" s="341"/>
      <c r="Q342" s="341"/>
      <c r="R342" s="337"/>
      <c r="S342" s="34"/>
      <c r="T342" s="34"/>
      <c r="U342" s="35" t="s">
        <v>65</v>
      </c>
      <c r="V342" s="330">
        <v>8</v>
      </c>
      <c r="W342" s="331">
        <f>IFERROR(IF(V342="",0,CEILING((V342/$H342),1)*$H342),"")</f>
        <v>8.76</v>
      </c>
      <c r="X342" s="36">
        <f>IFERROR(IF(W342=0,"",ROUNDUP(W342/H342,0)*0.00753),"")</f>
        <v>1.506E-2</v>
      </c>
      <c r="Y342" s="56"/>
      <c r="Z342" s="57"/>
      <c r="AD342" s="58"/>
      <c r="BA342" s="246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4301031140</v>
      </c>
      <c r="D343" s="336">
        <v>4607091384826</v>
      </c>
      <c r="E343" s="337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1"/>
      <c r="P343" s="341"/>
      <c r="Q343" s="341"/>
      <c r="R343" s="337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x14ac:dyDescent="0.2">
      <c r="A344" s="352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3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2">
        <f>IFERROR(V342/H342,"0")+IFERROR(V343/H343,"0")</f>
        <v>1.8264840182648403</v>
      </c>
      <c r="W344" s="332">
        <f>IFERROR(W342/H342,"0")+IFERROR(W343/H343,"0")</f>
        <v>2</v>
      </c>
      <c r="X344" s="332">
        <f>IFERROR(IF(X342="",0,X342),"0")+IFERROR(IF(X343="",0,X343),"0")</f>
        <v>1.506E-2</v>
      </c>
      <c r="Y344" s="333"/>
      <c r="Z344" s="333"/>
    </row>
    <row r="345" spans="1:53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3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2">
        <f>IFERROR(SUM(V342:V343),"0")</f>
        <v>8</v>
      </c>
      <c r="W345" s="332">
        <f>IFERROR(SUM(W342:W343),"0")</f>
        <v>8.76</v>
      </c>
      <c r="X345" s="37"/>
      <c r="Y345" s="333"/>
      <c r="Z345" s="333"/>
    </row>
    <row r="346" spans="1:53" ht="14.25" hidden="1" customHeight="1" x14ac:dyDescent="0.25">
      <c r="A346" s="350" t="s">
        <v>68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25"/>
      <c r="Z346" s="325"/>
    </row>
    <row r="347" spans="1:53" ht="27" customHeight="1" x14ac:dyDescent="0.25">
      <c r="A347" s="54" t="s">
        <v>504</v>
      </c>
      <c r="B347" s="54" t="s">
        <v>505</v>
      </c>
      <c r="C347" s="31">
        <v>4301051303</v>
      </c>
      <c r="D347" s="336">
        <v>4607091384246</v>
      </c>
      <c r="E347" s="337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63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1"/>
      <c r="P347" s="341"/>
      <c r="Q347" s="341"/>
      <c r="R347" s="337"/>
      <c r="S347" s="34"/>
      <c r="T347" s="34"/>
      <c r="U347" s="35" t="s">
        <v>65</v>
      </c>
      <c r="V347" s="330">
        <v>200</v>
      </c>
      <c r="W347" s="331">
        <f>IFERROR(IF(V347="",0,CEILING((V347/$H347),1)*$H347),"")</f>
        <v>202.79999999999998</v>
      </c>
      <c r="X347" s="36">
        <f>IFERROR(IF(W347=0,"",ROUNDUP(W347/H347,0)*0.02175),"")</f>
        <v>0.5655</v>
      </c>
      <c r="Y347" s="56"/>
      <c r="Z347" s="57"/>
      <c r="AD347" s="58"/>
      <c r="BA347" s="248" t="s">
        <v>1</v>
      </c>
    </row>
    <row r="348" spans="1:53" ht="27" hidden="1" customHeight="1" x14ac:dyDescent="0.25">
      <c r="A348" s="54" t="s">
        <v>506</v>
      </c>
      <c r="B348" s="54" t="s">
        <v>507</v>
      </c>
      <c r="C348" s="31">
        <v>4301051445</v>
      </c>
      <c r="D348" s="336">
        <v>4680115881976</v>
      </c>
      <c r="E348" s="337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1"/>
      <c r="P348" s="341"/>
      <c r="Q348" s="341"/>
      <c r="R348" s="337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customHeight="1" x14ac:dyDescent="0.25">
      <c r="A349" s="54" t="s">
        <v>508</v>
      </c>
      <c r="B349" s="54" t="s">
        <v>509</v>
      </c>
      <c r="C349" s="31">
        <v>4301051297</v>
      </c>
      <c r="D349" s="336">
        <v>4607091384253</v>
      </c>
      <c r="E349" s="337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1"/>
      <c r="P349" s="341"/>
      <c r="Q349" s="341"/>
      <c r="R349" s="337"/>
      <c r="S349" s="34"/>
      <c r="T349" s="34"/>
      <c r="U349" s="35" t="s">
        <v>65</v>
      </c>
      <c r="V349" s="330">
        <v>100</v>
      </c>
      <c r="W349" s="331">
        <f>IFERROR(IF(V349="",0,CEILING((V349/$H349),1)*$H349),"")</f>
        <v>100.8</v>
      </c>
      <c r="X349" s="36">
        <f>IFERROR(IF(W349=0,"",ROUNDUP(W349/H349,0)*0.00753),"")</f>
        <v>0.31625999999999999</v>
      </c>
      <c r="Y349" s="56"/>
      <c r="Z349" s="57"/>
      <c r="AD349" s="58"/>
      <c r="BA349" s="250" t="s">
        <v>1</v>
      </c>
    </row>
    <row r="350" spans="1:53" ht="27" hidden="1" customHeight="1" x14ac:dyDescent="0.25">
      <c r="A350" s="54" t="s">
        <v>510</v>
      </c>
      <c r="B350" s="54" t="s">
        <v>511</v>
      </c>
      <c r="C350" s="31">
        <v>4301051444</v>
      </c>
      <c r="D350" s="336">
        <v>4680115881969</v>
      </c>
      <c r="E350" s="337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1"/>
      <c r="P350" s="341"/>
      <c r="Q350" s="341"/>
      <c r="R350" s="337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x14ac:dyDescent="0.2">
      <c r="A351" s="352"/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3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32">
        <f>IFERROR(V347/H347,"0")+IFERROR(V348/H348,"0")+IFERROR(V349/H349,"0")+IFERROR(V350/H350,"0")</f>
        <v>67.307692307692321</v>
      </c>
      <c r="W351" s="332">
        <f>IFERROR(W347/H347,"0")+IFERROR(W348/H348,"0")+IFERROR(W349/H349,"0")+IFERROR(W350/H350,"0")</f>
        <v>68</v>
      </c>
      <c r="X351" s="332">
        <f>IFERROR(IF(X347="",0,X347),"0")+IFERROR(IF(X348="",0,X348),"0")+IFERROR(IF(X349="",0,X349),"0")+IFERROR(IF(X350="",0,X350),"0")</f>
        <v>0.88175999999999999</v>
      </c>
      <c r="Y351" s="333"/>
      <c r="Z351" s="333"/>
    </row>
    <row r="352" spans="1:53" x14ac:dyDescent="0.2">
      <c r="A352" s="35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53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32">
        <f>IFERROR(SUM(V347:V350),"0")</f>
        <v>300</v>
      </c>
      <c r="W352" s="332">
        <f>IFERROR(SUM(W347:W350),"0")</f>
        <v>303.59999999999997</v>
      </c>
      <c r="X352" s="37"/>
      <c r="Y352" s="333"/>
      <c r="Z352" s="333"/>
    </row>
    <row r="353" spans="1:53" ht="14.25" hidden="1" customHeight="1" x14ac:dyDescent="0.25">
      <c r="A353" s="350" t="s">
        <v>226</v>
      </c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51"/>
      <c r="N353" s="351"/>
      <c r="O353" s="351"/>
      <c r="P353" s="351"/>
      <c r="Q353" s="351"/>
      <c r="R353" s="351"/>
      <c r="S353" s="351"/>
      <c r="T353" s="351"/>
      <c r="U353" s="351"/>
      <c r="V353" s="351"/>
      <c r="W353" s="351"/>
      <c r="X353" s="351"/>
      <c r="Y353" s="325"/>
      <c r="Z353" s="325"/>
    </row>
    <row r="354" spans="1:53" ht="27" hidden="1" customHeight="1" x14ac:dyDescent="0.25">
      <c r="A354" s="54" t="s">
        <v>512</v>
      </c>
      <c r="B354" s="54" t="s">
        <v>513</v>
      </c>
      <c r="C354" s="31">
        <v>4301060322</v>
      </c>
      <c r="D354" s="336">
        <v>4607091389357</v>
      </c>
      <c r="E354" s="337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1"/>
      <c r="P354" s="341"/>
      <c r="Q354" s="341"/>
      <c r="R354" s="337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idden="1" x14ac:dyDescent="0.2">
      <c r="A355" s="352"/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3"/>
      <c r="N355" s="342" t="s">
        <v>66</v>
      </c>
      <c r="O355" s="343"/>
      <c r="P355" s="343"/>
      <c r="Q355" s="343"/>
      <c r="R355" s="343"/>
      <c r="S355" s="343"/>
      <c r="T355" s="344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hidden="1" x14ac:dyDescent="0.2">
      <c r="A356" s="351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53"/>
      <c r="N356" s="342" t="s">
        <v>66</v>
      </c>
      <c r="O356" s="343"/>
      <c r="P356" s="343"/>
      <c r="Q356" s="343"/>
      <c r="R356" s="343"/>
      <c r="S356" s="343"/>
      <c r="T356" s="344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hidden="1" customHeight="1" x14ac:dyDescent="0.2">
      <c r="A357" s="359" t="s">
        <v>514</v>
      </c>
      <c r="B357" s="360"/>
      <c r="C357" s="360"/>
      <c r="D357" s="360"/>
      <c r="E357" s="360"/>
      <c r="F357" s="360"/>
      <c r="G357" s="360"/>
      <c r="H357" s="360"/>
      <c r="I357" s="360"/>
      <c r="J357" s="360"/>
      <c r="K357" s="360"/>
      <c r="L357" s="360"/>
      <c r="M357" s="360"/>
      <c r="N357" s="360"/>
      <c r="O357" s="360"/>
      <c r="P357" s="360"/>
      <c r="Q357" s="360"/>
      <c r="R357" s="360"/>
      <c r="S357" s="360"/>
      <c r="T357" s="360"/>
      <c r="U357" s="360"/>
      <c r="V357" s="360"/>
      <c r="W357" s="360"/>
      <c r="X357" s="360"/>
      <c r="Y357" s="48"/>
      <c r="Z357" s="48"/>
    </row>
    <row r="358" spans="1:53" ht="16.5" hidden="1" customHeight="1" x14ac:dyDescent="0.25">
      <c r="A358" s="361" t="s">
        <v>515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26"/>
      <c r="Z358" s="326"/>
    </row>
    <row r="359" spans="1:53" ht="14.25" hidden="1" customHeight="1" x14ac:dyDescent="0.25">
      <c r="A359" s="350" t="s">
        <v>103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25"/>
      <c r="Z359" s="325"/>
    </row>
    <row r="360" spans="1:53" ht="27" hidden="1" customHeight="1" x14ac:dyDescent="0.25">
      <c r="A360" s="54" t="s">
        <v>516</v>
      </c>
      <c r="B360" s="54" t="s">
        <v>517</v>
      </c>
      <c r="C360" s="31">
        <v>4301011428</v>
      </c>
      <c r="D360" s="336">
        <v>4607091389708</v>
      </c>
      <c r="E360" s="337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1"/>
      <c r="P360" s="341"/>
      <c r="Q360" s="341"/>
      <c r="R360" s="337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hidden="1" customHeight="1" x14ac:dyDescent="0.25">
      <c r="A361" s="54" t="s">
        <v>518</v>
      </c>
      <c r="B361" s="54" t="s">
        <v>519</v>
      </c>
      <c r="C361" s="31">
        <v>4301011427</v>
      </c>
      <c r="D361" s="336">
        <v>4607091389692</v>
      </c>
      <c r="E361" s="337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1"/>
      <c r="P361" s="341"/>
      <c r="Q361" s="341"/>
      <c r="R361" s="337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hidden="1" x14ac:dyDescent="0.2">
      <c r="A362" s="352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3"/>
      <c r="N362" s="342" t="s">
        <v>66</v>
      </c>
      <c r="O362" s="343"/>
      <c r="P362" s="343"/>
      <c r="Q362" s="343"/>
      <c r="R362" s="343"/>
      <c r="S362" s="343"/>
      <c r="T362" s="344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hidden="1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3"/>
      <c r="N363" s="342" t="s">
        <v>66</v>
      </c>
      <c r="O363" s="343"/>
      <c r="P363" s="343"/>
      <c r="Q363" s="343"/>
      <c r="R363" s="343"/>
      <c r="S363" s="343"/>
      <c r="T363" s="344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hidden="1" customHeight="1" x14ac:dyDescent="0.25">
      <c r="A364" s="350" t="s">
        <v>60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25"/>
      <c r="Z364" s="325"/>
    </row>
    <row r="365" spans="1:53" ht="27" customHeight="1" x14ac:dyDescent="0.25">
      <c r="A365" s="54" t="s">
        <v>520</v>
      </c>
      <c r="B365" s="54" t="s">
        <v>521</v>
      </c>
      <c r="C365" s="31">
        <v>4301031177</v>
      </c>
      <c r="D365" s="336">
        <v>4607091389753</v>
      </c>
      <c r="E365" s="337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6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1"/>
      <c r="P365" s="341"/>
      <c r="Q365" s="341"/>
      <c r="R365" s="337"/>
      <c r="S365" s="34"/>
      <c r="T365" s="34"/>
      <c r="U365" s="35" t="s">
        <v>65</v>
      </c>
      <c r="V365" s="330">
        <v>6</v>
      </c>
      <c r="W365" s="331">
        <f t="shared" ref="W365:W377" si="16">IFERROR(IF(V365="",0,CEILING((V365/$H365),1)*$H365),"")</f>
        <v>8.4</v>
      </c>
      <c r="X365" s="36">
        <f>IFERROR(IF(W365=0,"",ROUNDUP(W365/H365,0)*0.00753),"")</f>
        <v>1.506E-2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4301031174</v>
      </c>
      <c r="D366" s="336">
        <v>4607091389760</v>
      </c>
      <c r="E366" s="337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6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1"/>
      <c r="P366" s="341"/>
      <c r="Q366" s="341"/>
      <c r="R366" s="337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4301031175</v>
      </c>
      <c r="D367" s="336">
        <v>4607091389746</v>
      </c>
      <c r="E367" s="337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1"/>
      <c r="P367" s="341"/>
      <c r="Q367" s="341"/>
      <c r="R367" s="337"/>
      <c r="S367" s="34"/>
      <c r="T367" s="34"/>
      <c r="U367" s="35" t="s">
        <v>65</v>
      </c>
      <c r="V367" s="330">
        <v>5.6</v>
      </c>
      <c r="W367" s="331">
        <f t="shared" si="16"/>
        <v>8.4</v>
      </c>
      <c r="X367" s="36">
        <f>IFERROR(IF(W367=0,"",ROUNDUP(W367/H367,0)*0.00753),"")</f>
        <v>1.506E-2</v>
      </c>
      <c r="Y367" s="56"/>
      <c r="Z367" s="57"/>
      <c r="AD367" s="58"/>
      <c r="BA367" s="257" t="s">
        <v>1</v>
      </c>
    </row>
    <row r="368" spans="1:53" ht="37.5" hidden="1" customHeight="1" x14ac:dyDescent="0.25">
      <c r="A368" s="54" t="s">
        <v>526</v>
      </c>
      <c r="B368" s="54" t="s">
        <v>527</v>
      </c>
      <c r="C368" s="31">
        <v>4301031236</v>
      </c>
      <c r="D368" s="336">
        <v>4680115882928</v>
      </c>
      <c r="E368" s="337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1"/>
      <c r="P368" s="341"/>
      <c r="Q368" s="341"/>
      <c r="R368" s="337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4301031257</v>
      </c>
      <c r="D369" s="336">
        <v>4680115883147</v>
      </c>
      <c r="E369" s="337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1"/>
      <c r="P369" s="341"/>
      <c r="Q369" s="341"/>
      <c r="R369" s="337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530</v>
      </c>
      <c r="B370" s="54" t="s">
        <v>531</v>
      </c>
      <c r="C370" s="31">
        <v>4301031178</v>
      </c>
      <c r="D370" s="336">
        <v>4607091384338</v>
      </c>
      <c r="E370" s="337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4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1"/>
      <c r="P370" s="341"/>
      <c r="Q370" s="341"/>
      <c r="R370" s="337"/>
      <c r="S370" s="34"/>
      <c r="T370" s="34"/>
      <c r="U370" s="35" t="s">
        <v>65</v>
      </c>
      <c r="V370" s="330">
        <v>7</v>
      </c>
      <c r="W370" s="331">
        <f t="shared" si="16"/>
        <v>8.4</v>
      </c>
      <c r="X370" s="36">
        <f t="shared" si="17"/>
        <v>2.0080000000000001E-2</v>
      </c>
      <c r="Y370" s="56"/>
      <c r="Z370" s="57"/>
      <c r="AD370" s="58"/>
      <c r="BA370" s="260" t="s">
        <v>1</v>
      </c>
    </row>
    <row r="371" spans="1:53" ht="37.5" hidden="1" customHeight="1" x14ac:dyDescent="0.25">
      <c r="A371" s="54" t="s">
        <v>532</v>
      </c>
      <c r="B371" s="54" t="s">
        <v>533</v>
      </c>
      <c r="C371" s="31">
        <v>4301031254</v>
      </c>
      <c r="D371" s="336">
        <v>4680115883154</v>
      </c>
      <c r="E371" s="337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1"/>
      <c r="P371" s="341"/>
      <c r="Q371" s="341"/>
      <c r="R371" s="337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hidden="1" customHeight="1" x14ac:dyDescent="0.25">
      <c r="A372" s="54" t="s">
        <v>534</v>
      </c>
      <c r="B372" s="54" t="s">
        <v>535</v>
      </c>
      <c r="C372" s="31">
        <v>4301031171</v>
      </c>
      <c r="D372" s="336">
        <v>4607091389524</v>
      </c>
      <c r="E372" s="337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1"/>
      <c r="P372" s="341"/>
      <c r="Q372" s="341"/>
      <c r="R372" s="337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4301031258</v>
      </c>
      <c r="D373" s="336">
        <v>4680115883161</v>
      </c>
      <c r="E373" s="337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5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1"/>
      <c r="P373" s="341"/>
      <c r="Q373" s="341"/>
      <c r="R373" s="337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hidden="1" customHeight="1" x14ac:dyDescent="0.25">
      <c r="A374" s="54" t="s">
        <v>538</v>
      </c>
      <c r="B374" s="54" t="s">
        <v>539</v>
      </c>
      <c r="C374" s="31">
        <v>4301031170</v>
      </c>
      <c r="D374" s="336">
        <v>4607091384345</v>
      </c>
      <c r="E374" s="337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1"/>
      <c r="P374" s="341"/>
      <c r="Q374" s="341"/>
      <c r="R374" s="337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4301031256</v>
      </c>
      <c r="D375" s="336">
        <v>4680115883178</v>
      </c>
      <c r="E375" s="337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4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1"/>
      <c r="P375" s="341"/>
      <c r="Q375" s="341"/>
      <c r="R375" s="337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4301031172</v>
      </c>
      <c r="D376" s="336">
        <v>4607091389531</v>
      </c>
      <c r="E376" s="337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1"/>
      <c r="P376" s="341"/>
      <c r="Q376" s="341"/>
      <c r="R376" s="337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hidden="1" customHeight="1" x14ac:dyDescent="0.25">
      <c r="A377" s="54" t="s">
        <v>544</v>
      </c>
      <c r="B377" s="54" t="s">
        <v>545</v>
      </c>
      <c r="C377" s="31">
        <v>4301031255</v>
      </c>
      <c r="D377" s="336">
        <v>4680115883185</v>
      </c>
      <c r="E377" s="337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408" t="s">
        <v>546</v>
      </c>
      <c r="O377" s="341"/>
      <c r="P377" s="341"/>
      <c r="Q377" s="341"/>
      <c r="R377" s="337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x14ac:dyDescent="0.2">
      <c r="A378" s="352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53"/>
      <c r="N378" s="342" t="s">
        <v>66</v>
      </c>
      <c r="O378" s="343"/>
      <c r="P378" s="343"/>
      <c r="Q378" s="343"/>
      <c r="R378" s="343"/>
      <c r="S378" s="343"/>
      <c r="T378" s="344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6.0952380952380949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8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5.0200000000000002E-2</v>
      </c>
      <c r="Y378" s="333"/>
      <c r="Z378" s="333"/>
    </row>
    <row r="379" spans="1:53" x14ac:dyDescent="0.2">
      <c r="A379" s="351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53"/>
      <c r="N379" s="342" t="s">
        <v>66</v>
      </c>
      <c r="O379" s="343"/>
      <c r="P379" s="343"/>
      <c r="Q379" s="343"/>
      <c r="R379" s="343"/>
      <c r="S379" s="343"/>
      <c r="T379" s="344"/>
      <c r="U379" s="37" t="s">
        <v>65</v>
      </c>
      <c r="V379" s="332">
        <f>IFERROR(SUM(V365:V377),"0")</f>
        <v>18.600000000000001</v>
      </c>
      <c r="W379" s="332">
        <f>IFERROR(SUM(W365:W377),"0")</f>
        <v>25.200000000000003</v>
      </c>
      <c r="X379" s="37"/>
      <c r="Y379" s="333"/>
      <c r="Z379" s="333"/>
    </row>
    <row r="380" spans="1:53" ht="14.25" hidden="1" customHeight="1" x14ac:dyDescent="0.25">
      <c r="A380" s="350" t="s">
        <v>68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25"/>
      <c r="Z380" s="325"/>
    </row>
    <row r="381" spans="1:53" ht="27" hidden="1" customHeight="1" x14ac:dyDescent="0.25">
      <c r="A381" s="54" t="s">
        <v>547</v>
      </c>
      <c r="B381" s="54" t="s">
        <v>548</v>
      </c>
      <c r="C381" s="31">
        <v>4301051258</v>
      </c>
      <c r="D381" s="336">
        <v>4607091389685</v>
      </c>
      <c r="E381" s="337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4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1"/>
      <c r="P381" s="341"/>
      <c r="Q381" s="341"/>
      <c r="R381" s="337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hidden="1" customHeight="1" x14ac:dyDescent="0.25">
      <c r="A382" s="54" t="s">
        <v>549</v>
      </c>
      <c r="B382" s="54" t="s">
        <v>550</v>
      </c>
      <c r="C382" s="31">
        <v>4301051431</v>
      </c>
      <c r="D382" s="336">
        <v>4607091389654</v>
      </c>
      <c r="E382" s="337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1"/>
      <c r="P382" s="341"/>
      <c r="Q382" s="341"/>
      <c r="R382" s="337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hidden="1" customHeight="1" x14ac:dyDescent="0.25">
      <c r="A383" s="54" t="s">
        <v>551</v>
      </c>
      <c r="B383" s="54" t="s">
        <v>552</v>
      </c>
      <c r="C383" s="31">
        <v>4301051284</v>
      </c>
      <c r="D383" s="336">
        <v>4607091384352</v>
      </c>
      <c r="E383" s="337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1"/>
      <c r="P383" s="341"/>
      <c r="Q383" s="341"/>
      <c r="R383" s="337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hidden="1" customHeight="1" x14ac:dyDescent="0.25">
      <c r="A384" s="54" t="s">
        <v>553</v>
      </c>
      <c r="B384" s="54" t="s">
        <v>554</v>
      </c>
      <c r="C384" s="31">
        <v>4301051257</v>
      </c>
      <c r="D384" s="336">
        <v>4607091389661</v>
      </c>
      <c r="E384" s="337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1"/>
      <c r="P384" s="341"/>
      <c r="Q384" s="341"/>
      <c r="R384" s="337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hidden="1" x14ac:dyDescent="0.2">
      <c r="A385" s="352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53"/>
      <c r="N385" s="342" t="s">
        <v>66</v>
      </c>
      <c r="O385" s="343"/>
      <c r="P385" s="343"/>
      <c r="Q385" s="343"/>
      <c r="R385" s="343"/>
      <c r="S385" s="343"/>
      <c r="T385" s="344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hidden="1" x14ac:dyDescent="0.2">
      <c r="A386" s="351"/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3"/>
      <c r="N386" s="342" t="s">
        <v>66</v>
      </c>
      <c r="O386" s="343"/>
      <c r="P386" s="343"/>
      <c r="Q386" s="343"/>
      <c r="R386" s="343"/>
      <c r="S386" s="343"/>
      <c r="T386" s="344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hidden="1" customHeight="1" x14ac:dyDescent="0.25">
      <c r="A387" s="350" t="s">
        <v>226</v>
      </c>
      <c r="B387" s="351"/>
      <c r="C387" s="351"/>
      <c r="D387" s="351"/>
      <c r="E387" s="351"/>
      <c r="F387" s="351"/>
      <c r="G387" s="351"/>
      <c r="H387" s="351"/>
      <c r="I387" s="351"/>
      <c r="J387" s="351"/>
      <c r="K387" s="351"/>
      <c r="L387" s="351"/>
      <c r="M387" s="351"/>
      <c r="N387" s="351"/>
      <c r="O387" s="351"/>
      <c r="P387" s="351"/>
      <c r="Q387" s="351"/>
      <c r="R387" s="351"/>
      <c r="S387" s="351"/>
      <c r="T387" s="351"/>
      <c r="U387" s="351"/>
      <c r="V387" s="351"/>
      <c r="W387" s="351"/>
      <c r="X387" s="351"/>
      <c r="Y387" s="325"/>
      <c r="Z387" s="325"/>
    </row>
    <row r="388" spans="1:53" ht="27" hidden="1" customHeight="1" x14ac:dyDescent="0.25">
      <c r="A388" s="54" t="s">
        <v>555</v>
      </c>
      <c r="B388" s="54" t="s">
        <v>556</v>
      </c>
      <c r="C388" s="31">
        <v>4301060352</v>
      </c>
      <c r="D388" s="336">
        <v>4680115881648</v>
      </c>
      <c r="E388" s="337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3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1"/>
      <c r="P388" s="341"/>
      <c r="Q388" s="341"/>
      <c r="R388" s="337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hidden="1" x14ac:dyDescent="0.2">
      <c r="A389" s="352"/>
      <c r="B389" s="351"/>
      <c r="C389" s="351"/>
      <c r="D389" s="351"/>
      <c r="E389" s="351"/>
      <c r="F389" s="351"/>
      <c r="G389" s="351"/>
      <c r="H389" s="351"/>
      <c r="I389" s="351"/>
      <c r="J389" s="351"/>
      <c r="K389" s="351"/>
      <c r="L389" s="351"/>
      <c r="M389" s="353"/>
      <c r="N389" s="342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51"/>
      <c r="B390" s="351"/>
      <c r="C390" s="351"/>
      <c r="D390" s="351"/>
      <c r="E390" s="351"/>
      <c r="F390" s="351"/>
      <c r="G390" s="351"/>
      <c r="H390" s="351"/>
      <c r="I390" s="351"/>
      <c r="J390" s="351"/>
      <c r="K390" s="351"/>
      <c r="L390" s="351"/>
      <c r="M390" s="353"/>
      <c r="N390" s="342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hidden="1" customHeight="1" x14ac:dyDescent="0.25">
      <c r="A391" s="350" t="s">
        <v>81</v>
      </c>
      <c r="B391" s="351"/>
      <c r="C391" s="351"/>
      <c r="D391" s="351"/>
      <c r="E391" s="351"/>
      <c r="F391" s="351"/>
      <c r="G391" s="351"/>
      <c r="H391" s="351"/>
      <c r="I391" s="351"/>
      <c r="J391" s="351"/>
      <c r="K391" s="351"/>
      <c r="L391" s="351"/>
      <c r="M391" s="351"/>
      <c r="N391" s="351"/>
      <c r="O391" s="351"/>
      <c r="P391" s="351"/>
      <c r="Q391" s="351"/>
      <c r="R391" s="351"/>
      <c r="S391" s="351"/>
      <c r="T391" s="351"/>
      <c r="U391" s="351"/>
      <c r="V391" s="351"/>
      <c r="W391" s="351"/>
      <c r="X391" s="351"/>
      <c r="Y391" s="325"/>
      <c r="Z391" s="325"/>
    </row>
    <row r="392" spans="1:53" ht="27" hidden="1" customHeight="1" x14ac:dyDescent="0.25">
      <c r="A392" s="54" t="s">
        <v>557</v>
      </c>
      <c r="B392" s="54" t="s">
        <v>558</v>
      </c>
      <c r="C392" s="31">
        <v>4301032046</v>
      </c>
      <c r="D392" s="336">
        <v>4680115884359</v>
      </c>
      <c r="E392" s="337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676" t="s">
        <v>561</v>
      </c>
      <c r="O392" s="341"/>
      <c r="P392" s="341"/>
      <c r="Q392" s="341"/>
      <c r="R392" s="337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4301032045</v>
      </c>
      <c r="D393" s="336">
        <v>4680115884335</v>
      </c>
      <c r="E393" s="337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484" t="s">
        <v>564</v>
      </c>
      <c r="O393" s="341"/>
      <c r="P393" s="341"/>
      <c r="Q393" s="341"/>
      <c r="R393" s="337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565</v>
      </c>
      <c r="B394" s="54" t="s">
        <v>566</v>
      </c>
      <c r="C394" s="31">
        <v>4301032047</v>
      </c>
      <c r="D394" s="336">
        <v>4680115884342</v>
      </c>
      <c r="E394" s="337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641" t="s">
        <v>567</v>
      </c>
      <c r="O394" s="341"/>
      <c r="P394" s="341"/>
      <c r="Q394" s="341"/>
      <c r="R394" s="337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4301170011</v>
      </c>
      <c r="D395" s="336">
        <v>4680115884113</v>
      </c>
      <c r="E395" s="337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486" t="s">
        <v>570</v>
      </c>
      <c r="O395" s="341"/>
      <c r="P395" s="341"/>
      <c r="Q395" s="341"/>
      <c r="R395" s="337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hidden="1" x14ac:dyDescent="0.2">
      <c r="A396" s="352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3"/>
      <c r="N396" s="342" t="s">
        <v>66</v>
      </c>
      <c r="O396" s="343"/>
      <c r="P396" s="343"/>
      <c r="Q396" s="343"/>
      <c r="R396" s="343"/>
      <c r="S396" s="343"/>
      <c r="T396" s="344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hidden="1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3"/>
      <c r="N397" s="342" t="s">
        <v>66</v>
      </c>
      <c r="O397" s="343"/>
      <c r="P397" s="343"/>
      <c r="Q397" s="343"/>
      <c r="R397" s="343"/>
      <c r="S397" s="343"/>
      <c r="T397" s="344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hidden="1" customHeight="1" x14ac:dyDescent="0.25">
      <c r="A398" s="361" t="s">
        <v>571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26"/>
      <c r="Z398" s="326"/>
    </row>
    <row r="399" spans="1:53" ht="14.25" hidden="1" customHeight="1" x14ac:dyDescent="0.25">
      <c r="A399" s="350" t="s">
        <v>95</v>
      </c>
      <c r="B399" s="351"/>
      <c r="C399" s="351"/>
      <c r="D399" s="351"/>
      <c r="E399" s="351"/>
      <c r="F399" s="351"/>
      <c r="G399" s="351"/>
      <c r="H399" s="351"/>
      <c r="I399" s="351"/>
      <c r="J399" s="351"/>
      <c r="K399" s="351"/>
      <c r="L399" s="351"/>
      <c r="M399" s="351"/>
      <c r="N399" s="351"/>
      <c r="O399" s="351"/>
      <c r="P399" s="351"/>
      <c r="Q399" s="351"/>
      <c r="R399" s="351"/>
      <c r="S399" s="351"/>
      <c r="T399" s="351"/>
      <c r="U399" s="351"/>
      <c r="V399" s="351"/>
      <c r="W399" s="351"/>
      <c r="X399" s="351"/>
      <c r="Y399" s="325"/>
      <c r="Z399" s="325"/>
    </row>
    <row r="400" spans="1:53" ht="27" hidden="1" customHeight="1" x14ac:dyDescent="0.25">
      <c r="A400" s="54" t="s">
        <v>572</v>
      </c>
      <c r="B400" s="54" t="s">
        <v>573</v>
      </c>
      <c r="C400" s="31">
        <v>4301020196</v>
      </c>
      <c r="D400" s="336">
        <v>4607091389388</v>
      </c>
      <c r="E400" s="337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1"/>
      <c r="P400" s="341"/>
      <c r="Q400" s="341"/>
      <c r="R400" s="337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4301020185</v>
      </c>
      <c r="D401" s="336">
        <v>4607091389364</v>
      </c>
      <c r="E401" s="337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1"/>
      <c r="P401" s="341"/>
      <c r="Q401" s="341"/>
      <c r="R401" s="337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hidden="1" x14ac:dyDescent="0.2">
      <c r="A402" s="352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3"/>
      <c r="N402" s="342" t="s">
        <v>66</v>
      </c>
      <c r="O402" s="343"/>
      <c r="P402" s="343"/>
      <c r="Q402" s="343"/>
      <c r="R402" s="343"/>
      <c r="S402" s="343"/>
      <c r="T402" s="344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hidden="1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3"/>
      <c r="N403" s="342" t="s">
        <v>66</v>
      </c>
      <c r="O403" s="343"/>
      <c r="P403" s="343"/>
      <c r="Q403" s="343"/>
      <c r="R403" s="343"/>
      <c r="S403" s="343"/>
      <c r="T403" s="344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hidden="1" customHeight="1" x14ac:dyDescent="0.25">
      <c r="A404" s="350" t="s">
        <v>60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25"/>
      <c r="Z404" s="325"/>
    </row>
    <row r="405" spans="1:53" ht="27" customHeight="1" x14ac:dyDescent="0.25">
      <c r="A405" s="54" t="s">
        <v>576</v>
      </c>
      <c r="B405" s="54" t="s">
        <v>577</v>
      </c>
      <c r="C405" s="31">
        <v>4301031212</v>
      </c>
      <c r="D405" s="336">
        <v>4607091389739</v>
      </c>
      <c r="E405" s="337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1"/>
      <c r="P405" s="341"/>
      <c r="Q405" s="341"/>
      <c r="R405" s="337"/>
      <c r="S405" s="34"/>
      <c r="T405" s="34"/>
      <c r="U405" s="35" t="s">
        <v>65</v>
      </c>
      <c r="V405" s="330">
        <v>4</v>
      </c>
      <c r="W405" s="331">
        <f t="shared" ref="W405:W411" si="18">IFERROR(IF(V405="",0,CEILING((V405/$H405),1)*$H405),"")</f>
        <v>4.2</v>
      </c>
      <c r="X405" s="36">
        <f>IFERROR(IF(W405=0,"",ROUNDUP(W405/H405,0)*0.00753),"")</f>
        <v>7.5300000000000002E-3</v>
      </c>
      <c r="Y405" s="56"/>
      <c r="Z405" s="57"/>
      <c r="AD405" s="58"/>
      <c r="BA405" s="279" t="s">
        <v>1</v>
      </c>
    </row>
    <row r="406" spans="1:53" ht="27" hidden="1" customHeight="1" x14ac:dyDescent="0.25">
      <c r="A406" s="54" t="s">
        <v>578</v>
      </c>
      <c r="B406" s="54" t="s">
        <v>579</v>
      </c>
      <c r="C406" s="31">
        <v>4301031247</v>
      </c>
      <c r="D406" s="336">
        <v>4680115883048</v>
      </c>
      <c r="E406" s="337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4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1"/>
      <c r="P406" s="341"/>
      <c r="Q406" s="341"/>
      <c r="R406" s="337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hidden="1" customHeight="1" x14ac:dyDescent="0.25">
      <c r="A407" s="54" t="s">
        <v>580</v>
      </c>
      <c r="B407" s="54" t="s">
        <v>581</v>
      </c>
      <c r="C407" s="31">
        <v>4301031176</v>
      </c>
      <c r="D407" s="336">
        <v>4607091389425</v>
      </c>
      <c r="E407" s="337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1"/>
      <c r="P407" s="341"/>
      <c r="Q407" s="341"/>
      <c r="R407" s="337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hidden="1" customHeight="1" x14ac:dyDescent="0.25">
      <c r="A408" s="54" t="s">
        <v>582</v>
      </c>
      <c r="B408" s="54" t="s">
        <v>583</v>
      </c>
      <c r="C408" s="31">
        <v>4301031215</v>
      </c>
      <c r="D408" s="336">
        <v>4680115882911</v>
      </c>
      <c r="E408" s="337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491" t="s">
        <v>584</v>
      </c>
      <c r="O408" s="341"/>
      <c r="P408" s="341"/>
      <c r="Q408" s="341"/>
      <c r="R408" s="337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585</v>
      </c>
      <c r="B409" s="54" t="s">
        <v>586</v>
      </c>
      <c r="C409" s="31">
        <v>4301031167</v>
      </c>
      <c r="D409" s="336">
        <v>4680115880771</v>
      </c>
      <c r="E409" s="337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6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1"/>
      <c r="P409" s="341"/>
      <c r="Q409" s="341"/>
      <c r="R409" s="337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587</v>
      </c>
      <c r="B410" s="54" t="s">
        <v>588</v>
      </c>
      <c r="C410" s="31">
        <v>4301031173</v>
      </c>
      <c r="D410" s="336">
        <v>4607091389500</v>
      </c>
      <c r="E410" s="337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1"/>
      <c r="P410" s="341"/>
      <c r="Q410" s="341"/>
      <c r="R410" s="337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589</v>
      </c>
      <c r="B411" s="54" t="s">
        <v>590</v>
      </c>
      <c r="C411" s="31">
        <v>4301031103</v>
      </c>
      <c r="D411" s="336">
        <v>4680115881983</v>
      </c>
      <c r="E411" s="337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5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1"/>
      <c r="P411" s="341"/>
      <c r="Q411" s="341"/>
      <c r="R411" s="337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x14ac:dyDescent="0.2">
      <c r="A412" s="352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53"/>
      <c r="N412" s="342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32">
        <f>IFERROR(V405/H405,"0")+IFERROR(V406/H406,"0")+IFERROR(V407/H407,"0")+IFERROR(V408/H408,"0")+IFERROR(V409/H409,"0")+IFERROR(V410/H410,"0")+IFERROR(V411/H411,"0")</f>
        <v>0.95238095238095233</v>
      </c>
      <c r="W412" s="332">
        <f>IFERROR(W405/H405,"0")+IFERROR(W406/H406,"0")+IFERROR(W407/H407,"0")+IFERROR(W408/H408,"0")+IFERROR(W409/H409,"0")+IFERROR(W410/H410,"0")+IFERROR(W411/H411,"0")</f>
        <v>1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7.5300000000000002E-3</v>
      </c>
      <c r="Y412" s="333"/>
      <c r="Z412" s="333"/>
    </row>
    <row r="413" spans="1:53" x14ac:dyDescent="0.2">
      <c r="A413" s="351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3"/>
      <c r="N413" s="342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32">
        <f>IFERROR(SUM(V405:V411),"0")</f>
        <v>4</v>
      </c>
      <c r="W413" s="332">
        <f>IFERROR(SUM(W405:W411),"0")</f>
        <v>4.2</v>
      </c>
      <c r="X413" s="37"/>
      <c r="Y413" s="333"/>
      <c r="Z413" s="333"/>
    </row>
    <row r="414" spans="1:53" ht="14.25" hidden="1" customHeight="1" x14ac:dyDescent="0.25">
      <c r="A414" s="350" t="s">
        <v>81</v>
      </c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1"/>
      <c r="N414" s="351"/>
      <c r="O414" s="351"/>
      <c r="P414" s="351"/>
      <c r="Q414" s="351"/>
      <c r="R414" s="351"/>
      <c r="S414" s="351"/>
      <c r="T414" s="351"/>
      <c r="U414" s="351"/>
      <c r="V414" s="351"/>
      <c r="W414" s="351"/>
      <c r="X414" s="351"/>
      <c r="Y414" s="325"/>
      <c r="Z414" s="325"/>
    </row>
    <row r="415" spans="1:53" ht="27" hidden="1" customHeight="1" x14ac:dyDescent="0.25">
      <c r="A415" s="54" t="s">
        <v>591</v>
      </c>
      <c r="B415" s="54" t="s">
        <v>592</v>
      </c>
      <c r="C415" s="31">
        <v>4301040358</v>
      </c>
      <c r="D415" s="336">
        <v>4680115884571</v>
      </c>
      <c r="E415" s="337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604" t="s">
        <v>593</v>
      </c>
      <c r="O415" s="341"/>
      <c r="P415" s="341"/>
      <c r="Q415" s="341"/>
      <c r="R415" s="337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hidden="1" x14ac:dyDescent="0.2">
      <c r="A416" s="352"/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3"/>
      <c r="N416" s="342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hidden="1" x14ac:dyDescent="0.2">
      <c r="A417" s="35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3"/>
      <c r="N417" s="342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hidden="1" customHeight="1" x14ac:dyDescent="0.25">
      <c r="A418" s="350" t="s">
        <v>90</v>
      </c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51"/>
      <c r="N418" s="351"/>
      <c r="O418" s="351"/>
      <c r="P418" s="351"/>
      <c r="Q418" s="351"/>
      <c r="R418" s="351"/>
      <c r="S418" s="351"/>
      <c r="T418" s="351"/>
      <c r="U418" s="351"/>
      <c r="V418" s="351"/>
      <c r="W418" s="351"/>
      <c r="X418" s="351"/>
      <c r="Y418" s="325"/>
      <c r="Z418" s="325"/>
    </row>
    <row r="419" spans="1:53" ht="27" hidden="1" customHeight="1" x14ac:dyDescent="0.25">
      <c r="A419" s="54" t="s">
        <v>594</v>
      </c>
      <c r="B419" s="54" t="s">
        <v>595</v>
      </c>
      <c r="C419" s="31">
        <v>4301170010</v>
      </c>
      <c r="D419" s="336">
        <v>4680115884090</v>
      </c>
      <c r="E419" s="337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441" t="s">
        <v>596</v>
      </c>
      <c r="O419" s="341"/>
      <c r="P419" s="341"/>
      <c r="Q419" s="341"/>
      <c r="R419" s="337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hidden="1" x14ac:dyDescent="0.2">
      <c r="A420" s="352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3"/>
      <c r="N420" s="342" t="s">
        <v>66</v>
      </c>
      <c r="O420" s="343"/>
      <c r="P420" s="343"/>
      <c r="Q420" s="343"/>
      <c r="R420" s="343"/>
      <c r="S420" s="343"/>
      <c r="T420" s="344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3"/>
      <c r="N421" s="342" t="s">
        <v>66</v>
      </c>
      <c r="O421" s="343"/>
      <c r="P421" s="343"/>
      <c r="Q421" s="343"/>
      <c r="R421" s="343"/>
      <c r="S421" s="343"/>
      <c r="T421" s="344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hidden="1" customHeight="1" x14ac:dyDescent="0.25">
      <c r="A422" s="350" t="s">
        <v>597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25"/>
      <c r="Z422" s="325"/>
    </row>
    <row r="423" spans="1:53" ht="27" hidden="1" customHeight="1" x14ac:dyDescent="0.25">
      <c r="A423" s="54" t="s">
        <v>598</v>
      </c>
      <c r="B423" s="54" t="s">
        <v>599</v>
      </c>
      <c r="C423" s="31">
        <v>4301040357</v>
      </c>
      <c r="D423" s="336">
        <v>4680115884564</v>
      </c>
      <c r="E423" s="337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471" t="s">
        <v>600</v>
      </c>
      <c r="O423" s="341"/>
      <c r="P423" s="341"/>
      <c r="Q423" s="341"/>
      <c r="R423" s="337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hidden="1" x14ac:dyDescent="0.2">
      <c r="A424" s="352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53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hidden="1" x14ac:dyDescent="0.2">
      <c r="A425" s="351"/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3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hidden="1" customHeight="1" x14ac:dyDescent="0.2">
      <c r="A426" s="359" t="s">
        <v>602</v>
      </c>
      <c r="B426" s="360"/>
      <c r="C426" s="360"/>
      <c r="D426" s="360"/>
      <c r="E426" s="360"/>
      <c r="F426" s="360"/>
      <c r="G426" s="360"/>
      <c r="H426" s="360"/>
      <c r="I426" s="360"/>
      <c r="J426" s="360"/>
      <c r="K426" s="360"/>
      <c r="L426" s="360"/>
      <c r="M426" s="360"/>
      <c r="N426" s="360"/>
      <c r="O426" s="360"/>
      <c r="P426" s="360"/>
      <c r="Q426" s="360"/>
      <c r="R426" s="360"/>
      <c r="S426" s="360"/>
      <c r="T426" s="360"/>
      <c r="U426" s="360"/>
      <c r="V426" s="360"/>
      <c r="W426" s="360"/>
      <c r="X426" s="360"/>
      <c r="Y426" s="48"/>
      <c r="Z426" s="48"/>
    </row>
    <row r="427" spans="1:53" ht="16.5" hidden="1" customHeight="1" x14ac:dyDescent="0.25">
      <c r="A427" s="361" t="s">
        <v>602</v>
      </c>
      <c r="B427" s="351"/>
      <c r="C427" s="351"/>
      <c r="D427" s="351"/>
      <c r="E427" s="351"/>
      <c r="F427" s="351"/>
      <c r="G427" s="351"/>
      <c r="H427" s="351"/>
      <c r="I427" s="351"/>
      <c r="J427" s="351"/>
      <c r="K427" s="351"/>
      <c r="L427" s="351"/>
      <c r="M427" s="351"/>
      <c r="N427" s="351"/>
      <c r="O427" s="351"/>
      <c r="P427" s="351"/>
      <c r="Q427" s="351"/>
      <c r="R427" s="351"/>
      <c r="S427" s="351"/>
      <c r="T427" s="351"/>
      <c r="U427" s="351"/>
      <c r="V427" s="351"/>
      <c r="W427" s="351"/>
      <c r="X427" s="351"/>
      <c r="Y427" s="326"/>
      <c r="Z427" s="326"/>
    </row>
    <row r="428" spans="1:53" ht="14.25" hidden="1" customHeight="1" x14ac:dyDescent="0.25">
      <c r="A428" s="350" t="s">
        <v>103</v>
      </c>
      <c r="B428" s="351"/>
      <c r="C428" s="351"/>
      <c r="D428" s="351"/>
      <c r="E428" s="351"/>
      <c r="F428" s="351"/>
      <c r="G428" s="351"/>
      <c r="H428" s="351"/>
      <c r="I428" s="351"/>
      <c r="J428" s="351"/>
      <c r="K428" s="351"/>
      <c r="L428" s="351"/>
      <c r="M428" s="351"/>
      <c r="N428" s="351"/>
      <c r="O428" s="351"/>
      <c r="P428" s="351"/>
      <c r="Q428" s="351"/>
      <c r="R428" s="351"/>
      <c r="S428" s="351"/>
      <c r="T428" s="351"/>
      <c r="U428" s="351"/>
      <c r="V428" s="351"/>
      <c r="W428" s="351"/>
      <c r="X428" s="351"/>
      <c r="Y428" s="325"/>
      <c r="Z428" s="325"/>
    </row>
    <row r="429" spans="1:53" ht="27" customHeight="1" x14ac:dyDescent="0.25">
      <c r="A429" s="54" t="s">
        <v>603</v>
      </c>
      <c r="B429" s="54" t="s">
        <v>604</v>
      </c>
      <c r="C429" s="31">
        <v>4301011371</v>
      </c>
      <c r="D429" s="336">
        <v>4607091389067</v>
      </c>
      <c r="E429" s="337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68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1"/>
      <c r="P429" s="341"/>
      <c r="Q429" s="341"/>
      <c r="R429" s="337"/>
      <c r="S429" s="34"/>
      <c r="T429" s="34"/>
      <c r="U429" s="35" t="s">
        <v>65</v>
      </c>
      <c r="V429" s="330">
        <v>10</v>
      </c>
      <c r="W429" s="331">
        <f t="shared" ref="W429:W437" si="19">IFERROR(IF(V429="",0,CEILING((V429/$H429),1)*$H429),"")</f>
        <v>10.56</v>
      </c>
      <c r="X429" s="36">
        <f>IFERROR(IF(W429=0,"",ROUNDUP(W429/H429,0)*0.01196),"")</f>
        <v>2.392E-2</v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605</v>
      </c>
      <c r="B430" s="54" t="s">
        <v>606</v>
      </c>
      <c r="C430" s="31">
        <v>4301011363</v>
      </c>
      <c r="D430" s="336">
        <v>4607091383522</v>
      </c>
      <c r="E430" s="337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4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1"/>
      <c r="P430" s="341"/>
      <c r="Q430" s="341"/>
      <c r="R430" s="337"/>
      <c r="S430" s="34"/>
      <c r="T430" s="34"/>
      <c r="U430" s="35" t="s">
        <v>65</v>
      </c>
      <c r="V430" s="330">
        <v>10</v>
      </c>
      <c r="W430" s="331">
        <f t="shared" si="19"/>
        <v>10.56</v>
      </c>
      <c r="X430" s="36">
        <f>IFERROR(IF(W430=0,"",ROUNDUP(W430/H430,0)*0.01196),"")</f>
        <v>2.392E-2</v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607</v>
      </c>
      <c r="B431" s="54" t="s">
        <v>608</v>
      </c>
      <c r="C431" s="31">
        <v>4301011431</v>
      </c>
      <c r="D431" s="336">
        <v>4607091384437</v>
      </c>
      <c r="E431" s="337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1"/>
      <c r="P431" s="341"/>
      <c r="Q431" s="341"/>
      <c r="R431" s="337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609</v>
      </c>
      <c r="B432" s="54" t="s">
        <v>610</v>
      </c>
      <c r="C432" s="31">
        <v>4301011365</v>
      </c>
      <c r="D432" s="336">
        <v>4607091389104</v>
      </c>
      <c r="E432" s="337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2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1"/>
      <c r="P432" s="341"/>
      <c r="Q432" s="341"/>
      <c r="R432" s="337"/>
      <c r="S432" s="34"/>
      <c r="T432" s="34"/>
      <c r="U432" s="35" t="s">
        <v>65</v>
      </c>
      <c r="V432" s="330">
        <v>0</v>
      </c>
      <c r="W432" s="331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611</v>
      </c>
      <c r="B433" s="54" t="s">
        <v>612</v>
      </c>
      <c r="C433" s="31">
        <v>4301011367</v>
      </c>
      <c r="D433" s="336">
        <v>4680115880603</v>
      </c>
      <c r="E433" s="337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1"/>
      <c r="P433" s="341"/>
      <c r="Q433" s="341"/>
      <c r="R433" s="337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613</v>
      </c>
      <c r="B434" s="54" t="s">
        <v>614</v>
      </c>
      <c r="C434" s="31">
        <v>4301011168</v>
      </c>
      <c r="D434" s="336">
        <v>4607091389999</v>
      </c>
      <c r="E434" s="337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6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1"/>
      <c r="P434" s="341"/>
      <c r="Q434" s="341"/>
      <c r="R434" s="337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4301011372</v>
      </c>
      <c r="D435" s="336">
        <v>4680115882782</v>
      </c>
      <c r="E435" s="337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3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1"/>
      <c r="P435" s="341"/>
      <c r="Q435" s="341"/>
      <c r="R435" s="337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617</v>
      </c>
      <c r="B436" s="54" t="s">
        <v>618</v>
      </c>
      <c r="C436" s="31">
        <v>4301011190</v>
      </c>
      <c r="D436" s="336">
        <v>4607091389098</v>
      </c>
      <c r="E436" s="337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1"/>
      <c r="P436" s="341"/>
      <c r="Q436" s="341"/>
      <c r="R436" s="337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619</v>
      </c>
      <c r="B437" s="54" t="s">
        <v>620</v>
      </c>
      <c r="C437" s="31">
        <v>4301011366</v>
      </c>
      <c r="D437" s="336">
        <v>4607091389982</v>
      </c>
      <c r="E437" s="337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5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1"/>
      <c r="P437" s="341"/>
      <c r="Q437" s="341"/>
      <c r="R437" s="337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52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3"/>
      <c r="N438" s="342" t="s">
        <v>66</v>
      </c>
      <c r="O438" s="343"/>
      <c r="P438" s="343"/>
      <c r="Q438" s="343"/>
      <c r="R438" s="343"/>
      <c r="S438" s="343"/>
      <c r="T438" s="344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3.7878787878787876</v>
      </c>
      <c r="W438" s="332">
        <f>IFERROR(W429/H429,"0")+IFERROR(W430/H430,"0")+IFERROR(W431/H431,"0")+IFERROR(W432/H432,"0")+IFERROR(W433/H433,"0")+IFERROR(W434/H434,"0")+IFERROR(W435/H435,"0")+IFERROR(W436/H436,"0")+IFERROR(W437/H437,"0")</f>
        <v>4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4.7840000000000001E-2</v>
      </c>
      <c r="Y438" s="333"/>
      <c r="Z438" s="333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3"/>
      <c r="N439" s="342" t="s">
        <v>66</v>
      </c>
      <c r="O439" s="343"/>
      <c r="P439" s="343"/>
      <c r="Q439" s="343"/>
      <c r="R439" s="343"/>
      <c r="S439" s="343"/>
      <c r="T439" s="344"/>
      <c r="U439" s="37" t="s">
        <v>65</v>
      </c>
      <c r="V439" s="332">
        <f>IFERROR(SUM(V429:V437),"0")</f>
        <v>20</v>
      </c>
      <c r="W439" s="332">
        <f>IFERROR(SUM(W429:W437),"0")</f>
        <v>21.12</v>
      </c>
      <c r="X439" s="37"/>
      <c r="Y439" s="333"/>
      <c r="Z439" s="333"/>
    </row>
    <row r="440" spans="1:53" ht="14.25" hidden="1" customHeight="1" x14ac:dyDescent="0.25">
      <c r="A440" s="350" t="s">
        <v>95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25"/>
      <c r="Z440" s="325"/>
    </row>
    <row r="441" spans="1:53" ht="16.5" customHeight="1" x14ac:dyDescent="0.25">
      <c r="A441" s="54" t="s">
        <v>621</v>
      </c>
      <c r="B441" s="54" t="s">
        <v>622</v>
      </c>
      <c r="C441" s="31">
        <v>4301020222</v>
      </c>
      <c r="D441" s="336">
        <v>4607091388930</v>
      </c>
      <c r="E441" s="337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1"/>
      <c r="P441" s="341"/>
      <c r="Q441" s="341"/>
      <c r="R441" s="337"/>
      <c r="S441" s="34"/>
      <c r="T441" s="34"/>
      <c r="U441" s="35" t="s">
        <v>65</v>
      </c>
      <c r="V441" s="330">
        <v>20</v>
      </c>
      <c r="W441" s="331">
        <f>IFERROR(IF(V441="",0,CEILING((V441/$H441),1)*$H441),"")</f>
        <v>21.12</v>
      </c>
      <c r="X441" s="36">
        <f>IFERROR(IF(W441=0,"",ROUNDUP(W441/H441,0)*0.01196),"")</f>
        <v>4.7840000000000001E-2</v>
      </c>
      <c r="Y441" s="56"/>
      <c r="Z441" s="57"/>
      <c r="AD441" s="58"/>
      <c r="BA441" s="298" t="s">
        <v>1</v>
      </c>
    </row>
    <row r="442" spans="1:53" ht="16.5" hidden="1" customHeight="1" x14ac:dyDescent="0.25">
      <c r="A442" s="54" t="s">
        <v>623</v>
      </c>
      <c r="B442" s="54" t="s">
        <v>624</v>
      </c>
      <c r="C442" s="31">
        <v>4301020206</v>
      </c>
      <c r="D442" s="336">
        <v>4680115880054</v>
      </c>
      <c r="E442" s="337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1"/>
      <c r="P442" s="341"/>
      <c r="Q442" s="341"/>
      <c r="R442" s="337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x14ac:dyDescent="0.2">
      <c r="A443" s="352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3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2">
        <f>IFERROR(V441/H441,"0")+IFERROR(V442/H442,"0")</f>
        <v>3.7878787878787876</v>
      </c>
      <c r="W443" s="332">
        <f>IFERROR(W441/H441,"0")+IFERROR(W442/H442,"0")</f>
        <v>4</v>
      </c>
      <c r="X443" s="332">
        <f>IFERROR(IF(X441="",0,X441),"0")+IFERROR(IF(X442="",0,X442),"0")</f>
        <v>4.7840000000000001E-2</v>
      </c>
      <c r="Y443" s="333"/>
      <c r="Z443" s="333"/>
    </row>
    <row r="444" spans="1:53" x14ac:dyDescent="0.2">
      <c r="A444" s="351"/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3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2">
        <f>IFERROR(SUM(V441:V442),"0")</f>
        <v>20</v>
      </c>
      <c r="W444" s="332">
        <f>IFERROR(SUM(W441:W442),"0")</f>
        <v>21.12</v>
      </c>
      <c r="X444" s="37"/>
      <c r="Y444" s="333"/>
      <c r="Z444" s="333"/>
    </row>
    <row r="445" spans="1:53" ht="14.25" hidden="1" customHeight="1" x14ac:dyDescent="0.25">
      <c r="A445" s="350" t="s">
        <v>60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25"/>
      <c r="Z445" s="325"/>
    </row>
    <row r="446" spans="1:53" ht="27" hidden="1" customHeight="1" x14ac:dyDescent="0.25">
      <c r="A446" s="54" t="s">
        <v>625</v>
      </c>
      <c r="B446" s="54" t="s">
        <v>626</v>
      </c>
      <c r="C446" s="31">
        <v>4301031252</v>
      </c>
      <c r="D446" s="336">
        <v>4680115883116</v>
      </c>
      <c r="E446" s="337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5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1"/>
      <c r="P446" s="341"/>
      <c r="Q446" s="341"/>
      <c r="R446" s="337"/>
      <c r="S446" s="34"/>
      <c r="T446" s="34"/>
      <c r="U446" s="35" t="s">
        <v>65</v>
      </c>
      <c r="V446" s="330">
        <v>0</v>
      </c>
      <c r="W446" s="331">
        <f t="shared" ref="W446:W451" si="20"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6">
        <v>4680115883093</v>
      </c>
      <c r="E447" s="337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5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1"/>
      <c r="P447" s="341"/>
      <c r="Q447" s="341"/>
      <c r="R447" s="337"/>
      <c r="S447" s="34"/>
      <c r="T447" s="34"/>
      <c r="U447" s="35" t="s">
        <v>65</v>
      </c>
      <c r="V447" s="330">
        <v>30</v>
      </c>
      <c r="W447" s="331">
        <f t="shared" si="20"/>
        <v>31.68</v>
      </c>
      <c r="X447" s="36">
        <f>IFERROR(IF(W447=0,"",ROUNDUP(W447/H447,0)*0.01196),"")</f>
        <v>7.1760000000000004E-2</v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629</v>
      </c>
      <c r="B448" s="54" t="s">
        <v>630</v>
      </c>
      <c r="C448" s="31">
        <v>4301031250</v>
      </c>
      <c r="D448" s="336">
        <v>4680115883109</v>
      </c>
      <c r="E448" s="337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4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1"/>
      <c r="P448" s="341"/>
      <c r="Q448" s="341"/>
      <c r="R448" s="337"/>
      <c r="S448" s="34"/>
      <c r="T448" s="34"/>
      <c r="U448" s="35" t="s">
        <v>65</v>
      </c>
      <c r="V448" s="330">
        <v>20</v>
      </c>
      <c r="W448" s="331">
        <f t="shared" si="20"/>
        <v>21.12</v>
      </c>
      <c r="X448" s="36">
        <f>IFERROR(IF(W448=0,"",ROUNDUP(W448/H448,0)*0.01196),"")</f>
        <v>4.7840000000000001E-2</v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631</v>
      </c>
      <c r="B449" s="54" t="s">
        <v>632</v>
      </c>
      <c r="C449" s="31">
        <v>4301031249</v>
      </c>
      <c r="D449" s="336">
        <v>4680115882072</v>
      </c>
      <c r="E449" s="337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546" t="s">
        <v>633</v>
      </c>
      <c r="O449" s="341"/>
      <c r="P449" s="341"/>
      <c r="Q449" s="341"/>
      <c r="R449" s="337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634</v>
      </c>
      <c r="B450" s="54" t="s">
        <v>635</v>
      </c>
      <c r="C450" s="31">
        <v>4301031251</v>
      </c>
      <c r="D450" s="336">
        <v>4680115882102</v>
      </c>
      <c r="E450" s="337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552" t="s">
        <v>636</v>
      </c>
      <c r="O450" s="341"/>
      <c r="P450" s="341"/>
      <c r="Q450" s="341"/>
      <c r="R450" s="337"/>
      <c r="S450" s="34"/>
      <c r="T450" s="34"/>
      <c r="U450" s="35" t="s">
        <v>65</v>
      </c>
      <c r="V450" s="330">
        <v>0</v>
      </c>
      <c r="W450" s="331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637</v>
      </c>
      <c r="B451" s="54" t="s">
        <v>638</v>
      </c>
      <c r="C451" s="31">
        <v>4301031253</v>
      </c>
      <c r="D451" s="336">
        <v>4680115882096</v>
      </c>
      <c r="E451" s="337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07" t="s">
        <v>639</v>
      </c>
      <c r="O451" s="341"/>
      <c r="P451" s="341"/>
      <c r="Q451" s="341"/>
      <c r="R451" s="337"/>
      <c r="S451" s="34"/>
      <c r="T451" s="34"/>
      <c r="U451" s="35" t="s">
        <v>65</v>
      </c>
      <c r="V451" s="330">
        <v>0</v>
      </c>
      <c r="W451" s="331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x14ac:dyDescent="0.2">
      <c r="A452" s="352"/>
      <c r="B452" s="351"/>
      <c r="C452" s="351"/>
      <c r="D452" s="351"/>
      <c r="E452" s="351"/>
      <c r="F452" s="351"/>
      <c r="G452" s="351"/>
      <c r="H452" s="351"/>
      <c r="I452" s="351"/>
      <c r="J452" s="351"/>
      <c r="K452" s="351"/>
      <c r="L452" s="351"/>
      <c r="M452" s="353"/>
      <c r="N452" s="342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32">
        <f>IFERROR(V446/H446,"0")+IFERROR(V447/H447,"0")+IFERROR(V448/H448,"0")+IFERROR(V449/H449,"0")+IFERROR(V450/H450,"0")+IFERROR(V451/H451,"0")</f>
        <v>9.4696969696969688</v>
      </c>
      <c r="W452" s="332">
        <f>IFERROR(W446/H446,"0")+IFERROR(W447/H447,"0")+IFERROR(W448/H448,"0")+IFERROR(W449/H449,"0")+IFERROR(W450/H450,"0")+IFERROR(W451/H451,"0")</f>
        <v>10</v>
      </c>
      <c r="X452" s="332">
        <f>IFERROR(IF(X446="",0,X446),"0")+IFERROR(IF(X447="",0,X447),"0")+IFERROR(IF(X448="",0,X448),"0")+IFERROR(IF(X449="",0,X449),"0")+IFERROR(IF(X450="",0,X450),"0")+IFERROR(IF(X451="",0,X451),"0")</f>
        <v>0.11960000000000001</v>
      </c>
      <c r="Y452" s="333"/>
      <c r="Z452" s="333"/>
    </row>
    <row r="453" spans="1:53" x14ac:dyDescent="0.2">
      <c r="A453" s="351"/>
      <c r="B453" s="351"/>
      <c r="C453" s="351"/>
      <c r="D453" s="351"/>
      <c r="E453" s="351"/>
      <c r="F453" s="351"/>
      <c r="G453" s="351"/>
      <c r="H453" s="351"/>
      <c r="I453" s="351"/>
      <c r="J453" s="351"/>
      <c r="K453" s="351"/>
      <c r="L453" s="351"/>
      <c r="M453" s="353"/>
      <c r="N453" s="342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32">
        <f>IFERROR(SUM(V446:V451),"0")</f>
        <v>50</v>
      </c>
      <c r="W453" s="332">
        <f>IFERROR(SUM(W446:W451),"0")</f>
        <v>52.8</v>
      </c>
      <c r="X453" s="37"/>
      <c r="Y453" s="333"/>
      <c r="Z453" s="333"/>
    </row>
    <row r="454" spans="1:53" ht="14.25" hidden="1" customHeight="1" x14ac:dyDescent="0.25">
      <c r="A454" s="350" t="s">
        <v>68</v>
      </c>
      <c r="B454" s="351"/>
      <c r="C454" s="351"/>
      <c r="D454" s="351"/>
      <c r="E454" s="351"/>
      <c r="F454" s="351"/>
      <c r="G454" s="351"/>
      <c r="H454" s="351"/>
      <c r="I454" s="351"/>
      <c r="J454" s="351"/>
      <c r="K454" s="351"/>
      <c r="L454" s="351"/>
      <c r="M454" s="351"/>
      <c r="N454" s="351"/>
      <c r="O454" s="351"/>
      <c r="P454" s="351"/>
      <c r="Q454" s="351"/>
      <c r="R454" s="351"/>
      <c r="S454" s="351"/>
      <c r="T454" s="351"/>
      <c r="U454" s="351"/>
      <c r="V454" s="351"/>
      <c r="W454" s="351"/>
      <c r="X454" s="351"/>
      <c r="Y454" s="325"/>
      <c r="Z454" s="325"/>
    </row>
    <row r="455" spans="1:53" ht="27" hidden="1" customHeight="1" x14ac:dyDescent="0.25">
      <c r="A455" s="54" t="s">
        <v>640</v>
      </c>
      <c r="B455" s="54" t="s">
        <v>641</v>
      </c>
      <c r="C455" s="31">
        <v>4301051058</v>
      </c>
      <c r="D455" s="336">
        <v>4680115883536</v>
      </c>
      <c r="E455" s="337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673" t="s">
        <v>642</v>
      </c>
      <c r="O455" s="341"/>
      <c r="P455" s="341"/>
      <c r="Q455" s="341"/>
      <c r="R455" s="337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hidden="1" customHeight="1" x14ac:dyDescent="0.25">
      <c r="A456" s="54" t="s">
        <v>643</v>
      </c>
      <c r="B456" s="54" t="s">
        <v>644</v>
      </c>
      <c r="C456" s="31">
        <v>4301051230</v>
      </c>
      <c r="D456" s="336">
        <v>4607091383409</v>
      </c>
      <c r="E456" s="337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1"/>
      <c r="P456" s="341"/>
      <c r="Q456" s="341"/>
      <c r="R456" s="337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645</v>
      </c>
      <c r="B457" s="54" t="s">
        <v>646</v>
      </c>
      <c r="C457" s="31">
        <v>4301051231</v>
      </c>
      <c r="D457" s="336">
        <v>4607091383416</v>
      </c>
      <c r="E457" s="337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6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1"/>
      <c r="P457" s="341"/>
      <c r="Q457" s="341"/>
      <c r="R457" s="337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hidden="1" x14ac:dyDescent="0.2">
      <c r="A458" s="352"/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3"/>
      <c r="N458" s="342" t="s">
        <v>66</v>
      </c>
      <c r="O458" s="343"/>
      <c r="P458" s="343"/>
      <c r="Q458" s="343"/>
      <c r="R458" s="343"/>
      <c r="S458" s="343"/>
      <c r="T458" s="344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5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53"/>
      <c r="N459" s="342" t="s">
        <v>66</v>
      </c>
      <c r="O459" s="343"/>
      <c r="P459" s="343"/>
      <c r="Q459" s="343"/>
      <c r="R459" s="343"/>
      <c r="S459" s="343"/>
      <c r="T459" s="344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hidden="1" customHeight="1" x14ac:dyDescent="0.2">
      <c r="A460" s="359" t="s">
        <v>647</v>
      </c>
      <c r="B460" s="360"/>
      <c r="C460" s="360"/>
      <c r="D460" s="360"/>
      <c r="E460" s="360"/>
      <c r="F460" s="360"/>
      <c r="G460" s="360"/>
      <c r="H460" s="360"/>
      <c r="I460" s="360"/>
      <c r="J460" s="360"/>
      <c r="K460" s="360"/>
      <c r="L460" s="360"/>
      <c r="M460" s="360"/>
      <c r="N460" s="360"/>
      <c r="O460" s="360"/>
      <c r="P460" s="360"/>
      <c r="Q460" s="360"/>
      <c r="R460" s="360"/>
      <c r="S460" s="360"/>
      <c r="T460" s="360"/>
      <c r="U460" s="360"/>
      <c r="V460" s="360"/>
      <c r="W460" s="360"/>
      <c r="X460" s="360"/>
      <c r="Y460" s="48"/>
      <c r="Z460" s="48"/>
    </row>
    <row r="461" spans="1:53" ht="16.5" hidden="1" customHeight="1" x14ac:dyDescent="0.25">
      <c r="A461" s="361" t="s">
        <v>648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26"/>
      <c r="Z461" s="326"/>
    </row>
    <row r="462" spans="1:53" ht="14.25" hidden="1" customHeight="1" x14ac:dyDescent="0.25">
      <c r="A462" s="350" t="s">
        <v>103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25"/>
      <c r="Z462" s="325"/>
    </row>
    <row r="463" spans="1:53" ht="27" hidden="1" customHeight="1" x14ac:dyDescent="0.25">
      <c r="A463" s="54" t="s">
        <v>649</v>
      </c>
      <c r="B463" s="54" t="s">
        <v>650</v>
      </c>
      <c r="C463" s="31">
        <v>4301011551</v>
      </c>
      <c r="D463" s="336">
        <v>4640242180038</v>
      </c>
      <c r="E463" s="337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650" t="s">
        <v>651</v>
      </c>
      <c r="O463" s="341"/>
      <c r="P463" s="341"/>
      <c r="Q463" s="341"/>
      <c r="R463" s="337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hidden="1" customHeight="1" x14ac:dyDescent="0.25">
      <c r="A464" s="54" t="s">
        <v>652</v>
      </c>
      <c r="B464" s="54" t="s">
        <v>653</v>
      </c>
      <c r="C464" s="31">
        <v>4301011585</v>
      </c>
      <c r="D464" s="336">
        <v>4640242180441</v>
      </c>
      <c r="E464" s="337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406" t="s">
        <v>654</v>
      </c>
      <c r="O464" s="341"/>
      <c r="P464" s="341"/>
      <c r="Q464" s="341"/>
      <c r="R464" s="337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4301011584</v>
      </c>
      <c r="D465" s="336">
        <v>4640242180564</v>
      </c>
      <c r="E465" s="337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567" t="s">
        <v>657</v>
      </c>
      <c r="O465" s="341"/>
      <c r="P465" s="341"/>
      <c r="Q465" s="341"/>
      <c r="R465" s="337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hidden="1" x14ac:dyDescent="0.2">
      <c r="A466" s="352"/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3"/>
      <c r="N466" s="342" t="s">
        <v>66</v>
      </c>
      <c r="O466" s="343"/>
      <c r="P466" s="343"/>
      <c r="Q466" s="343"/>
      <c r="R466" s="343"/>
      <c r="S466" s="343"/>
      <c r="T466" s="344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hidden="1" x14ac:dyDescent="0.2">
      <c r="A467" s="351"/>
      <c r="B467" s="351"/>
      <c r="C467" s="351"/>
      <c r="D467" s="351"/>
      <c r="E467" s="351"/>
      <c r="F467" s="351"/>
      <c r="G467" s="351"/>
      <c r="H467" s="351"/>
      <c r="I467" s="351"/>
      <c r="J467" s="351"/>
      <c r="K467" s="351"/>
      <c r="L467" s="351"/>
      <c r="M467" s="353"/>
      <c r="N467" s="342" t="s">
        <v>66</v>
      </c>
      <c r="O467" s="343"/>
      <c r="P467" s="343"/>
      <c r="Q467" s="343"/>
      <c r="R467" s="343"/>
      <c r="S467" s="343"/>
      <c r="T467" s="344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hidden="1" customHeight="1" x14ac:dyDescent="0.25">
      <c r="A468" s="350" t="s">
        <v>95</v>
      </c>
      <c r="B468" s="351"/>
      <c r="C468" s="351"/>
      <c r="D468" s="351"/>
      <c r="E468" s="351"/>
      <c r="F468" s="351"/>
      <c r="G468" s="351"/>
      <c r="H468" s="351"/>
      <c r="I468" s="351"/>
      <c r="J468" s="351"/>
      <c r="K468" s="351"/>
      <c r="L468" s="351"/>
      <c r="M468" s="351"/>
      <c r="N468" s="351"/>
      <c r="O468" s="351"/>
      <c r="P468" s="351"/>
      <c r="Q468" s="351"/>
      <c r="R468" s="351"/>
      <c r="S468" s="351"/>
      <c r="T468" s="351"/>
      <c r="U468" s="351"/>
      <c r="V468" s="351"/>
      <c r="W468" s="351"/>
      <c r="X468" s="351"/>
      <c r="Y468" s="325"/>
      <c r="Z468" s="325"/>
    </row>
    <row r="469" spans="1:53" ht="27" hidden="1" customHeight="1" x14ac:dyDescent="0.25">
      <c r="A469" s="54" t="s">
        <v>658</v>
      </c>
      <c r="B469" s="54" t="s">
        <v>659</v>
      </c>
      <c r="C469" s="31">
        <v>4301020260</v>
      </c>
      <c r="D469" s="336">
        <v>4640242180526</v>
      </c>
      <c r="E469" s="337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409" t="s">
        <v>660</v>
      </c>
      <c r="O469" s="341"/>
      <c r="P469" s="341"/>
      <c r="Q469" s="341"/>
      <c r="R469" s="337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hidden="1" customHeight="1" x14ac:dyDescent="0.25">
      <c r="A470" s="54" t="s">
        <v>661</v>
      </c>
      <c r="B470" s="54" t="s">
        <v>662</v>
      </c>
      <c r="C470" s="31">
        <v>4301020269</v>
      </c>
      <c r="D470" s="336">
        <v>4640242180519</v>
      </c>
      <c r="E470" s="337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411" t="s">
        <v>663</v>
      </c>
      <c r="O470" s="341"/>
      <c r="P470" s="341"/>
      <c r="Q470" s="341"/>
      <c r="R470" s="337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hidden="1" x14ac:dyDescent="0.2">
      <c r="A471" s="352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3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51"/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3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hidden="1" customHeight="1" x14ac:dyDescent="0.25">
      <c r="A473" s="350" t="s">
        <v>60</v>
      </c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51"/>
      <c r="N473" s="351"/>
      <c r="O473" s="351"/>
      <c r="P473" s="351"/>
      <c r="Q473" s="351"/>
      <c r="R473" s="351"/>
      <c r="S473" s="351"/>
      <c r="T473" s="351"/>
      <c r="U473" s="351"/>
      <c r="V473" s="351"/>
      <c r="W473" s="351"/>
      <c r="X473" s="351"/>
      <c r="Y473" s="325"/>
      <c r="Z473" s="325"/>
    </row>
    <row r="474" spans="1:53" ht="27" hidden="1" customHeight="1" x14ac:dyDescent="0.25">
      <c r="A474" s="54" t="s">
        <v>664</v>
      </c>
      <c r="B474" s="54" t="s">
        <v>665</v>
      </c>
      <c r="C474" s="31">
        <v>4301031200</v>
      </c>
      <c r="D474" s="336">
        <v>4640242180489</v>
      </c>
      <c r="E474" s="337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15" t="s">
        <v>666</v>
      </c>
      <c r="O474" s="341"/>
      <c r="P474" s="341"/>
      <c r="Q474" s="341"/>
      <c r="R474" s="337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hidden="1" customHeight="1" x14ac:dyDescent="0.25">
      <c r="A475" s="54" t="s">
        <v>667</v>
      </c>
      <c r="B475" s="54" t="s">
        <v>668</v>
      </c>
      <c r="C475" s="31">
        <v>4301031280</v>
      </c>
      <c r="D475" s="336">
        <v>4640242180816</v>
      </c>
      <c r="E475" s="337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659" t="s">
        <v>669</v>
      </c>
      <c r="O475" s="341"/>
      <c r="P475" s="341"/>
      <c r="Q475" s="341"/>
      <c r="R475" s="337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hidden="1" customHeight="1" x14ac:dyDescent="0.25">
      <c r="A476" s="54" t="s">
        <v>670</v>
      </c>
      <c r="B476" s="54" t="s">
        <v>671</v>
      </c>
      <c r="C476" s="31">
        <v>4301031244</v>
      </c>
      <c r="D476" s="336">
        <v>4640242180595</v>
      </c>
      <c r="E476" s="337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620" t="s">
        <v>672</v>
      </c>
      <c r="O476" s="341"/>
      <c r="P476" s="341"/>
      <c r="Q476" s="341"/>
      <c r="R476" s="337"/>
      <c r="S476" s="34"/>
      <c r="T476" s="34"/>
      <c r="U476" s="35" t="s">
        <v>65</v>
      </c>
      <c r="V476" s="330">
        <v>0</v>
      </c>
      <c r="W476" s="331">
        <f>IFERROR(IF(V476="",0,CEILING((V476/$H476),1)*$H476),"")</f>
        <v>0</v>
      </c>
      <c r="X476" s="36" t="str">
        <f>IFERROR(IF(W476=0,"",ROUNDUP(W476/H476,0)*0.00753),"")</f>
        <v/>
      </c>
      <c r="Y476" s="56"/>
      <c r="Z476" s="57"/>
      <c r="AD476" s="58"/>
      <c r="BA476" s="316" t="s">
        <v>1</v>
      </c>
    </row>
    <row r="477" spans="1:53" ht="27" hidden="1" customHeight="1" x14ac:dyDescent="0.25">
      <c r="A477" s="54" t="s">
        <v>673</v>
      </c>
      <c r="B477" s="54" t="s">
        <v>674</v>
      </c>
      <c r="C477" s="31">
        <v>4301031203</v>
      </c>
      <c r="D477" s="336">
        <v>4640242180908</v>
      </c>
      <c r="E477" s="337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496" t="s">
        <v>675</v>
      </c>
      <c r="O477" s="341"/>
      <c r="P477" s="341"/>
      <c r="Q477" s="341"/>
      <c r="R477" s="337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hidden="1" x14ac:dyDescent="0.2">
      <c r="A478" s="352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3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32">
        <f>IFERROR(V474/H474,"0")+IFERROR(V475/H475,"0")+IFERROR(V476/H476,"0")+IFERROR(V477/H477,"0")</f>
        <v>0</v>
      </c>
      <c r="W478" s="332">
        <f>IFERROR(W474/H474,"0")+IFERROR(W475/H475,"0")+IFERROR(W476/H476,"0")+IFERROR(W477/H477,"0")</f>
        <v>0</v>
      </c>
      <c r="X478" s="332">
        <f>IFERROR(IF(X474="",0,X474),"0")+IFERROR(IF(X475="",0,X475),"0")+IFERROR(IF(X476="",0,X476),"0")+IFERROR(IF(X477="",0,X477),"0")</f>
        <v>0</v>
      </c>
      <c r="Y478" s="333"/>
      <c r="Z478" s="333"/>
    </row>
    <row r="479" spans="1:53" hidden="1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3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32">
        <f>IFERROR(SUM(V474:V477),"0")</f>
        <v>0</v>
      </c>
      <c r="W479" s="332">
        <f>IFERROR(SUM(W474:W477),"0")</f>
        <v>0</v>
      </c>
      <c r="X479" s="37"/>
      <c r="Y479" s="333"/>
      <c r="Z479" s="333"/>
    </row>
    <row r="480" spans="1:53" ht="14.25" hidden="1" customHeight="1" x14ac:dyDescent="0.25">
      <c r="A480" s="350" t="s">
        <v>68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25"/>
      <c r="Z480" s="325"/>
    </row>
    <row r="481" spans="1:53" ht="27" hidden="1" customHeight="1" x14ac:dyDescent="0.25">
      <c r="A481" s="54" t="s">
        <v>676</v>
      </c>
      <c r="B481" s="54" t="s">
        <v>677</v>
      </c>
      <c r="C481" s="31">
        <v>4301051310</v>
      </c>
      <c r="D481" s="336">
        <v>4680115880870</v>
      </c>
      <c r="E481" s="337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1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1"/>
      <c r="P481" s="341"/>
      <c r="Q481" s="341"/>
      <c r="R481" s="337"/>
      <c r="S481" s="34"/>
      <c r="T481" s="34"/>
      <c r="U481" s="35" t="s">
        <v>65</v>
      </c>
      <c r="V481" s="330">
        <v>0</v>
      </c>
      <c r="W481" s="331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678</v>
      </c>
      <c r="B482" s="54" t="s">
        <v>679</v>
      </c>
      <c r="C482" s="31">
        <v>4301051510</v>
      </c>
      <c r="D482" s="336">
        <v>4640242180540</v>
      </c>
      <c r="E482" s="337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652" t="s">
        <v>680</v>
      </c>
      <c r="O482" s="341"/>
      <c r="P482" s="341"/>
      <c r="Q482" s="341"/>
      <c r="R482" s="337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681</v>
      </c>
      <c r="B483" s="54" t="s">
        <v>682</v>
      </c>
      <c r="C483" s="31">
        <v>4301051390</v>
      </c>
      <c r="D483" s="336">
        <v>4640242181233</v>
      </c>
      <c r="E483" s="337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459" t="s">
        <v>683</v>
      </c>
      <c r="O483" s="341"/>
      <c r="P483" s="341"/>
      <c r="Q483" s="341"/>
      <c r="R483" s="337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4301051508</v>
      </c>
      <c r="D484" s="336">
        <v>4640242180557</v>
      </c>
      <c r="E484" s="337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550" t="s">
        <v>686</v>
      </c>
      <c r="O484" s="341"/>
      <c r="P484" s="341"/>
      <c r="Q484" s="341"/>
      <c r="R484" s="337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4301051448</v>
      </c>
      <c r="D485" s="336">
        <v>4640242181226</v>
      </c>
      <c r="E485" s="337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470" t="s">
        <v>689</v>
      </c>
      <c r="O485" s="341"/>
      <c r="P485" s="341"/>
      <c r="Q485" s="341"/>
      <c r="R485" s="337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hidden="1" x14ac:dyDescent="0.2">
      <c r="A486" s="352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3"/>
      <c r="N486" s="342" t="s">
        <v>66</v>
      </c>
      <c r="O486" s="343"/>
      <c r="P486" s="343"/>
      <c r="Q486" s="343"/>
      <c r="R486" s="343"/>
      <c r="S486" s="343"/>
      <c r="T486" s="344"/>
      <c r="U486" s="37" t="s">
        <v>67</v>
      </c>
      <c r="V486" s="332">
        <f>IFERROR(V481/H481,"0")+IFERROR(V482/H482,"0")+IFERROR(V483/H483,"0")+IFERROR(V484/H484,"0")+IFERROR(V485/H485,"0")</f>
        <v>0</v>
      </c>
      <c r="W486" s="332">
        <f>IFERROR(W481/H481,"0")+IFERROR(W482/H482,"0")+IFERROR(W483/H483,"0")+IFERROR(W484/H484,"0")+IFERROR(W485/H485,"0")</f>
        <v>0</v>
      </c>
      <c r="X486" s="332">
        <f>IFERROR(IF(X481="",0,X481),"0")+IFERROR(IF(X482="",0,X482),"0")+IFERROR(IF(X483="",0,X483),"0")+IFERROR(IF(X484="",0,X484),"0")+IFERROR(IF(X485="",0,X485),"0")</f>
        <v>0</v>
      </c>
      <c r="Y486" s="333"/>
      <c r="Z486" s="333"/>
    </row>
    <row r="487" spans="1:53" hidden="1" x14ac:dyDescent="0.2">
      <c r="A487" s="351"/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3"/>
      <c r="N487" s="342" t="s">
        <v>66</v>
      </c>
      <c r="O487" s="343"/>
      <c r="P487" s="343"/>
      <c r="Q487" s="343"/>
      <c r="R487" s="343"/>
      <c r="S487" s="343"/>
      <c r="T487" s="344"/>
      <c r="U487" s="37" t="s">
        <v>65</v>
      </c>
      <c r="V487" s="332">
        <f>IFERROR(SUM(V481:V485),"0")</f>
        <v>0</v>
      </c>
      <c r="W487" s="332">
        <f>IFERROR(SUM(W481:W485),"0")</f>
        <v>0</v>
      </c>
      <c r="X487" s="37"/>
      <c r="Y487" s="333"/>
      <c r="Z487" s="333"/>
    </row>
    <row r="488" spans="1:53" ht="15" customHeight="1" x14ac:dyDescent="0.2">
      <c r="A488" s="562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72"/>
      <c r="N488" s="436" t="s">
        <v>690</v>
      </c>
      <c r="O488" s="383"/>
      <c r="P488" s="383"/>
      <c r="Q488" s="383"/>
      <c r="R488" s="383"/>
      <c r="S488" s="383"/>
      <c r="T488" s="356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2343.75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2423.1999999999998</v>
      </c>
      <c r="X488" s="37"/>
      <c r="Y488" s="333"/>
      <c r="Z488" s="333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72"/>
      <c r="N489" s="436" t="s">
        <v>691</v>
      </c>
      <c r="O489" s="383"/>
      <c r="P489" s="383"/>
      <c r="Q489" s="383"/>
      <c r="R489" s="383"/>
      <c r="S489" s="383"/>
      <c r="T489" s="356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2463.176837485194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2546.6300000000006</v>
      </c>
      <c r="X489" s="37"/>
      <c r="Y489" s="333"/>
      <c r="Z489" s="333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72"/>
      <c r="N490" s="436" t="s">
        <v>692</v>
      </c>
      <c r="O490" s="383"/>
      <c r="P490" s="383"/>
      <c r="Q490" s="383"/>
      <c r="R490" s="383"/>
      <c r="S490" s="383"/>
      <c r="T490" s="356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5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5</v>
      </c>
      <c r="X490" s="37"/>
      <c r="Y490" s="333"/>
      <c r="Z490" s="333"/>
    </row>
    <row r="491" spans="1:53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72"/>
      <c r="N491" s="436" t="s">
        <v>694</v>
      </c>
      <c r="O491" s="383"/>
      <c r="P491" s="383"/>
      <c r="Q491" s="383"/>
      <c r="R491" s="383"/>
      <c r="S491" s="383"/>
      <c r="T491" s="356"/>
      <c r="U491" s="37" t="s">
        <v>65</v>
      </c>
      <c r="V491" s="332">
        <f>GrossWeightTotal+PalletQtyTotal*25</f>
        <v>2588.176837485194</v>
      </c>
      <c r="W491" s="332">
        <f>GrossWeightTotalR+PalletQtyTotalR*25</f>
        <v>2671.6300000000006</v>
      </c>
      <c r="X491" s="37"/>
      <c r="Y491" s="333"/>
      <c r="Z491" s="333"/>
    </row>
    <row r="492" spans="1:53" x14ac:dyDescent="0.2">
      <c r="A492" s="351"/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72"/>
      <c r="N492" s="436" t="s">
        <v>695</v>
      </c>
      <c r="O492" s="383"/>
      <c r="P492" s="383"/>
      <c r="Q492" s="383"/>
      <c r="R492" s="383"/>
      <c r="S492" s="383"/>
      <c r="T492" s="356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311.44316363494454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323</v>
      </c>
      <c r="X492" s="37"/>
      <c r="Y492" s="333"/>
      <c r="Z492" s="333"/>
    </row>
    <row r="493" spans="1:53" ht="14.25" hidden="1" customHeight="1" x14ac:dyDescent="0.2">
      <c r="A493" s="351"/>
      <c r="B493" s="351"/>
      <c r="C493" s="351"/>
      <c r="D493" s="351"/>
      <c r="E493" s="351"/>
      <c r="F493" s="351"/>
      <c r="G493" s="351"/>
      <c r="H493" s="351"/>
      <c r="I493" s="351"/>
      <c r="J493" s="351"/>
      <c r="K493" s="351"/>
      <c r="L493" s="351"/>
      <c r="M493" s="372"/>
      <c r="N493" s="436" t="s">
        <v>696</v>
      </c>
      <c r="O493" s="383"/>
      <c r="P493" s="383"/>
      <c r="Q493" s="383"/>
      <c r="R493" s="383"/>
      <c r="S493" s="383"/>
      <c r="T493" s="356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4.9309799999999999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34" t="s">
        <v>93</v>
      </c>
      <c r="D495" s="452"/>
      <c r="E495" s="452"/>
      <c r="F495" s="453"/>
      <c r="G495" s="334" t="s">
        <v>251</v>
      </c>
      <c r="H495" s="452"/>
      <c r="I495" s="452"/>
      <c r="J495" s="452"/>
      <c r="K495" s="452"/>
      <c r="L495" s="452"/>
      <c r="M495" s="452"/>
      <c r="N495" s="453"/>
      <c r="O495" s="334" t="s">
        <v>458</v>
      </c>
      <c r="P495" s="453"/>
      <c r="Q495" s="334" t="s">
        <v>514</v>
      </c>
      <c r="R495" s="453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473" t="s">
        <v>699</v>
      </c>
      <c r="B496" s="334" t="s">
        <v>59</v>
      </c>
      <c r="C496" s="334" t="s">
        <v>94</v>
      </c>
      <c r="D496" s="334" t="s">
        <v>102</v>
      </c>
      <c r="E496" s="334" t="s">
        <v>93</v>
      </c>
      <c r="F496" s="334" t="s">
        <v>242</v>
      </c>
      <c r="G496" s="334" t="s">
        <v>252</v>
      </c>
      <c r="H496" s="334" t="s">
        <v>259</v>
      </c>
      <c r="I496" s="334" t="s">
        <v>279</v>
      </c>
      <c r="J496" s="334" t="s">
        <v>345</v>
      </c>
      <c r="K496" s="324"/>
      <c r="L496" s="334" t="s">
        <v>348</v>
      </c>
      <c r="M496" s="334" t="s">
        <v>430</v>
      </c>
      <c r="N496" s="334" t="s">
        <v>449</v>
      </c>
      <c r="O496" s="334" t="s">
        <v>459</v>
      </c>
      <c r="P496" s="334" t="s">
        <v>488</v>
      </c>
      <c r="Q496" s="334" t="s">
        <v>515</v>
      </c>
      <c r="R496" s="334" t="s">
        <v>571</v>
      </c>
      <c r="S496" s="334" t="s">
        <v>602</v>
      </c>
      <c r="T496" s="334" t="s">
        <v>648</v>
      </c>
      <c r="U496" s="324"/>
      <c r="Z496" s="52"/>
      <c r="AC496" s="324"/>
    </row>
    <row r="497" spans="1:29" ht="13.5" customHeight="1" thickBot="1" x14ac:dyDescent="0.25">
      <c r="A497" s="474"/>
      <c r="B497" s="335"/>
      <c r="C497" s="335"/>
      <c r="D497" s="335"/>
      <c r="E497" s="335"/>
      <c r="F497" s="335"/>
      <c r="G497" s="335"/>
      <c r="H497" s="335"/>
      <c r="I497" s="335"/>
      <c r="J497" s="335"/>
      <c r="K497" s="324"/>
      <c r="L497" s="335"/>
      <c r="M497" s="335"/>
      <c r="N497" s="335"/>
      <c r="O497" s="335"/>
      <c r="P497" s="335"/>
      <c r="Q497" s="335"/>
      <c r="R497" s="335"/>
      <c r="S497" s="335"/>
      <c r="T497" s="335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8.1000000000000014</v>
      </c>
      <c r="D498" s="46">
        <f>IFERROR(W55*1,"0")+IFERROR(W56*1,"0")+IFERROR(W57*1,"0")+IFERROR(W58*1,"0")</f>
        <v>272.70000000000005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253.7</v>
      </c>
      <c r="F498" s="46">
        <f>IFERROR(W133*1,"0")+IFERROR(W134*1,"0")+IFERROR(W135*1,"0")+IFERROR(W136*1,"0")</f>
        <v>47.1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8.4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46">
        <f>IFERROR(W207*1,"0")</f>
        <v>14.700000000000001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167.70000000000002</v>
      </c>
      <c r="M498" s="46">
        <f>IFERROR(W272*1,"0")+IFERROR(W273*1,"0")+IFERROR(W274*1,"0")+IFERROR(W275*1,"0")+IFERROR(W276*1,"0")+IFERROR(W277*1,"0")+IFERROR(W278*1,"0")+IFERROR(W279*1,"0")+IFERROR(W283*1,"0")+IFERROR(W284*1,"0")</f>
        <v>0</v>
      </c>
      <c r="N498" s="46">
        <f>IFERROR(W289*1,"0")+IFERROR(W293*1,"0")+IFERROR(W297*1,"0")+IFERROR(W301*1,"0")</f>
        <v>0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720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806.3599999999999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25.200000000000003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4.2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95.04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5"/>
        <filter val="1,83"/>
        <filter val="10,00"/>
        <filter val="10,50"/>
        <filter val="100,00"/>
        <filter val="13,33"/>
        <filter val="13,50"/>
        <filter val="14,00"/>
        <filter val="140,00"/>
        <filter val="15,00"/>
        <filter val="15,40"/>
        <filter val="150,50"/>
        <filter val="175,00"/>
        <filter val="18,60"/>
        <filter val="2 343,75"/>
        <filter val="2 463,18"/>
        <filter val="2 588,18"/>
        <filter val="2,50"/>
        <filter val="20,00"/>
        <filter val="200,00"/>
        <filter val="22,26"/>
        <filter val="22,95"/>
        <filter val="25,00"/>
        <filter val="267,50"/>
        <filter val="3,33"/>
        <filter val="3,79"/>
        <filter val="30,00"/>
        <filter val="300,00"/>
        <filter val="311,44"/>
        <filter val="33,33"/>
        <filter val="33,50"/>
        <filter val="33,52"/>
        <filter val="350,00"/>
        <filter val="4,00"/>
        <filter val="400,00"/>
        <filter val="43,50"/>
        <filter val="480,00"/>
        <filter val="5"/>
        <filter val="5,24"/>
        <filter val="5,33"/>
        <filter val="5,60"/>
        <filter val="50,00"/>
        <filter val="500,00"/>
        <filter val="53,80"/>
        <filter val="6,00"/>
        <filter val="6,10"/>
        <filter val="6,67"/>
        <filter val="6,75"/>
        <filter val="67,31"/>
        <filter val="67,50"/>
        <filter val="7,00"/>
        <filter val="7,38"/>
        <filter val="8,00"/>
        <filter val="8,40"/>
        <filter val="8,57"/>
        <filter val="80,00"/>
        <filter val="9,47"/>
      </filters>
    </filterColumn>
  </autoFilter>
  <mergeCells count="888"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N237:T237"/>
    <mergeCell ref="N144:R144"/>
    <mergeCell ref="D187:E187"/>
    <mergeCell ref="D423:E423"/>
    <mergeCell ref="D174:E174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A418:X418"/>
    <mergeCell ref="N267:R26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N119:T119"/>
    <mergeCell ref="A271:X271"/>
    <mergeCell ref="A176:M177"/>
    <mergeCell ref="D354:E354"/>
    <mergeCell ref="N177:T177"/>
    <mergeCell ref="I17:I18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N63:R63"/>
    <mergeCell ref="N134:R134"/>
    <mergeCell ref="A402:M403"/>
    <mergeCell ref="N243:R243"/>
    <mergeCell ref="N207:R207"/>
    <mergeCell ref="A61:X61"/>
    <mergeCell ref="D79:E79"/>
    <mergeCell ref="N66:R66"/>
    <mergeCell ref="N68:R68"/>
    <mergeCell ref="A164:M165"/>
    <mergeCell ref="A85:M86"/>
    <mergeCell ref="D200:E200"/>
    <mergeCell ref="A380:X380"/>
    <mergeCell ref="A389:M390"/>
    <mergeCell ref="D1:F1"/>
    <mergeCell ref="A391:X391"/>
    <mergeCell ref="O6:P6"/>
    <mergeCell ref="N2:U3"/>
    <mergeCell ref="D5:E5"/>
    <mergeCell ref="O10:P10"/>
    <mergeCell ref="H5:L5"/>
    <mergeCell ref="R6:S9"/>
    <mergeCell ref="H9:I9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25:X25"/>
    <mergeCell ref="A292:X292"/>
    <mergeCell ref="D388:E388"/>
    <mergeCell ref="N438:T438"/>
    <mergeCell ref="N158:T158"/>
    <mergeCell ref="N425:T425"/>
    <mergeCell ref="C17:C18"/>
    <mergeCell ref="N291:T291"/>
    <mergeCell ref="N371:R371"/>
    <mergeCell ref="D103:E103"/>
    <mergeCell ref="N431:R431"/>
    <mergeCell ref="T12:U12"/>
    <mergeCell ref="A404:X404"/>
    <mergeCell ref="N51:T51"/>
    <mergeCell ref="D72:E72"/>
    <mergeCell ref="N368:R368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N41:T41"/>
    <mergeCell ref="D39:E39"/>
    <mergeCell ref="N59:T59"/>
    <mergeCell ref="H10:L10"/>
    <mergeCell ref="A46:X46"/>
    <mergeCell ref="D80:E80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451:E451"/>
    <mergeCell ref="D255:E255"/>
    <mergeCell ref="N78:R78"/>
    <mergeCell ref="D448:E448"/>
    <mergeCell ref="A323:X323"/>
    <mergeCell ref="D235:E235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D469:E469"/>
    <mergeCell ref="D419:E419"/>
    <mergeCell ref="A428:X428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3:E43"/>
    <mergeCell ref="N29:R29"/>
    <mergeCell ref="D7:L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N449:R449"/>
    <mergeCell ref="N150:R150"/>
    <mergeCell ref="N255:R255"/>
    <mergeCell ref="N344:T344"/>
    <mergeCell ref="N242:R242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N390:T390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436:E436"/>
    <mergeCell ref="C495:F495"/>
    <mergeCell ref="N298:T298"/>
    <mergeCell ref="D373:E373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N278:R278"/>
    <mergeCell ref="N129:T129"/>
    <mergeCell ref="D150:E150"/>
    <mergeCell ref="A171:X171"/>
    <mergeCell ref="A9:C9"/>
    <mergeCell ref="D202:E202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67:R67"/>
    <mergeCell ref="A161:X161"/>
    <mergeCell ref="A332:X33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V17:V18"/>
    <mergeCell ref="X17:X18"/>
    <mergeCell ref="A40:M41"/>
    <mergeCell ref="N137:T137"/>
    <mergeCell ref="M17:M18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353:X353"/>
    <mergeCell ref="N324:R324"/>
    <mergeCell ref="A480:X480"/>
    <mergeCell ref="N388:R388"/>
    <mergeCell ref="N452:T452"/>
    <mergeCell ref="N479:T479"/>
    <mergeCell ref="A461:X461"/>
    <mergeCell ref="N430:R430"/>
    <mergeCell ref="N230:R230"/>
    <mergeCell ref="D449:E449"/>
    <mergeCell ref="N348:R348"/>
    <mergeCell ref="N444:T444"/>
    <mergeCell ref="N200:R200"/>
    <mergeCell ref="N179:R179"/>
    <mergeCell ref="N446:R446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7:R27"/>
    <mergeCell ref="N83:R83"/>
    <mergeCell ref="D58:E58"/>
    <mergeCell ref="D125:E125"/>
    <mergeCell ref="N187:R187"/>
    <mergeCell ref="D96:E96"/>
    <mergeCell ref="A23:M24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D395:E395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2024-01-23T11:09:21Z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