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AED587-C1B4-4C13-A969-45AEBF1E2A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W484" i="1"/>
  <c r="X484" i="1" s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V472" i="1"/>
  <c r="W471" i="1"/>
  <c r="V471" i="1"/>
  <c r="X470" i="1"/>
  <c r="W470" i="1"/>
  <c r="X469" i="1"/>
  <c r="X471" i="1" s="1"/>
  <c r="W469" i="1"/>
  <c r="W472" i="1" s="1"/>
  <c r="V467" i="1"/>
  <c r="V466" i="1"/>
  <c r="W465" i="1"/>
  <c r="X465" i="1" s="1"/>
  <c r="W464" i="1"/>
  <c r="X464" i="1" s="1"/>
  <c r="W463" i="1"/>
  <c r="V459" i="1"/>
  <c r="V458" i="1"/>
  <c r="W457" i="1"/>
  <c r="X457" i="1" s="1"/>
  <c r="N457" i="1"/>
  <c r="W456" i="1"/>
  <c r="X456" i="1" s="1"/>
  <c r="N456" i="1"/>
  <c r="W455" i="1"/>
  <c r="X455" i="1" s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N446" i="1"/>
  <c r="V444" i="1"/>
  <c r="V443" i="1"/>
  <c r="W442" i="1"/>
  <c r="X442" i="1" s="1"/>
  <c r="N442" i="1"/>
  <c r="X441" i="1"/>
  <c r="X443" i="1" s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X431" i="1"/>
  <c r="W431" i="1"/>
  <c r="N431" i="1"/>
  <c r="W430" i="1"/>
  <c r="X430" i="1" s="1"/>
  <c r="N430" i="1"/>
  <c r="W429" i="1"/>
  <c r="X429" i="1" s="1"/>
  <c r="N429" i="1"/>
  <c r="V425" i="1"/>
  <c r="V424" i="1"/>
  <c r="W423" i="1"/>
  <c r="W425" i="1" s="1"/>
  <c r="V421" i="1"/>
  <c r="V420" i="1"/>
  <c r="W419" i="1"/>
  <c r="V417" i="1"/>
  <c r="V416" i="1"/>
  <c r="W415" i="1"/>
  <c r="W417" i="1" s="1"/>
  <c r="V413" i="1"/>
  <c r="V412" i="1"/>
  <c r="W411" i="1"/>
  <c r="X411" i="1" s="1"/>
  <c r="N411" i="1"/>
  <c r="W410" i="1"/>
  <c r="X410" i="1" s="1"/>
  <c r="N410" i="1"/>
  <c r="W409" i="1"/>
  <c r="X409" i="1" s="1"/>
  <c r="N409" i="1"/>
  <c r="X408" i="1"/>
  <c r="W408" i="1"/>
  <c r="X407" i="1"/>
  <c r="W407" i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W402" i="1" s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W390" i="1" s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V363" i="1"/>
  <c r="V362" i="1"/>
  <c r="W361" i="1"/>
  <c r="X361" i="1" s="1"/>
  <c r="N361" i="1"/>
  <c r="W360" i="1"/>
  <c r="W362" i="1" s="1"/>
  <c r="N360" i="1"/>
  <c r="V356" i="1"/>
  <c r="V355" i="1"/>
  <c r="W354" i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V345" i="1"/>
  <c r="V344" i="1"/>
  <c r="W343" i="1"/>
  <c r="X343" i="1" s="1"/>
  <c r="N343" i="1"/>
  <c r="W342" i="1"/>
  <c r="W344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N335" i="1"/>
  <c r="W334" i="1"/>
  <c r="X334" i="1" s="1"/>
  <c r="N334" i="1"/>
  <c r="V331" i="1"/>
  <c r="V330" i="1"/>
  <c r="W329" i="1"/>
  <c r="W331" i="1" s="1"/>
  <c r="N329" i="1"/>
  <c r="V327" i="1"/>
  <c r="V326" i="1"/>
  <c r="X325" i="1"/>
  <c r="W325" i="1"/>
  <c r="N325" i="1"/>
  <c r="W324" i="1"/>
  <c r="W326" i="1" s="1"/>
  <c r="V322" i="1"/>
  <c r="V321" i="1"/>
  <c r="X320" i="1"/>
  <c r="W320" i="1"/>
  <c r="N320" i="1"/>
  <c r="W319" i="1"/>
  <c r="X319" i="1" s="1"/>
  <c r="W318" i="1"/>
  <c r="W321" i="1" s="1"/>
  <c r="N318" i="1"/>
  <c r="V316" i="1"/>
  <c r="V315" i="1"/>
  <c r="W314" i="1"/>
  <c r="X314" i="1" s="1"/>
  <c r="N314" i="1"/>
  <c r="X313" i="1"/>
  <c r="W313" i="1"/>
  <c r="N313" i="1"/>
  <c r="W312" i="1"/>
  <c r="X312" i="1" s="1"/>
  <c r="W311" i="1"/>
  <c r="X311" i="1" s="1"/>
  <c r="N311" i="1"/>
  <c r="X310" i="1"/>
  <c r="W310" i="1"/>
  <c r="N310" i="1"/>
  <c r="W309" i="1"/>
  <c r="X309" i="1" s="1"/>
  <c r="N309" i="1"/>
  <c r="W308" i="1"/>
  <c r="X308" i="1" s="1"/>
  <c r="N308" i="1"/>
  <c r="W307" i="1"/>
  <c r="N307" i="1"/>
  <c r="V303" i="1"/>
  <c r="V302" i="1"/>
  <c r="W301" i="1"/>
  <c r="N301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6" i="1"/>
  <c r="V285" i="1"/>
  <c r="W284" i="1"/>
  <c r="X284" i="1" s="1"/>
  <c r="N284" i="1"/>
  <c r="W283" i="1"/>
  <c r="X283" i="1" s="1"/>
  <c r="X285" i="1" s="1"/>
  <c r="N283" i="1"/>
  <c r="V281" i="1"/>
  <c r="V280" i="1"/>
  <c r="W279" i="1"/>
  <c r="X279" i="1" s="1"/>
  <c r="N279" i="1"/>
  <c r="W278" i="1"/>
  <c r="X278" i="1" s="1"/>
  <c r="N278" i="1"/>
  <c r="X277" i="1"/>
  <c r="W277" i="1"/>
  <c r="N277" i="1"/>
  <c r="W276" i="1"/>
  <c r="X276" i="1" s="1"/>
  <c r="W275" i="1"/>
  <c r="X275" i="1" s="1"/>
  <c r="N275" i="1"/>
  <c r="X274" i="1"/>
  <c r="W274" i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X265" i="1" s="1"/>
  <c r="N265" i="1"/>
  <c r="V263" i="1"/>
  <c r="V262" i="1"/>
  <c r="W261" i="1"/>
  <c r="X261" i="1" s="1"/>
  <c r="N261" i="1"/>
  <c r="W260" i="1"/>
  <c r="X260" i="1" s="1"/>
  <c r="W259" i="1"/>
  <c r="V257" i="1"/>
  <c r="V256" i="1"/>
  <c r="X255" i="1"/>
  <c r="W255" i="1"/>
  <c r="N255" i="1"/>
  <c r="W254" i="1"/>
  <c r="X254" i="1" s="1"/>
  <c r="N254" i="1"/>
  <c r="W253" i="1"/>
  <c r="X253" i="1" s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X245" i="1"/>
  <c r="W245" i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W240" i="1"/>
  <c r="N240" i="1"/>
  <c r="V238" i="1"/>
  <c r="V237" i="1"/>
  <c r="W236" i="1"/>
  <c r="X236" i="1" s="1"/>
  <c r="N236" i="1"/>
  <c r="W235" i="1"/>
  <c r="X235" i="1" s="1"/>
  <c r="N235" i="1"/>
  <c r="W234" i="1"/>
  <c r="N234" i="1"/>
  <c r="V232" i="1"/>
  <c r="V231" i="1"/>
  <c r="W230" i="1"/>
  <c r="W231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J49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X193" i="1"/>
  <c r="W193" i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X183" i="1"/>
  <c r="W183" i="1"/>
  <c r="N183" i="1"/>
  <c r="W182" i="1"/>
  <c r="X182" i="1" s="1"/>
  <c r="W181" i="1"/>
  <c r="X181" i="1" s="1"/>
  <c r="N181" i="1"/>
  <c r="X180" i="1"/>
  <c r="W180" i="1"/>
  <c r="X179" i="1"/>
  <c r="W179" i="1"/>
  <c r="N179" i="1"/>
  <c r="V177" i="1"/>
  <c r="V176" i="1"/>
  <c r="W175" i="1"/>
  <c r="X175" i="1" s="1"/>
  <c r="N175" i="1"/>
  <c r="W174" i="1"/>
  <c r="X174" i="1" s="1"/>
  <c r="N174" i="1"/>
  <c r="W173" i="1"/>
  <c r="X173" i="1" s="1"/>
  <c r="N173" i="1"/>
  <c r="W172" i="1"/>
  <c r="N172" i="1"/>
  <c r="V170" i="1"/>
  <c r="V169" i="1"/>
  <c r="W168" i="1"/>
  <c r="X168" i="1" s="1"/>
  <c r="N168" i="1"/>
  <c r="W167" i="1"/>
  <c r="W169" i="1" s="1"/>
  <c r="V165" i="1"/>
  <c r="V164" i="1"/>
  <c r="W163" i="1"/>
  <c r="X163" i="1" s="1"/>
  <c r="N163" i="1"/>
  <c r="W162" i="1"/>
  <c r="X162" i="1" s="1"/>
  <c r="X164" i="1" s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W133" i="1"/>
  <c r="N133" i="1"/>
  <c r="V130" i="1"/>
  <c r="V129" i="1"/>
  <c r="W128" i="1"/>
  <c r="X128" i="1" s="1"/>
  <c r="W127" i="1"/>
  <c r="X127" i="1" s="1"/>
  <c r="N127" i="1"/>
  <c r="X126" i="1"/>
  <c r="W126" i="1"/>
  <c r="X125" i="1"/>
  <c r="W125" i="1"/>
  <c r="X124" i="1"/>
  <c r="W124" i="1"/>
  <c r="X123" i="1"/>
  <c r="W123" i="1"/>
  <c r="N123" i="1"/>
  <c r="W122" i="1"/>
  <c r="N122" i="1"/>
  <c r="V120" i="1"/>
  <c r="V119" i="1"/>
  <c r="W118" i="1"/>
  <c r="X118" i="1" s="1"/>
  <c r="W117" i="1"/>
  <c r="X117" i="1" s="1"/>
  <c r="N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W106" i="1" s="1"/>
  <c r="N96" i="1"/>
  <c r="V94" i="1"/>
  <c r="V93" i="1"/>
  <c r="X92" i="1"/>
  <c r="W92" i="1"/>
  <c r="N92" i="1"/>
  <c r="W91" i="1"/>
  <c r="X91" i="1" s="1"/>
  <c r="W90" i="1"/>
  <c r="X90" i="1" s="1"/>
  <c r="W89" i="1"/>
  <c r="X89" i="1" s="1"/>
  <c r="W88" i="1"/>
  <c r="W94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W79" i="1"/>
  <c r="X79" i="1" s="1"/>
  <c r="W78" i="1"/>
  <c r="X78" i="1" s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E498" i="1"/>
  <c r="H498" i="1"/>
  <c r="W203" i="1"/>
  <c r="L498" i="1"/>
  <c r="X256" i="1"/>
  <c r="X280" i="1"/>
  <c r="X412" i="1"/>
  <c r="X438" i="1"/>
  <c r="X196" i="1"/>
  <c r="X351" i="1"/>
  <c r="X378" i="1"/>
  <c r="X458" i="1"/>
  <c r="V492" i="1"/>
  <c r="V488" i="1"/>
  <c r="W33" i="1"/>
  <c r="X35" i="1"/>
  <c r="X36" i="1" s="1"/>
  <c r="W36" i="1"/>
  <c r="X39" i="1"/>
  <c r="X40" i="1" s="1"/>
  <c r="W40" i="1"/>
  <c r="X43" i="1"/>
  <c r="X44" i="1" s="1"/>
  <c r="W44" i="1"/>
  <c r="D498" i="1"/>
  <c r="X96" i="1"/>
  <c r="X105" i="1" s="1"/>
  <c r="W119" i="1"/>
  <c r="W129" i="1"/>
  <c r="F498" i="1"/>
  <c r="G498" i="1"/>
  <c r="X167" i="1"/>
  <c r="X169" i="1" s="1"/>
  <c r="W177" i="1"/>
  <c r="W197" i="1"/>
  <c r="W237" i="1"/>
  <c r="W269" i="1"/>
  <c r="W268" i="1"/>
  <c r="X329" i="1"/>
  <c r="X330" i="1" s="1"/>
  <c r="W330" i="1"/>
  <c r="W340" i="1"/>
  <c r="X388" i="1"/>
  <c r="X389" i="1" s="1"/>
  <c r="W389" i="1"/>
  <c r="W397" i="1"/>
  <c r="X415" i="1"/>
  <c r="X416" i="1" s="1"/>
  <c r="W416" i="1"/>
  <c r="X423" i="1"/>
  <c r="X424" i="1" s="1"/>
  <c r="W424" i="1"/>
  <c r="X32" i="1"/>
  <c r="H9" i="1"/>
  <c r="A10" i="1"/>
  <c r="B498" i="1"/>
  <c r="W490" i="1"/>
  <c r="W489" i="1"/>
  <c r="W24" i="1"/>
  <c r="W32" i="1"/>
  <c r="W52" i="1"/>
  <c r="W59" i="1"/>
  <c r="W86" i="1"/>
  <c r="W93" i="1"/>
  <c r="W105" i="1"/>
  <c r="W120" i="1"/>
  <c r="W130" i="1"/>
  <c r="W138" i="1"/>
  <c r="W146" i="1"/>
  <c r="W158" i="1"/>
  <c r="W165" i="1"/>
  <c r="W170" i="1"/>
  <c r="W176" i="1"/>
  <c r="W196" i="1"/>
  <c r="W204" i="1"/>
  <c r="W209" i="1"/>
  <c r="W228" i="1"/>
  <c r="W232" i="1"/>
  <c r="W238" i="1"/>
  <c r="W251" i="1"/>
  <c r="X240" i="1"/>
  <c r="X250" i="1" s="1"/>
  <c r="W250" i="1"/>
  <c r="W280" i="1"/>
  <c r="W286" i="1"/>
  <c r="N498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W302" i="1"/>
  <c r="X301" i="1"/>
  <c r="X302" i="1" s="1"/>
  <c r="W303" i="1"/>
  <c r="O498" i="1"/>
  <c r="W316" i="1"/>
  <c r="W315" i="1"/>
  <c r="X307" i="1"/>
  <c r="X315" i="1" s="1"/>
  <c r="F9" i="1"/>
  <c r="J9" i="1"/>
  <c r="C498" i="1"/>
  <c r="W51" i="1"/>
  <c r="X55" i="1"/>
  <c r="X59" i="1" s="1"/>
  <c r="W60" i="1"/>
  <c r="X63" i="1"/>
  <c r="X85" i="1" s="1"/>
  <c r="W85" i="1"/>
  <c r="X88" i="1"/>
  <c r="X93" i="1" s="1"/>
  <c r="X108" i="1"/>
  <c r="X119" i="1" s="1"/>
  <c r="X122" i="1"/>
  <c r="X129" i="1" s="1"/>
  <c r="X133" i="1"/>
  <c r="X137" i="1" s="1"/>
  <c r="W137" i="1"/>
  <c r="X142" i="1"/>
  <c r="X145" i="1" s="1"/>
  <c r="W145" i="1"/>
  <c r="X149" i="1"/>
  <c r="X158" i="1" s="1"/>
  <c r="W159" i="1"/>
  <c r="I498" i="1"/>
  <c r="W164" i="1"/>
  <c r="X172" i="1"/>
  <c r="X176" i="1" s="1"/>
  <c r="X199" i="1"/>
  <c r="X203" i="1" s="1"/>
  <c r="X207" i="1"/>
  <c r="X208" i="1" s="1"/>
  <c r="W208" i="1"/>
  <c r="X212" i="1"/>
  <c r="X227" i="1" s="1"/>
  <c r="W227" i="1"/>
  <c r="X230" i="1"/>
  <c r="X231" i="1" s="1"/>
  <c r="X234" i="1"/>
  <c r="X237" i="1" s="1"/>
  <c r="W257" i="1"/>
  <c r="W256" i="1"/>
  <c r="W263" i="1"/>
  <c r="X259" i="1"/>
  <c r="X262" i="1" s="1"/>
  <c r="W262" i="1"/>
  <c r="X268" i="1"/>
  <c r="M498" i="1"/>
  <c r="W285" i="1"/>
  <c r="W281" i="1"/>
  <c r="X318" i="1"/>
  <c r="X321" i="1" s="1"/>
  <c r="W322" i="1"/>
  <c r="X324" i="1"/>
  <c r="X326" i="1" s="1"/>
  <c r="W327" i="1"/>
  <c r="P498" i="1"/>
  <c r="X335" i="1"/>
  <c r="X339" i="1" s="1"/>
  <c r="W339" i="1"/>
  <c r="X342" i="1"/>
  <c r="X344" i="1" s="1"/>
  <c r="W345" i="1"/>
  <c r="W351" i="1"/>
  <c r="W352" i="1"/>
  <c r="W355" i="1"/>
  <c r="X354" i="1"/>
  <c r="X355" i="1" s="1"/>
  <c r="W356" i="1"/>
  <c r="W363" i="1"/>
  <c r="X360" i="1"/>
  <c r="X362" i="1" s="1"/>
  <c r="W378" i="1"/>
  <c r="R498" i="1"/>
  <c r="W403" i="1"/>
  <c r="X400" i="1"/>
  <c r="X402" i="1" s="1"/>
  <c r="W412" i="1"/>
  <c r="W439" i="1"/>
  <c r="W443" i="1"/>
  <c r="W459" i="1"/>
  <c r="W458" i="1"/>
  <c r="T498" i="1"/>
  <c r="W466" i="1"/>
  <c r="X463" i="1"/>
  <c r="X466" i="1" s="1"/>
  <c r="W467" i="1"/>
  <c r="W478" i="1"/>
  <c r="X474" i="1"/>
  <c r="X478" i="1" s="1"/>
  <c r="Q498" i="1"/>
  <c r="W379" i="1"/>
  <c r="W386" i="1"/>
  <c r="X381" i="1"/>
  <c r="X385" i="1" s="1"/>
  <c r="W385" i="1"/>
  <c r="W396" i="1"/>
  <c r="X392" i="1"/>
  <c r="X396" i="1" s="1"/>
  <c r="W413" i="1"/>
  <c r="W420" i="1"/>
  <c r="X419" i="1"/>
  <c r="X420" i="1" s="1"/>
  <c r="W421" i="1"/>
  <c r="W438" i="1"/>
  <c r="W444" i="1"/>
  <c r="W452" i="1"/>
  <c r="X446" i="1"/>
  <c r="X452" i="1" s="1"/>
  <c r="W453" i="1"/>
  <c r="W479" i="1"/>
  <c r="W486" i="1"/>
  <c r="X481" i="1"/>
  <c r="X486" i="1" s="1"/>
  <c r="W487" i="1"/>
  <c r="S498" i="1"/>
  <c r="W492" i="1" l="1"/>
  <c r="X493" i="1"/>
  <c r="W488" i="1"/>
  <c r="W491" i="1"/>
</calcChain>
</file>

<file path=xl/sharedStrings.xml><?xml version="1.0" encoding="utf-8"?>
<sst xmlns="http://schemas.openxmlformats.org/spreadsheetml/2006/main" count="2130" uniqueCount="738">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</sst>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8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7"/>
      <c r="O3" s="337"/>
      <c r="P3" s="337"/>
      <c r="Q3" s="337"/>
      <c r="R3" s="337"/>
      <c r="S3" s="337"/>
      <c r="T3" s="337"/>
      <c r="U3" s="337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7" t="s">
        <v>8</v>
      </c>
      <c r="B5" s="371"/>
      <c r="C5" s="372"/>
      <c r="D5" s="449"/>
      <c r="E5" s="450"/>
      <c r="F5" s="625" t="s">
        <v>9</v>
      </c>
      <c r="G5" s="372"/>
      <c r="H5" s="449" t="s">
        <v>737</v>
      </c>
      <c r="I5" s="453"/>
      <c r="J5" s="453"/>
      <c r="K5" s="453"/>
      <c r="L5" s="450"/>
      <c r="N5" s="24" t="s">
        <v>10</v>
      </c>
      <c r="O5" s="581">
        <v>45316</v>
      </c>
      <c r="P5" s="452"/>
      <c r="R5" s="686" t="s">
        <v>11</v>
      </c>
      <c r="S5" s="455"/>
      <c r="T5" s="512" t="s">
        <v>12</v>
      </c>
      <c r="U5" s="452"/>
      <c r="Z5" s="51"/>
      <c r="AA5" s="51"/>
      <c r="AB5" s="51"/>
    </row>
    <row r="6" spans="1:29" s="328" customFormat="1" ht="24" customHeight="1" x14ac:dyDescent="0.2">
      <c r="A6" s="467" t="s">
        <v>13</v>
      </c>
      <c r="B6" s="371"/>
      <c r="C6" s="372"/>
      <c r="D6" s="598" t="s">
        <v>14</v>
      </c>
      <c r="E6" s="599"/>
      <c r="F6" s="599"/>
      <c r="G6" s="599"/>
      <c r="H6" s="599"/>
      <c r="I6" s="599"/>
      <c r="J6" s="599"/>
      <c r="K6" s="599"/>
      <c r="L6" s="452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Четверг</v>
      </c>
      <c r="P6" s="335"/>
      <c r="R6" s="454" t="s">
        <v>16</v>
      </c>
      <c r="S6" s="455"/>
      <c r="T6" s="516" t="s">
        <v>17</v>
      </c>
      <c r="U6" s="37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23" t="str">
        <f>IFERROR(VLOOKUP(DeliveryAddress,Table,3,0),1)</f>
        <v>4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7"/>
      <c r="S7" s="455"/>
      <c r="T7" s="517"/>
      <c r="U7" s="518"/>
      <c r="Z7" s="51"/>
      <c r="AA7" s="51"/>
      <c r="AB7" s="51"/>
    </row>
    <row r="8" spans="1:29" s="328" customFormat="1" ht="25.5" customHeight="1" x14ac:dyDescent="0.2">
      <c r="A8" s="651" t="s">
        <v>18</v>
      </c>
      <c r="B8" s="341"/>
      <c r="C8" s="342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51">
        <v>0.45833333333333331</v>
      </c>
      <c r="P8" s="452"/>
      <c r="R8" s="337"/>
      <c r="S8" s="455"/>
      <c r="T8" s="517"/>
      <c r="U8" s="518"/>
      <c r="Z8" s="51"/>
      <c r="AA8" s="51"/>
      <c r="AB8" s="51"/>
    </row>
    <row r="9" spans="1:29" s="328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89"/>
      <c r="E9" s="457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20</v>
      </c>
      <c r="O9" s="581"/>
      <c r="P9" s="452"/>
      <c r="R9" s="337"/>
      <c r="S9" s="455"/>
      <c r="T9" s="519"/>
      <c r="U9" s="520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89"/>
      <c r="E10" s="457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95" t="str">
        <f>IFERROR(VLOOKUP($D$10,Proxy,2,FALSE),"")</f>
        <v/>
      </c>
      <c r="I10" s="337"/>
      <c r="J10" s="337"/>
      <c r="K10" s="337"/>
      <c r="L10" s="337"/>
      <c r="N10" s="26" t="s">
        <v>21</v>
      </c>
      <c r="O10" s="451"/>
      <c r="P10" s="452"/>
      <c r="S10" s="24" t="s">
        <v>22</v>
      </c>
      <c r="T10" s="377" t="s">
        <v>23</v>
      </c>
      <c r="U10" s="37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23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592"/>
      <c r="P12" s="525"/>
      <c r="Q12" s="23"/>
      <c r="S12" s="24"/>
      <c r="T12" s="446"/>
      <c r="U12" s="337"/>
      <c r="Z12" s="51"/>
      <c r="AA12" s="51"/>
      <c r="AB12" s="51"/>
    </row>
    <row r="13" spans="1:29" s="328" customFormat="1" ht="23.25" customHeight="1" x14ac:dyDescent="0.2">
      <c r="A13" s="623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23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5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493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4"/>
      <c r="O16" s="494"/>
      <c r="P16" s="494"/>
      <c r="Q16" s="494"/>
      <c r="R16" s="49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63" t="s">
        <v>37</v>
      </c>
      <c r="D17" s="366" t="s">
        <v>38</v>
      </c>
      <c r="E17" s="434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3"/>
      <c r="P17" s="433"/>
      <c r="Q17" s="433"/>
      <c r="R17" s="434"/>
      <c r="S17" s="685" t="s">
        <v>48</v>
      </c>
      <c r="T17" s="372"/>
      <c r="U17" s="366" t="s">
        <v>49</v>
      </c>
      <c r="V17" s="366" t="s">
        <v>50</v>
      </c>
      <c r="W17" s="380" t="s">
        <v>51</v>
      </c>
      <c r="X17" s="366" t="s">
        <v>52</v>
      </c>
      <c r="Y17" s="400" t="s">
        <v>53</v>
      </c>
      <c r="Z17" s="400" t="s">
        <v>54</v>
      </c>
      <c r="AA17" s="400" t="s">
        <v>55</v>
      </c>
      <c r="AB17" s="401"/>
      <c r="AC17" s="402"/>
      <c r="AD17" s="471"/>
      <c r="BA17" s="390" t="s">
        <v>56</v>
      </c>
    </row>
    <row r="18" spans="1:53" ht="14.25" customHeight="1" x14ac:dyDescent="0.2">
      <c r="A18" s="367"/>
      <c r="B18" s="367"/>
      <c r="C18" s="367"/>
      <c r="D18" s="435"/>
      <c r="E18" s="437"/>
      <c r="F18" s="367"/>
      <c r="G18" s="367"/>
      <c r="H18" s="367"/>
      <c r="I18" s="367"/>
      <c r="J18" s="367"/>
      <c r="K18" s="367"/>
      <c r="L18" s="367"/>
      <c r="M18" s="367"/>
      <c r="N18" s="435"/>
      <c r="O18" s="436"/>
      <c r="P18" s="436"/>
      <c r="Q18" s="436"/>
      <c r="R18" s="437"/>
      <c r="S18" s="327" t="s">
        <v>57</v>
      </c>
      <c r="T18" s="327" t="s">
        <v>58</v>
      </c>
      <c r="U18" s="367"/>
      <c r="V18" s="367"/>
      <c r="W18" s="381"/>
      <c r="X18" s="367"/>
      <c r="Y18" s="587"/>
      <c r="Z18" s="587"/>
      <c r="AA18" s="403"/>
      <c r="AB18" s="404"/>
      <c r="AC18" s="405"/>
      <c r="AD18" s="472"/>
      <c r="BA18" s="337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55" t="s">
        <v>59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26"/>
      <c r="Z20" s="326"/>
    </row>
    <row r="21" spans="1:53" ht="14.25" hidden="1" customHeight="1" x14ac:dyDescent="0.25">
      <c r="A21" s="339" t="s">
        <v>60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4">
        <v>4607091389258</v>
      </c>
      <c r="E22" s="335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35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39" t="s">
        <v>68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4">
        <v>4607091383881</v>
      </c>
      <c r="E26" s="335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35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4">
        <v>4607091388237</v>
      </c>
      <c r="E27" s="335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35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4">
        <v>4607091383935</v>
      </c>
      <c r="E28" s="335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35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4">
        <v>4680115881853</v>
      </c>
      <c r="E29" s="335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35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4">
        <v>4607091383911</v>
      </c>
      <c r="E30" s="335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35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4">
        <v>4607091388244</v>
      </c>
      <c r="E31" s="335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35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40" t="s">
        <v>66</v>
      </c>
      <c r="O32" s="341"/>
      <c r="P32" s="341"/>
      <c r="Q32" s="341"/>
      <c r="R32" s="341"/>
      <c r="S32" s="341"/>
      <c r="T32" s="342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40" t="s">
        <v>66</v>
      </c>
      <c r="O33" s="341"/>
      <c r="P33" s="341"/>
      <c r="Q33" s="341"/>
      <c r="R33" s="341"/>
      <c r="S33" s="341"/>
      <c r="T33" s="342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39" t="s">
        <v>81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4">
        <v>4607091388503</v>
      </c>
      <c r="E35" s="335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35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40" t="s">
        <v>66</v>
      </c>
      <c r="O36" s="341"/>
      <c r="P36" s="341"/>
      <c r="Q36" s="341"/>
      <c r="R36" s="341"/>
      <c r="S36" s="341"/>
      <c r="T36" s="342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40" t="s">
        <v>66</v>
      </c>
      <c r="O37" s="341"/>
      <c r="P37" s="341"/>
      <c r="Q37" s="341"/>
      <c r="R37" s="341"/>
      <c r="S37" s="341"/>
      <c r="T37" s="342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39" t="s">
        <v>86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4">
        <v>4607091388282</v>
      </c>
      <c r="E39" s="335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35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40" t="s">
        <v>66</v>
      </c>
      <c r="O40" s="341"/>
      <c r="P40" s="341"/>
      <c r="Q40" s="341"/>
      <c r="R40" s="341"/>
      <c r="S40" s="341"/>
      <c r="T40" s="342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40" t="s">
        <v>66</v>
      </c>
      <c r="O41" s="341"/>
      <c r="P41" s="341"/>
      <c r="Q41" s="341"/>
      <c r="R41" s="341"/>
      <c r="S41" s="341"/>
      <c r="T41" s="342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39" t="s">
        <v>90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4">
        <v>4607091389111</v>
      </c>
      <c r="E43" s="335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35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40" t="s">
        <v>66</v>
      </c>
      <c r="O44" s="341"/>
      <c r="P44" s="341"/>
      <c r="Q44" s="341"/>
      <c r="R44" s="341"/>
      <c r="S44" s="341"/>
      <c r="T44" s="342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40" t="s">
        <v>66</v>
      </c>
      <c r="O45" s="341"/>
      <c r="P45" s="341"/>
      <c r="Q45" s="341"/>
      <c r="R45" s="341"/>
      <c r="S45" s="341"/>
      <c r="T45" s="342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55" t="s">
        <v>94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26"/>
      <c r="Z47" s="326"/>
    </row>
    <row r="48" spans="1:53" ht="14.25" hidden="1" customHeight="1" x14ac:dyDescent="0.25">
      <c r="A48" s="339" t="s">
        <v>95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25"/>
      <c r="Z48" s="32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4">
        <v>4680115881440</v>
      </c>
      <c r="E49" s="335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35"/>
      <c r="S49" s="34"/>
      <c r="T49" s="34"/>
      <c r="U49" s="35" t="s">
        <v>65</v>
      </c>
      <c r="V49" s="330">
        <v>167</v>
      </c>
      <c r="W49" s="331">
        <f>IFERROR(IF(V49="",0,CEILING((V49/$H49),1)*$H49),"")</f>
        <v>172.8</v>
      </c>
      <c r="X49" s="36">
        <f>IFERROR(IF(W49=0,"",ROUNDUP(W49/H49,0)*0.02175),"")</f>
        <v>0.34799999999999998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4">
        <v>4680115881433</v>
      </c>
      <c r="E50" s="335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35"/>
      <c r="S50" s="34"/>
      <c r="T50" s="34"/>
      <c r="U50" s="35" t="s">
        <v>65</v>
      </c>
      <c r="V50" s="330">
        <v>158</v>
      </c>
      <c r="W50" s="331">
        <f>IFERROR(IF(V50="",0,CEILING((V50/$H50),1)*$H50),"")</f>
        <v>159.30000000000001</v>
      </c>
      <c r="X50" s="36">
        <f>IFERROR(IF(W50=0,"",ROUNDUP(W50/H50,0)*0.00753),"")</f>
        <v>0.44427</v>
      </c>
      <c r="Y50" s="56"/>
      <c r="Z50" s="57"/>
      <c r="AD50" s="58"/>
      <c r="BA50" s="70" t="s">
        <v>1</v>
      </c>
    </row>
    <row r="51" spans="1:53" x14ac:dyDescent="0.2">
      <c r="A51" s="336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40" t="s">
        <v>66</v>
      </c>
      <c r="O51" s="341"/>
      <c r="P51" s="341"/>
      <c r="Q51" s="341"/>
      <c r="R51" s="341"/>
      <c r="S51" s="341"/>
      <c r="T51" s="342"/>
      <c r="U51" s="37" t="s">
        <v>67</v>
      </c>
      <c r="V51" s="332">
        <f>IFERROR(V49/H49,"0")+IFERROR(V50/H50,"0")</f>
        <v>73.981481481481467</v>
      </c>
      <c r="W51" s="332">
        <f>IFERROR(W49/H49,"0")+IFERROR(W50/H50,"0")</f>
        <v>75</v>
      </c>
      <c r="X51" s="332">
        <f>IFERROR(IF(X49="",0,X49),"0")+IFERROR(IF(X50="",0,X50),"0")</f>
        <v>0.79227000000000003</v>
      </c>
      <c r="Y51" s="333"/>
      <c r="Z51" s="333"/>
    </row>
    <row r="52" spans="1:53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40" t="s">
        <v>66</v>
      </c>
      <c r="O52" s="341"/>
      <c r="P52" s="341"/>
      <c r="Q52" s="341"/>
      <c r="R52" s="341"/>
      <c r="S52" s="341"/>
      <c r="T52" s="342"/>
      <c r="U52" s="37" t="s">
        <v>65</v>
      </c>
      <c r="V52" s="332">
        <f>IFERROR(SUM(V49:V50),"0")</f>
        <v>325</v>
      </c>
      <c r="W52" s="332">
        <f>IFERROR(SUM(W49:W50),"0")</f>
        <v>332.1</v>
      </c>
      <c r="X52" s="37"/>
      <c r="Y52" s="333"/>
      <c r="Z52" s="333"/>
    </row>
    <row r="53" spans="1:53" ht="16.5" hidden="1" customHeight="1" x14ac:dyDescent="0.25">
      <c r="A53" s="355" t="s">
        <v>102</v>
      </c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26"/>
      <c r="Z53" s="326"/>
    </row>
    <row r="54" spans="1:53" ht="14.25" hidden="1" customHeight="1" x14ac:dyDescent="0.25">
      <c r="A54" s="339" t="s">
        <v>103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25"/>
      <c r="Z54" s="32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4">
        <v>4680115881426</v>
      </c>
      <c r="E55" s="335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35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4">
        <v>4680115881426</v>
      </c>
      <c r="E56" s="335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6" t="s">
        <v>108</v>
      </c>
      <c r="O56" s="344"/>
      <c r="P56" s="344"/>
      <c r="Q56" s="344"/>
      <c r="R56" s="335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4">
        <v>4680115881419</v>
      </c>
      <c r="E57" s="335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35"/>
      <c r="S57" s="34"/>
      <c r="T57" s="34"/>
      <c r="U57" s="35" t="s">
        <v>65</v>
      </c>
      <c r="V57" s="330">
        <v>135</v>
      </c>
      <c r="W57" s="331">
        <f>IFERROR(IF(V57="",0,CEILING((V57/$H57),1)*$H57),"")</f>
        <v>135</v>
      </c>
      <c r="X57" s="36">
        <f>IFERROR(IF(W57=0,"",ROUNDUP(W57/H57,0)*0.00937),"")</f>
        <v>0.28110000000000002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4">
        <v>4680115881525</v>
      </c>
      <c r="E58" s="335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4" t="s">
        <v>113</v>
      </c>
      <c r="O58" s="344"/>
      <c r="P58" s="344"/>
      <c r="Q58" s="344"/>
      <c r="R58" s="335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6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40" t="s">
        <v>66</v>
      </c>
      <c r="O59" s="341"/>
      <c r="P59" s="341"/>
      <c r="Q59" s="341"/>
      <c r="R59" s="341"/>
      <c r="S59" s="341"/>
      <c r="T59" s="342"/>
      <c r="U59" s="37" t="s">
        <v>67</v>
      </c>
      <c r="V59" s="332">
        <f>IFERROR(V55/H55,"0")+IFERROR(V56/H56,"0")+IFERROR(V57/H57,"0")+IFERROR(V58/H58,"0")</f>
        <v>30</v>
      </c>
      <c r="W59" s="332">
        <f>IFERROR(W55/H55,"0")+IFERROR(W56/H56,"0")+IFERROR(W57/H57,"0")+IFERROR(W58/H58,"0")</f>
        <v>30</v>
      </c>
      <c r="X59" s="332">
        <f>IFERROR(IF(X55="",0,X55),"0")+IFERROR(IF(X56="",0,X56),"0")+IFERROR(IF(X57="",0,X57),"0")+IFERROR(IF(X58="",0,X58),"0")</f>
        <v>0.28110000000000002</v>
      </c>
      <c r="Y59" s="333"/>
      <c r="Z59" s="333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40" t="s">
        <v>66</v>
      </c>
      <c r="O60" s="341"/>
      <c r="P60" s="341"/>
      <c r="Q60" s="341"/>
      <c r="R60" s="341"/>
      <c r="S60" s="341"/>
      <c r="T60" s="342"/>
      <c r="U60" s="37" t="s">
        <v>65</v>
      </c>
      <c r="V60" s="332">
        <f>IFERROR(SUM(V55:V58),"0")</f>
        <v>135</v>
      </c>
      <c r="W60" s="332">
        <f>IFERROR(SUM(W55:W58),"0")</f>
        <v>135</v>
      </c>
      <c r="X60" s="37"/>
      <c r="Y60" s="333"/>
      <c r="Z60" s="333"/>
    </row>
    <row r="61" spans="1:53" ht="16.5" hidden="1" customHeight="1" x14ac:dyDescent="0.25">
      <c r="A61" s="355" t="s">
        <v>93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26"/>
      <c r="Z61" s="326"/>
    </row>
    <row r="62" spans="1:53" ht="14.25" hidden="1" customHeight="1" x14ac:dyDescent="0.25">
      <c r="A62" s="339" t="s">
        <v>103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4">
        <v>4607091382945</v>
      </c>
      <c r="E63" s="335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9" t="s">
        <v>116</v>
      </c>
      <c r="O63" s="344"/>
      <c r="P63" s="344"/>
      <c r="Q63" s="344"/>
      <c r="R63" s="335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4">
        <v>4607091385670</v>
      </c>
      <c r="E64" s="335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5" t="s">
        <v>120</v>
      </c>
      <c r="O64" s="344"/>
      <c r="P64" s="344"/>
      <c r="Q64" s="344"/>
      <c r="R64" s="335"/>
      <c r="S64" s="34"/>
      <c r="T64" s="34"/>
      <c r="U64" s="35" t="s">
        <v>65</v>
      </c>
      <c r="V64" s="330">
        <v>32</v>
      </c>
      <c r="W64" s="331">
        <f t="shared" si="2"/>
        <v>33.599999999999994</v>
      </c>
      <c r="X64" s="36">
        <f t="shared" si="3"/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4">
        <v>4607091385670</v>
      </c>
      <c r="E65" s="335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4"/>
      <c r="P65" s="344"/>
      <c r="Q65" s="344"/>
      <c r="R65" s="335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4">
        <v>4680115883956</v>
      </c>
      <c r="E66" s="335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124</v>
      </c>
      <c r="O66" s="344"/>
      <c r="P66" s="344"/>
      <c r="Q66" s="344"/>
      <c r="R66" s="335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4">
        <v>4680115881327</v>
      </c>
      <c r="E67" s="335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35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4">
        <v>4680115882133</v>
      </c>
      <c r="E68" s="335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4"/>
      <c r="P68" s="344"/>
      <c r="Q68" s="344"/>
      <c r="R68" s="335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4">
        <v>4680115882133</v>
      </c>
      <c r="E69" s="335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615" t="s">
        <v>131</v>
      </c>
      <c r="O69" s="344"/>
      <c r="P69" s="344"/>
      <c r="Q69" s="344"/>
      <c r="R69" s="335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4301011192</v>
      </c>
      <c r="D70" s="334">
        <v>4607091382952</v>
      </c>
      <c r="E70" s="335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35"/>
      <c r="S70" s="34"/>
      <c r="T70" s="34"/>
      <c r="U70" s="35" t="s">
        <v>65</v>
      </c>
      <c r="V70" s="330">
        <v>30</v>
      </c>
      <c r="W70" s="331">
        <f t="shared" si="2"/>
        <v>30</v>
      </c>
      <c r="X70" s="36">
        <f>IFERROR(IF(W70=0,"",ROUNDUP(W70/H70,0)*0.00753),"")</f>
        <v>7.5300000000000006E-2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4">
        <v>4680115882539</v>
      </c>
      <c r="E71" s="335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4"/>
      <c r="P71" s="344"/>
      <c r="Q71" s="344"/>
      <c r="R71" s="335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4301011382</v>
      </c>
      <c r="D72" s="334">
        <v>4607091385687</v>
      </c>
      <c r="E72" s="335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4"/>
      <c r="P72" s="344"/>
      <c r="Q72" s="344"/>
      <c r="R72" s="335"/>
      <c r="S72" s="34"/>
      <c r="T72" s="34"/>
      <c r="U72" s="35" t="s">
        <v>65</v>
      </c>
      <c r="V72" s="330">
        <v>100</v>
      </c>
      <c r="W72" s="331">
        <f t="shared" si="2"/>
        <v>100</v>
      </c>
      <c r="X72" s="36">
        <f t="shared" si="4"/>
        <v>0.23424999999999999</v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4301011344</v>
      </c>
      <c r="D73" s="334">
        <v>4607091384604</v>
      </c>
      <c r="E73" s="335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35"/>
      <c r="S73" s="34"/>
      <c r="T73" s="34"/>
      <c r="U73" s="35" t="s">
        <v>65</v>
      </c>
      <c r="V73" s="330">
        <v>109</v>
      </c>
      <c r="W73" s="331">
        <f t="shared" si="2"/>
        <v>112</v>
      </c>
      <c r="X73" s="36">
        <f t="shared" si="4"/>
        <v>0.26235999999999998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4">
        <v>4680115880283</v>
      </c>
      <c r="E74" s="335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35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4">
        <v>4680115883949</v>
      </c>
      <c r="E75" s="335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385" t="s">
        <v>144</v>
      </c>
      <c r="O75" s="344"/>
      <c r="P75" s="344"/>
      <c r="Q75" s="344"/>
      <c r="R75" s="335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4">
        <v>4680115881518</v>
      </c>
      <c r="E76" s="335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4"/>
      <c r="P76" s="344"/>
      <c r="Q76" s="344"/>
      <c r="R76" s="335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4301011443</v>
      </c>
      <c r="D77" s="334">
        <v>4680115881303</v>
      </c>
      <c r="E77" s="335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4"/>
      <c r="P77" s="344"/>
      <c r="Q77" s="344"/>
      <c r="R77" s="335"/>
      <c r="S77" s="34"/>
      <c r="T77" s="34"/>
      <c r="U77" s="35" t="s">
        <v>65</v>
      </c>
      <c r="V77" s="330">
        <v>68</v>
      </c>
      <c r="W77" s="331">
        <f t="shared" si="2"/>
        <v>72</v>
      </c>
      <c r="X77" s="36">
        <f t="shared" si="4"/>
        <v>0.14992</v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4">
        <v>4680115882577</v>
      </c>
      <c r="E78" s="335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01" t="s">
        <v>151</v>
      </c>
      <c r="O78" s="344"/>
      <c r="P78" s="344"/>
      <c r="Q78" s="344"/>
      <c r="R78" s="335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4">
        <v>4680115882577</v>
      </c>
      <c r="E79" s="335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46" t="s">
        <v>153</v>
      </c>
      <c r="O79" s="344"/>
      <c r="P79" s="344"/>
      <c r="Q79" s="344"/>
      <c r="R79" s="335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4">
        <v>4680115882720</v>
      </c>
      <c r="E80" s="335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4" t="s">
        <v>156</v>
      </c>
      <c r="O80" s="344"/>
      <c r="P80" s="344"/>
      <c r="Q80" s="344"/>
      <c r="R80" s="335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4">
        <v>4607091388466</v>
      </c>
      <c r="E81" s="335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4"/>
      <c r="P81" s="344"/>
      <c r="Q81" s="344"/>
      <c r="R81" s="335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4">
        <v>4680115880269</v>
      </c>
      <c r="E82" s="335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4"/>
      <c r="P82" s="344"/>
      <c r="Q82" s="344"/>
      <c r="R82" s="335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161</v>
      </c>
      <c r="B83" s="54" t="s">
        <v>162</v>
      </c>
      <c r="C83" s="31">
        <v>4301011415</v>
      </c>
      <c r="D83" s="334">
        <v>4680115880429</v>
      </c>
      <c r="E83" s="335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4"/>
      <c r="P83" s="344"/>
      <c r="Q83" s="344"/>
      <c r="R83" s="335"/>
      <c r="S83" s="34"/>
      <c r="T83" s="34"/>
      <c r="U83" s="35" t="s">
        <v>65</v>
      </c>
      <c r="V83" s="330">
        <v>131</v>
      </c>
      <c r="W83" s="331">
        <f t="shared" si="2"/>
        <v>135</v>
      </c>
      <c r="X83" s="36">
        <f>IFERROR(IF(W83=0,"",ROUNDUP(W83/H83,0)*0.00937),"")</f>
        <v>0.28110000000000002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4">
        <v>4680115881457</v>
      </c>
      <c r="E84" s="335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4"/>
      <c r="P84" s="344"/>
      <c r="Q84" s="344"/>
      <c r="R84" s="335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8"/>
      <c r="N85" s="340" t="s">
        <v>66</v>
      </c>
      <c r="O85" s="341"/>
      <c r="P85" s="341"/>
      <c r="Q85" s="341"/>
      <c r="R85" s="341"/>
      <c r="S85" s="341"/>
      <c r="T85" s="342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109.32936507936509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112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1.0681799999999999</v>
      </c>
      <c r="Y85" s="333"/>
      <c r="Z85" s="333"/>
    </row>
    <row r="86" spans="1:53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8"/>
      <c r="N86" s="340" t="s">
        <v>66</v>
      </c>
      <c r="O86" s="341"/>
      <c r="P86" s="341"/>
      <c r="Q86" s="341"/>
      <c r="R86" s="341"/>
      <c r="S86" s="341"/>
      <c r="T86" s="342"/>
      <c r="U86" s="37" t="s">
        <v>65</v>
      </c>
      <c r="V86" s="332">
        <f>IFERROR(SUM(V63:V84),"0")</f>
        <v>470</v>
      </c>
      <c r="W86" s="332">
        <f>IFERROR(SUM(W63:W84),"0")</f>
        <v>482.6</v>
      </c>
      <c r="X86" s="37"/>
      <c r="Y86" s="333"/>
      <c r="Z86" s="333"/>
    </row>
    <row r="87" spans="1:53" ht="14.25" hidden="1" customHeight="1" x14ac:dyDescent="0.25">
      <c r="A87" s="339" t="s">
        <v>95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4">
        <v>4680115881488</v>
      </c>
      <c r="E88" s="335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4"/>
      <c r="P88" s="344"/>
      <c r="Q88" s="344"/>
      <c r="R88" s="335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4">
        <v>4607091384765</v>
      </c>
      <c r="E89" s="335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4" t="s">
        <v>169</v>
      </c>
      <c r="O89" s="344"/>
      <c r="P89" s="344"/>
      <c r="Q89" s="344"/>
      <c r="R89" s="335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4">
        <v>4680115882751</v>
      </c>
      <c r="E90" s="335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57" t="s">
        <v>172</v>
      </c>
      <c r="O90" s="344"/>
      <c r="P90" s="344"/>
      <c r="Q90" s="344"/>
      <c r="R90" s="335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4">
        <v>4680115882775</v>
      </c>
      <c r="E91" s="335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62" t="s">
        <v>176</v>
      </c>
      <c r="O91" s="344"/>
      <c r="P91" s="344"/>
      <c r="Q91" s="344"/>
      <c r="R91" s="335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4">
        <v>4680115880658</v>
      </c>
      <c r="E92" s="335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4"/>
      <c r="P92" s="344"/>
      <c r="Q92" s="344"/>
      <c r="R92" s="335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36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8"/>
      <c r="N93" s="340" t="s">
        <v>66</v>
      </c>
      <c r="O93" s="341"/>
      <c r="P93" s="341"/>
      <c r="Q93" s="341"/>
      <c r="R93" s="341"/>
      <c r="S93" s="341"/>
      <c r="T93" s="342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8"/>
      <c r="N94" s="340" t="s">
        <v>66</v>
      </c>
      <c r="O94" s="341"/>
      <c r="P94" s="341"/>
      <c r="Q94" s="341"/>
      <c r="R94" s="341"/>
      <c r="S94" s="341"/>
      <c r="T94" s="342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39" t="s">
        <v>60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4">
        <v>4607091387667</v>
      </c>
      <c r="E96" s="335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4"/>
      <c r="P96" s="344"/>
      <c r="Q96" s="344"/>
      <c r="R96" s="335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4">
        <v>4607091387636</v>
      </c>
      <c r="E97" s="335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4"/>
      <c r="P97" s="344"/>
      <c r="Q97" s="344"/>
      <c r="R97" s="335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4">
        <v>4607091386745</v>
      </c>
      <c r="E98" s="335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4"/>
      <c r="P98" s="344"/>
      <c r="Q98" s="344"/>
      <c r="R98" s="335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4">
        <v>4607091382426</v>
      </c>
      <c r="E99" s="335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35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4">
        <v>4607091386547</v>
      </c>
      <c r="E100" s="335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35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4">
        <v>4607091384734</v>
      </c>
      <c r="E101" s="335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35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4">
        <v>4607091382464</v>
      </c>
      <c r="E102" s="335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3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35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4">
        <v>4680115883444</v>
      </c>
      <c r="E103" s="335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5" t="s">
        <v>195</v>
      </c>
      <c r="O103" s="344"/>
      <c r="P103" s="344"/>
      <c r="Q103" s="344"/>
      <c r="R103" s="335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4">
        <v>4680115883444</v>
      </c>
      <c r="E104" s="335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3" t="s">
        <v>195</v>
      </c>
      <c r="O104" s="344"/>
      <c r="P104" s="344"/>
      <c r="Q104" s="344"/>
      <c r="R104" s="335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3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8"/>
      <c r="N105" s="340" t="s">
        <v>66</v>
      </c>
      <c r="O105" s="341"/>
      <c r="P105" s="341"/>
      <c r="Q105" s="341"/>
      <c r="R105" s="341"/>
      <c r="S105" s="341"/>
      <c r="T105" s="342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hidden="1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8"/>
      <c r="N106" s="340" t="s">
        <v>66</v>
      </c>
      <c r="O106" s="341"/>
      <c r="P106" s="341"/>
      <c r="Q106" s="341"/>
      <c r="R106" s="341"/>
      <c r="S106" s="341"/>
      <c r="T106" s="342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hidden="1" customHeight="1" x14ac:dyDescent="0.25">
      <c r="A107" s="339" t="s">
        <v>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4">
        <v>4607091386967</v>
      </c>
      <c r="E108" s="335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44"/>
      <c r="P108" s="344"/>
      <c r="Q108" s="344"/>
      <c r="R108" s="335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4">
        <v>4607091386967</v>
      </c>
      <c r="E109" s="335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79" t="s">
        <v>201</v>
      </c>
      <c r="O109" s="344"/>
      <c r="P109" s="344"/>
      <c r="Q109" s="344"/>
      <c r="R109" s="335"/>
      <c r="S109" s="34"/>
      <c r="T109" s="34"/>
      <c r="U109" s="35" t="s">
        <v>65</v>
      </c>
      <c r="V109" s="330">
        <v>10</v>
      </c>
      <c r="W109" s="331">
        <f t="shared" si="6"/>
        <v>16.8</v>
      </c>
      <c r="X109" s="36">
        <f>IFERROR(IF(W109=0,"",ROUNDUP(W109/H109,0)*0.02175),"")</f>
        <v>4.3499999999999997E-2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4">
        <v>4607091385304</v>
      </c>
      <c r="E110" s="335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22" t="s">
        <v>204</v>
      </c>
      <c r="O110" s="344"/>
      <c r="P110" s="344"/>
      <c r="Q110" s="344"/>
      <c r="R110" s="335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4301051306</v>
      </c>
      <c r="D111" s="334">
        <v>4607091386264</v>
      </c>
      <c r="E111" s="335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35"/>
      <c r="S111" s="34"/>
      <c r="T111" s="34"/>
      <c r="U111" s="35" t="s">
        <v>65</v>
      </c>
      <c r="V111" s="330">
        <v>3</v>
      </c>
      <c r="W111" s="331">
        <f t="shared" si="6"/>
        <v>3</v>
      </c>
      <c r="X111" s="36">
        <f>IFERROR(IF(W111=0,"",ROUNDUP(W111/H111,0)*0.00753),"")</f>
        <v>7.5300000000000002E-3</v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4">
        <v>4680115882584</v>
      </c>
      <c r="E112" s="335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3" t="s">
        <v>209</v>
      </c>
      <c r="O112" s="344"/>
      <c r="P112" s="344"/>
      <c r="Q112" s="344"/>
      <c r="R112" s="335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4">
        <v>4680115882584</v>
      </c>
      <c r="E113" s="335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3" t="s">
        <v>211</v>
      </c>
      <c r="O113" s="344"/>
      <c r="P113" s="344"/>
      <c r="Q113" s="344"/>
      <c r="R113" s="335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4301051436</v>
      </c>
      <c r="D114" s="334">
        <v>4607091385731</v>
      </c>
      <c r="E114" s="335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85" t="s">
        <v>214</v>
      </c>
      <c r="O114" s="344"/>
      <c r="P114" s="344"/>
      <c r="Q114" s="344"/>
      <c r="R114" s="335"/>
      <c r="S114" s="34"/>
      <c r="T114" s="34"/>
      <c r="U114" s="35" t="s">
        <v>65</v>
      </c>
      <c r="V114" s="330">
        <v>90</v>
      </c>
      <c r="W114" s="331">
        <f t="shared" si="6"/>
        <v>91.800000000000011</v>
      </c>
      <c r="X114" s="36">
        <f>IFERROR(IF(W114=0,"",ROUNDUP(W114/H114,0)*0.00753),"")</f>
        <v>0.25602000000000003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4">
        <v>4680115880214</v>
      </c>
      <c r="E115" s="335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52" t="s">
        <v>217</v>
      </c>
      <c r="O115" s="344"/>
      <c r="P115" s="344"/>
      <c r="Q115" s="344"/>
      <c r="R115" s="335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4">
        <v>4680115880894</v>
      </c>
      <c r="E116" s="335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24" t="s">
        <v>220</v>
      </c>
      <c r="O116" s="344"/>
      <c r="P116" s="344"/>
      <c r="Q116" s="344"/>
      <c r="R116" s="335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4301051313</v>
      </c>
      <c r="D117" s="334">
        <v>4607091385427</v>
      </c>
      <c r="E117" s="335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4"/>
      <c r="P117" s="344"/>
      <c r="Q117" s="344"/>
      <c r="R117" s="335"/>
      <c r="S117" s="34"/>
      <c r="T117" s="34"/>
      <c r="U117" s="35" t="s">
        <v>65</v>
      </c>
      <c r="V117" s="330">
        <v>7.5</v>
      </c>
      <c r="W117" s="331">
        <f t="shared" si="6"/>
        <v>9</v>
      </c>
      <c r="X117" s="36">
        <f>IFERROR(IF(W117=0,"",ROUNDUP(W117/H117,0)*0.00753),"")</f>
        <v>2.2589999999999999E-2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4">
        <v>4680115882645</v>
      </c>
      <c r="E118" s="335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9" t="s">
        <v>225</v>
      </c>
      <c r="O118" s="344"/>
      <c r="P118" s="344"/>
      <c r="Q118" s="344"/>
      <c r="R118" s="335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8"/>
      <c r="N119" s="340" t="s">
        <v>66</v>
      </c>
      <c r="O119" s="341"/>
      <c r="P119" s="341"/>
      <c r="Q119" s="341"/>
      <c r="R119" s="341"/>
      <c r="S119" s="341"/>
      <c r="T119" s="342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38.023809523809518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0.32964000000000004</v>
      </c>
      <c r="Y119" s="333"/>
      <c r="Z119" s="333"/>
    </row>
    <row r="120" spans="1:53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8"/>
      <c r="N120" s="340" t="s">
        <v>66</v>
      </c>
      <c r="O120" s="341"/>
      <c r="P120" s="341"/>
      <c r="Q120" s="341"/>
      <c r="R120" s="341"/>
      <c r="S120" s="341"/>
      <c r="T120" s="342"/>
      <c r="U120" s="37" t="s">
        <v>65</v>
      </c>
      <c r="V120" s="332">
        <f>IFERROR(SUM(V108:V118),"0")</f>
        <v>110.5</v>
      </c>
      <c r="W120" s="332">
        <f>IFERROR(SUM(W108:W118),"0")</f>
        <v>120.60000000000001</v>
      </c>
      <c r="X120" s="37"/>
      <c r="Y120" s="333"/>
      <c r="Z120" s="333"/>
    </row>
    <row r="121" spans="1:53" ht="14.25" hidden="1" customHeight="1" x14ac:dyDescent="0.25">
      <c r="A121" s="339" t="s">
        <v>226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4">
        <v>4607091383065</v>
      </c>
      <c r="E122" s="335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4"/>
      <c r="P122" s="344"/>
      <c r="Q122" s="344"/>
      <c r="R122" s="335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4">
        <v>4680115881532</v>
      </c>
      <c r="E123" s="335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56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4"/>
      <c r="P123" s="344"/>
      <c r="Q123" s="344"/>
      <c r="R123" s="335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4">
        <v>4680115881532</v>
      </c>
      <c r="E124" s="335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8" t="s">
        <v>232</v>
      </c>
      <c r="O124" s="344"/>
      <c r="P124" s="344"/>
      <c r="Q124" s="344"/>
      <c r="R124" s="335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4">
        <v>4680115881532</v>
      </c>
      <c r="E125" s="335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406" t="s">
        <v>232</v>
      </c>
      <c r="O125" s="344"/>
      <c r="P125" s="344"/>
      <c r="Q125" s="344"/>
      <c r="R125" s="335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4">
        <v>4680115882652</v>
      </c>
      <c r="E126" s="335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6" t="s">
        <v>236</v>
      </c>
      <c r="O126" s="344"/>
      <c r="P126" s="344"/>
      <c r="Q126" s="344"/>
      <c r="R126" s="335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4">
        <v>4680115880238</v>
      </c>
      <c r="E127" s="335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4"/>
      <c r="P127" s="344"/>
      <c r="Q127" s="344"/>
      <c r="R127" s="335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4">
        <v>4680115881464</v>
      </c>
      <c r="E128" s="335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1" t="s">
        <v>241</v>
      </c>
      <c r="O128" s="344"/>
      <c r="P128" s="344"/>
      <c r="Q128" s="344"/>
      <c r="R128" s="335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36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8"/>
      <c r="N129" s="340" t="s">
        <v>66</v>
      </c>
      <c r="O129" s="341"/>
      <c r="P129" s="341"/>
      <c r="Q129" s="341"/>
      <c r="R129" s="341"/>
      <c r="S129" s="341"/>
      <c r="T129" s="342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8"/>
      <c r="N130" s="340" t="s">
        <v>66</v>
      </c>
      <c r="O130" s="341"/>
      <c r="P130" s="341"/>
      <c r="Q130" s="341"/>
      <c r="R130" s="341"/>
      <c r="S130" s="341"/>
      <c r="T130" s="342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55" t="s">
        <v>242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26"/>
      <c r="Z131" s="326"/>
    </row>
    <row r="132" spans="1:53" ht="14.25" hidden="1" customHeight="1" x14ac:dyDescent="0.25">
      <c r="A132" s="339" t="s">
        <v>68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4">
        <v>4607091385168</v>
      </c>
      <c r="E133" s="335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61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4"/>
      <c r="P133" s="344"/>
      <c r="Q133" s="344"/>
      <c r="R133" s="335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245</v>
      </c>
      <c r="C134" s="31">
        <v>4301051612</v>
      </c>
      <c r="D134" s="334">
        <v>4607091385168</v>
      </c>
      <c r="E134" s="335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440" t="s">
        <v>246</v>
      </c>
      <c r="O134" s="344"/>
      <c r="P134" s="344"/>
      <c r="Q134" s="344"/>
      <c r="R134" s="335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4">
        <v>4607091383256</v>
      </c>
      <c r="E135" s="335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4"/>
      <c r="P135" s="344"/>
      <c r="Q135" s="344"/>
      <c r="R135" s="335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249</v>
      </c>
      <c r="B136" s="54" t="s">
        <v>250</v>
      </c>
      <c r="C136" s="31">
        <v>4301051358</v>
      </c>
      <c r="D136" s="334">
        <v>4607091385748</v>
      </c>
      <c r="E136" s="335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4"/>
      <c r="P136" s="344"/>
      <c r="Q136" s="344"/>
      <c r="R136" s="335"/>
      <c r="S136" s="34"/>
      <c r="T136" s="34"/>
      <c r="U136" s="35" t="s">
        <v>65</v>
      </c>
      <c r="V136" s="330">
        <v>90</v>
      </c>
      <c r="W136" s="331">
        <f>IFERROR(IF(V136="",0,CEILING((V136/$H136),1)*$H136),"")</f>
        <v>91.800000000000011</v>
      </c>
      <c r="X136" s="36">
        <f>IFERROR(IF(W136=0,"",ROUNDUP(W136/H136,0)*0.00753),"")</f>
        <v>0.25602000000000003</v>
      </c>
      <c r="Y136" s="56"/>
      <c r="Z136" s="57"/>
      <c r="AD136" s="58"/>
      <c r="BA136" s="132" t="s">
        <v>1</v>
      </c>
    </row>
    <row r="137" spans="1:53" x14ac:dyDescent="0.2">
      <c r="A137" s="33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8"/>
      <c r="N137" s="340" t="s">
        <v>66</v>
      </c>
      <c r="O137" s="341"/>
      <c r="P137" s="341"/>
      <c r="Q137" s="341"/>
      <c r="R137" s="341"/>
      <c r="S137" s="341"/>
      <c r="T137" s="342"/>
      <c r="U137" s="37" t="s">
        <v>67</v>
      </c>
      <c r="V137" s="332">
        <f>IFERROR(V133/H133,"0")+IFERROR(V134/H134,"0")+IFERROR(V135/H135,"0")+IFERROR(V136/H136,"0")</f>
        <v>33.333333333333329</v>
      </c>
      <c r="W137" s="332">
        <f>IFERROR(W133/H133,"0")+IFERROR(W134/H134,"0")+IFERROR(W135/H135,"0")+IFERROR(W136/H136,"0")</f>
        <v>34</v>
      </c>
      <c r="X137" s="332">
        <f>IFERROR(IF(X133="",0,X133),"0")+IFERROR(IF(X134="",0,X134),"0")+IFERROR(IF(X135="",0,X135),"0")+IFERROR(IF(X136="",0,X136),"0")</f>
        <v>0.25602000000000003</v>
      </c>
      <c r="Y137" s="333"/>
      <c r="Z137" s="333"/>
    </row>
    <row r="138" spans="1:53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8"/>
      <c r="N138" s="340" t="s">
        <v>66</v>
      </c>
      <c r="O138" s="341"/>
      <c r="P138" s="341"/>
      <c r="Q138" s="341"/>
      <c r="R138" s="341"/>
      <c r="S138" s="341"/>
      <c r="T138" s="342"/>
      <c r="U138" s="37" t="s">
        <v>65</v>
      </c>
      <c r="V138" s="332">
        <f>IFERROR(SUM(V133:V136),"0")</f>
        <v>90</v>
      </c>
      <c r="W138" s="332">
        <f>IFERROR(SUM(W133:W136),"0")</f>
        <v>91.800000000000011</v>
      </c>
      <c r="X138" s="37"/>
      <c r="Y138" s="333"/>
      <c r="Z138" s="333"/>
    </row>
    <row r="139" spans="1:53" ht="27.75" hidden="1" customHeight="1" x14ac:dyDescent="0.2">
      <c r="A139" s="422" t="s">
        <v>251</v>
      </c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8"/>
      <c r="Z139" s="48"/>
    </row>
    <row r="140" spans="1:53" ht="16.5" hidden="1" customHeight="1" x14ac:dyDescent="0.25">
      <c r="A140" s="355" t="s">
        <v>252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26"/>
      <c r="Z140" s="326"/>
    </row>
    <row r="141" spans="1:53" ht="14.25" hidden="1" customHeight="1" x14ac:dyDescent="0.25">
      <c r="A141" s="339" t="s">
        <v>103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4">
        <v>4607091383423</v>
      </c>
      <c r="E142" s="335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4"/>
      <c r="P142" s="344"/>
      <c r="Q142" s="344"/>
      <c r="R142" s="335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4">
        <v>4607091381405</v>
      </c>
      <c r="E143" s="335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4"/>
      <c r="P143" s="344"/>
      <c r="Q143" s="344"/>
      <c r="R143" s="335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4">
        <v>4607091386516</v>
      </c>
      <c r="E144" s="335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4"/>
      <c r="P144" s="344"/>
      <c r="Q144" s="344"/>
      <c r="R144" s="335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36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8"/>
      <c r="N145" s="340" t="s">
        <v>66</v>
      </c>
      <c r="O145" s="341"/>
      <c r="P145" s="341"/>
      <c r="Q145" s="341"/>
      <c r="R145" s="341"/>
      <c r="S145" s="341"/>
      <c r="T145" s="342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8"/>
      <c r="N146" s="340" t="s">
        <v>66</v>
      </c>
      <c r="O146" s="341"/>
      <c r="P146" s="341"/>
      <c r="Q146" s="341"/>
      <c r="R146" s="341"/>
      <c r="S146" s="341"/>
      <c r="T146" s="342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55" t="s">
        <v>259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26"/>
      <c r="Z147" s="326"/>
    </row>
    <row r="148" spans="1:53" ht="14.25" hidden="1" customHeight="1" x14ac:dyDescent="0.25">
      <c r="A148" s="339" t="s">
        <v>60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4">
        <v>4680115880993</v>
      </c>
      <c r="E149" s="335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4"/>
      <c r="P149" s="344"/>
      <c r="Q149" s="344"/>
      <c r="R149" s="335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4">
        <v>4680115881761</v>
      </c>
      <c r="E150" s="335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4"/>
      <c r="P150" s="344"/>
      <c r="Q150" s="344"/>
      <c r="R150" s="335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4">
        <v>4680115881563</v>
      </c>
      <c r="E151" s="335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4"/>
      <c r="P151" s="344"/>
      <c r="Q151" s="344"/>
      <c r="R151" s="335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266</v>
      </c>
      <c r="B152" s="54" t="s">
        <v>267</v>
      </c>
      <c r="C152" s="31">
        <v>4301031199</v>
      </c>
      <c r="D152" s="334">
        <v>4680115880986</v>
      </c>
      <c r="E152" s="335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4"/>
      <c r="P152" s="344"/>
      <c r="Q152" s="344"/>
      <c r="R152" s="335"/>
      <c r="S152" s="34"/>
      <c r="T152" s="34"/>
      <c r="U152" s="35" t="s">
        <v>65</v>
      </c>
      <c r="V152" s="330">
        <v>11</v>
      </c>
      <c r="W152" s="331">
        <f t="shared" si="8"/>
        <v>12.600000000000001</v>
      </c>
      <c r="X152" s="36">
        <f>IFERROR(IF(W152=0,"",ROUNDUP(W152/H152,0)*0.00502),"")</f>
        <v>3.0120000000000001E-2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4">
        <v>4680115880207</v>
      </c>
      <c r="E153" s="335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4"/>
      <c r="P153" s="344"/>
      <c r="Q153" s="344"/>
      <c r="R153" s="335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4">
        <v>4680115881785</v>
      </c>
      <c r="E154" s="335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4"/>
      <c r="P154" s="344"/>
      <c r="Q154" s="344"/>
      <c r="R154" s="335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272</v>
      </c>
      <c r="B155" s="54" t="s">
        <v>273</v>
      </c>
      <c r="C155" s="31">
        <v>4301031202</v>
      </c>
      <c r="D155" s="334">
        <v>4680115881679</v>
      </c>
      <c r="E155" s="335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4"/>
      <c r="P155" s="344"/>
      <c r="Q155" s="344"/>
      <c r="R155" s="335"/>
      <c r="S155" s="34"/>
      <c r="T155" s="34"/>
      <c r="U155" s="35" t="s">
        <v>65</v>
      </c>
      <c r="V155" s="330">
        <v>18</v>
      </c>
      <c r="W155" s="331">
        <f t="shared" si="8"/>
        <v>18.900000000000002</v>
      </c>
      <c r="X155" s="36">
        <f>IFERROR(IF(W155=0,"",ROUNDUP(W155/H155,0)*0.00502),"")</f>
        <v>4.5179999999999998E-2</v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4">
        <v>4680115880191</v>
      </c>
      <c r="E156" s="335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4"/>
      <c r="P156" s="344"/>
      <c r="Q156" s="344"/>
      <c r="R156" s="335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4">
        <v>4680115883963</v>
      </c>
      <c r="E157" s="335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4" t="s">
        <v>278</v>
      </c>
      <c r="O157" s="344"/>
      <c r="P157" s="344"/>
      <c r="Q157" s="344"/>
      <c r="R157" s="335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8"/>
      <c r="N158" s="340" t="s">
        <v>66</v>
      </c>
      <c r="O158" s="341"/>
      <c r="P158" s="341"/>
      <c r="Q158" s="341"/>
      <c r="R158" s="341"/>
      <c r="S158" s="341"/>
      <c r="T158" s="342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13.80952380952381</v>
      </c>
      <c r="W158" s="332">
        <f>IFERROR(W149/H149,"0")+IFERROR(W150/H150,"0")+IFERROR(W151/H151,"0")+IFERROR(W152/H152,"0")+IFERROR(W153/H153,"0")+IFERROR(W154/H154,"0")+IFERROR(W155/H155,"0")+IFERROR(W156/H156,"0")+IFERROR(W157/H157,"0")</f>
        <v>15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7.5300000000000006E-2</v>
      </c>
      <c r="Y158" s="333"/>
      <c r="Z158" s="333"/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40" t="s">
        <v>66</v>
      </c>
      <c r="O159" s="341"/>
      <c r="P159" s="341"/>
      <c r="Q159" s="341"/>
      <c r="R159" s="341"/>
      <c r="S159" s="341"/>
      <c r="T159" s="342"/>
      <c r="U159" s="37" t="s">
        <v>65</v>
      </c>
      <c r="V159" s="332">
        <f>IFERROR(SUM(V149:V157),"0")</f>
        <v>29</v>
      </c>
      <c r="W159" s="332">
        <f>IFERROR(SUM(W149:W157),"0")</f>
        <v>31.500000000000004</v>
      </c>
      <c r="X159" s="37"/>
      <c r="Y159" s="333"/>
      <c r="Z159" s="333"/>
    </row>
    <row r="160" spans="1:53" ht="16.5" hidden="1" customHeight="1" x14ac:dyDescent="0.25">
      <c r="A160" s="355" t="s">
        <v>279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26"/>
      <c r="Z160" s="326"/>
    </row>
    <row r="161" spans="1:53" ht="14.25" hidden="1" customHeight="1" x14ac:dyDescent="0.25">
      <c r="A161" s="339" t="s">
        <v>103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4">
        <v>4680115881402</v>
      </c>
      <c r="E162" s="335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4"/>
      <c r="P162" s="344"/>
      <c r="Q162" s="344"/>
      <c r="R162" s="335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4">
        <v>4680115881396</v>
      </c>
      <c r="E163" s="335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4"/>
      <c r="P163" s="344"/>
      <c r="Q163" s="344"/>
      <c r="R163" s="335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36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40" t="s">
        <v>66</v>
      </c>
      <c r="O164" s="341"/>
      <c r="P164" s="341"/>
      <c r="Q164" s="341"/>
      <c r="R164" s="341"/>
      <c r="S164" s="341"/>
      <c r="T164" s="342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40" t="s">
        <v>66</v>
      </c>
      <c r="O165" s="341"/>
      <c r="P165" s="341"/>
      <c r="Q165" s="341"/>
      <c r="R165" s="341"/>
      <c r="S165" s="341"/>
      <c r="T165" s="342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39" t="s">
        <v>95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4">
        <v>4680115882935</v>
      </c>
      <c r="E167" s="335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8" t="s">
        <v>286</v>
      </c>
      <c r="O167" s="344"/>
      <c r="P167" s="344"/>
      <c r="Q167" s="344"/>
      <c r="R167" s="335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4">
        <v>4680115880764</v>
      </c>
      <c r="E168" s="335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4"/>
      <c r="P168" s="344"/>
      <c r="Q168" s="344"/>
      <c r="R168" s="335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36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8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8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39" t="s">
        <v>60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4">
        <v>4680115882683</v>
      </c>
      <c r="E172" s="335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4"/>
      <c r="P172" s="344"/>
      <c r="Q172" s="344"/>
      <c r="R172" s="335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4">
        <v>4680115882690</v>
      </c>
      <c r="E173" s="335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4"/>
      <c r="P173" s="344"/>
      <c r="Q173" s="344"/>
      <c r="R173" s="335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4">
        <v>4680115882669</v>
      </c>
      <c r="E174" s="335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4"/>
      <c r="P174" s="344"/>
      <c r="Q174" s="344"/>
      <c r="R174" s="335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4">
        <v>4680115882676</v>
      </c>
      <c r="E175" s="335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4"/>
      <c r="P175" s="344"/>
      <c r="Q175" s="344"/>
      <c r="R175" s="335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3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8"/>
      <c r="N176" s="340" t="s">
        <v>66</v>
      </c>
      <c r="O176" s="341"/>
      <c r="P176" s="341"/>
      <c r="Q176" s="341"/>
      <c r="R176" s="341"/>
      <c r="S176" s="341"/>
      <c r="T176" s="342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8"/>
      <c r="N177" s="340" t="s">
        <v>66</v>
      </c>
      <c r="O177" s="341"/>
      <c r="P177" s="341"/>
      <c r="Q177" s="341"/>
      <c r="R177" s="341"/>
      <c r="S177" s="341"/>
      <c r="T177" s="342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39" t="s">
        <v>68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4">
        <v>4680115881556</v>
      </c>
      <c r="E179" s="335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4"/>
      <c r="P179" s="344"/>
      <c r="Q179" s="344"/>
      <c r="R179" s="335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299</v>
      </c>
      <c r="B180" s="54" t="s">
        <v>300</v>
      </c>
      <c r="C180" s="31">
        <v>4301051538</v>
      </c>
      <c r="D180" s="334">
        <v>4680115880573</v>
      </c>
      <c r="E180" s="335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2" t="s">
        <v>301</v>
      </c>
      <c r="O180" s="344"/>
      <c r="P180" s="344"/>
      <c r="Q180" s="344"/>
      <c r="R180" s="335"/>
      <c r="S180" s="34"/>
      <c r="T180" s="34"/>
      <c r="U180" s="35" t="s">
        <v>65</v>
      </c>
      <c r="V180" s="330">
        <v>10</v>
      </c>
      <c r="W180" s="331">
        <f t="shared" si="9"/>
        <v>17.399999999999999</v>
      </c>
      <c r="X180" s="36">
        <f>IFERROR(IF(W180=0,"",ROUNDUP(W180/H180,0)*0.02175),"")</f>
        <v>4.3499999999999997E-2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4">
        <v>4680115881594</v>
      </c>
      <c r="E181" s="335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4"/>
      <c r="P181" s="344"/>
      <c r="Q181" s="344"/>
      <c r="R181" s="335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4">
        <v>4680115881587</v>
      </c>
      <c r="E182" s="335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5" t="s">
        <v>306</v>
      </c>
      <c r="O182" s="344"/>
      <c r="P182" s="344"/>
      <c r="Q182" s="344"/>
      <c r="R182" s="335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4">
        <v>4680115880962</v>
      </c>
      <c r="E183" s="335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5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4"/>
      <c r="P183" s="344"/>
      <c r="Q183" s="344"/>
      <c r="R183" s="335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4">
        <v>4680115881617</v>
      </c>
      <c r="E184" s="335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4"/>
      <c r="P184" s="344"/>
      <c r="Q184" s="344"/>
      <c r="R184" s="335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4301051487</v>
      </c>
      <c r="D185" s="334">
        <v>4680115881228</v>
      </c>
      <c r="E185" s="335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49" t="s">
        <v>313</v>
      </c>
      <c r="O185" s="344"/>
      <c r="P185" s="344"/>
      <c r="Q185" s="344"/>
      <c r="R185" s="335"/>
      <c r="S185" s="34"/>
      <c r="T185" s="34"/>
      <c r="U185" s="35" t="s">
        <v>65</v>
      </c>
      <c r="V185" s="330">
        <v>24</v>
      </c>
      <c r="W185" s="331">
        <f t="shared" si="9"/>
        <v>24</v>
      </c>
      <c r="X185" s="36">
        <f>IFERROR(IF(W185=0,"",ROUNDUP(W185/H185,0)*0.00753),"")</f>
        <v>7.5300000000000006E-2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4">
        <v>4680115881037</v>
      </c>
      <c r="E186" s="335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60" t="s">
        <v>316</v>
      </c>
      <c r="O186" s="344"/>
      <c r="P186" s="344"/>
      <c r="Q186" s="344"/>
      <c r="R186" s="335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4301051384</v>
      </c>
      <c r="D187" s="334">
        <v>4680115881211</v>
      </c>
      <c r="E187" s="335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4"/>
      <c r="P187" s="344"/>
      <c r="Q187" s="344"/>
      <c r="R187" s="335"/>
      <c r="S187" s="34"/>
      <c r="T187" s="34"/>
      <c r="U187" s="35" t="s">
        <v>65</v>
      </c>
      <c r="V187" s="330">
        <v>32</v>
      </c>
      <c r="W187" s="331">
        <f t="shared" si="9"/>
        <v>33.6</v>
      </c>
      <c r="X187" s="36">
        <f>IFERROR(IF(W187=0,"",ROUNDUP(W187/H187,0)*0.00753),"")</f>
        <v>0.10542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4">
        <v>4680115881020</v>
      </c>
      <c r="E188" s="335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4"/>
      <c r="P188" s="344"/>
      <c r="Q188" s="344"/>
      <c r="R188" s="335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4">
        <v>4680115882195</v>
      </c>
      <c r="E189" s="335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4"/>
      <c r="P189" s="344"/>
      <c r="Q189" s="344"/>
      <c r="R189" s="335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4">
        <v>4680115882607</v>
      </c>
      <c r="E190" s="335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4"/>
      <c r="P190" s="344"/>
      <c r="Q190" s="344"/>
      <c r="R190" s="335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4">
        <v>4680115880092</v>
      </c>
      <c r="E191" s="335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4"/>
      <c r="P191" s="344"/>
      <c r="Q191" s="344"/>
      <c r="R191" s="335"/>
      <c r="S191" s="34"/>
      <c r="T191" s="34"/>
      <c r="U191" s="35" t="s">
        <v>65</v>
      </c>
      <c r="V191" s="330">
        <v>24</v>
      </c>
      <c r="W191" s="331">
        <f t="shared" si="9"/>
        <v>24</v>
      </c>
      <c r="X191" s="36">
        <f t="shared" si="10"/>
        <v>7.5300000000000006E-2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327</v>
      </c>
      <c r="B192" s="54" t="s">
        <v>328</v>
      </c>
      <c r="C192" s="31">
        <v>4301051469</v>
      </c>
      <c r="D192" s="334">
        <v>4680115880221</v>
      </c>
      <c r="E192" s="335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4"/>
      <c r="P192" s="344"/>
      <c r="Q192" s="344"/>
      <c r="R192" s="335"/>
      <c r="S192" s="34"/>
      <c r="T192" s="34"/>
      <c r="U192" s="35" t="s">
        <v>65</v>
      </c>
      <c r="V192" s="330">
        <v>80</v>
      </c>
      <c r="W192" s="331">
        <f t="shared" si="9"/>
        <v>81.599999999999994</v>
      </c>
      <c r="X192" s="36">
        <f t="shared" si="10"/>
        <v>0.25602000000000003</v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4">
        <v>4680115882942</v>
      </c>
      <c r="E193" s="335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4"/>
      <c r="P193" s="344"/>
      <c r="Q193" s="344"/>
      <c r="R193" s="335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4">
        <v>4680115880504</v>
      </c>
      <c r="E194" s="335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4"/>
      <c r="P194" s="344"/>
      <c r="Q194" s="344"/>
      <c r="R194" s="335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4">
        <v>4680115882164</v>
      </c>
      <c r="E195" s="335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4"/>
      <c r="P195" s="344"/>
      <c r="Q195" s="344"/>
      <c r="R195" s="335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36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8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67.816091954022994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70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0.55554000000000003</v>
      </c>
      <c r="Y196" s="333"/>
      <c r="Z196" s="333"/>
    </row>
    <row r="197" spans="1:53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8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32">
        <f>IFERROR(SUM(V179:V195),"0")</f>
        <v>170</v>
      </c>
      <c r="W197" s="332">
        <f>IFERROR(SUM(W179:W195),"0")</f>
        <v>180.6</v>
      </c>
      <c r="X197" s="37"/>
      <c r="Y197" s="333"/>
      <c r="Z197" s="333"/>
    </row>
    <row r="198" spans="1:53" ht="14.25" hidden="1" customHeight="1" x14ac:dyDescent="0.25">
      <c r="A198" s="339" t="s">
        <v>226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4">
        <v>4680115882874</v>
      </c>
      <c r="E199" s="335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337</v>
      </c>
      <c r="O199" s="344"/>
      <c r="P199" s="344"/>
      <c r="Q199" s="344"/>
      <c r="R199" s="335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4">
        <v>4680115884434</v>
      </c>
      <c r="E200" s="335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68" t="s">
        <v>340</v>
      </c>
      <c r="O200" s="344"/>
      <c r="P200" s="344"/>
      <c r="Q200" s="344"/>
      <c r="R200" s="335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4301060338</v>
      </c>
      <c r="D201" s="334">
        <v>4680115880801</v>
      </c>
      <c r="E201" s="335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4"/>
      <c r="P201" s="344"/>
      <c r="Q201" s="344"/>
      <c r="R201" s="335"/>
      <c r="S201" s="34"/>
      <c r="T201" s="34"/>
      <c r="U201" s="35" t="s">
        <v>65</v>
      </c>
      <c r="V201" s="330">
        <v>4</v>
      </c>
      <c r="W201" s="331">
        <f>IFERROR(IF(V201="",0,CEILING((V201/$H201),1)*$H201),"")</f>
        <v>4.8</v>
      </c>
      <c r="X201" s="36">
        <f>IFERROR(IF(W201=0,"",ROUNDUP(W201/H201,0)*0.00753),"")</f>
        <v>1.506E-2</v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4">
        <v>4680115880818</v>
      </c>
      <c r="E202" s="335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4"/>
      <c r="P202" s="344"/>
      <c r="Q202" s="344"/>
      <c r="R202" s="335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36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40" t="s">
        <v>66</v>
      </c>
      <c r="O203" s="341"/>
      <c r="P203" s="341"/>
      <c r="Q203" s="341"/>
      <c r="R203" s="341"/>
      <c r="S203" s="341"/>
      <c r="T203" s="342"/>
      <c r="U203" s="37" t="s">
        <v>67</v>
      </c>
      <c r="V203" s="332">
        <f>IFERROR(V199/H199,"0")+IFERROR(V200/H200,"0")+IFERROR(V201/H201,"0")+IFERROR(V202/H202,"0")</f>
        <v>1.6666666666666667</v>
      </c>
      <c r="W203" s="332">
        <f>IFERROR(W199/H199,"0")+IFERROR(W200/H200,"0")+IFERROR(W201/H201,"0")+IFERROR(W202/H202,"0")</f>
        <v>2</v>
      </c>
      <c r="X203" s="332">
        <f>IFERROR(IF(X199="",0,X199),"0")+IFERROR(IF(X200="",0,X200),"0")+IFERROR(IF(X201="",0,X201),"0")+IFERROR(IF(X202="",0,X202),"0")</f>
        <v>1.506E-2</v>
      </c>
      <c r="Y203" s="333"/>
      <c r="Z203" s="333"/>
    </row>
    <row r="204" spans="1:53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40" t="s">
        <v>66</v>
      </c>
      <c r="O204" s="341"/>
      <c r="P204" s="341"/>
      <c r="Q204" s="341"/>
      <c r="R204" s="341"/>
      <c r="S204" s="341"/>
      <c r="T204" s="342"/>
      <c r="U204" s="37" t="s">
        <v>65</v>
      </c>
      <c r="V204" s="332">
        <f>IFERROR(SUM(V199:V202),"0")</f>
        <v>4</v>
      </c>
      <c r="W204" s="332">
        <f>IFERROR(SUM(W199:W202),"0")</f>
        <v>4.8</v>
      </c>
      <c r="X204" s="37"/>
      <c r="Y204" s="333"/>
      <c r="Z204" s="333"/>
    </row>
    <row r="205" spans="1:53" ht="16.5" hidden="1" customHeight="1" x14ac:dyDescent="0.25">
      <c r="A205" s="355" t="s">
        <v>345</v>
      </c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26"/>
      <c r="Z205" s="326"/>
    </row>
    <row r="206" spans="1:53" ht="14.25" hidden="1" customHeight="1" x14ac:dyDescent="0.25">
      <c r="A206" s="339" t="s">
        <v>60</v>
      </c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4">
        <v>4607091389845</v>
      </c>
      <c r="E207" s="335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4"/>
      <c r="P207" s="344"/>
      <c r="Q207" s="344"/>
      <c r="R207" s="335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3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8"/>
      <c r="N208" s="340" t="s">
        <v>66</v>
      </c>
      <c r="O208" s="341"/>
      <c r="P208" s="341"/>
      <c r="Q208" s="341"/>
      <c r="R208" s="341"/>
      <c r="S208" s="341"/>
      <c r="T208" s="342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8"/>
      <c r="N209" s="340" t="s">
        <v>66</v>
      </c>
      <c r="O209" s="341"/>
      <c r="P209" s="341"/>
      <c r="Q209" s="341"/>
      <c r="R209" s="341"/>
      <c r="S209" s="341"/>
      <c r="T209" s="342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55" t="s">
        <v>348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26"/>
      <c r="Z210" s="326"/>
    </row>
    <row r="211" spans="1:53" ht="14.25" hidden="1" customHeight="1" x14ac:dyDescent="0.25">
      <c r="A211" s="339" t="s">
        <v>103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4">
        <v>4607091387445</v>
      </c>
      <c r="E212" s="335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4"/>
      <c r="P212" s="344"/>
      <c r="Q212" s="344"/>
      <c r="R212" s="335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4">
        <v>4607091386004</v>
      </c>
      <c r="E213" s="335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4"/>
      <c r="P213" s="344"/>
      <c r="Q213" s="344"/>
      <c r="R213" s="335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4">
        <v>4607091386004</v>
      </c>
      <c r="E214" s="335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4"/>
      <c r="P214" s="344"/>
      <c r="Q214" s="344"/>
      <c r="R214" s="335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4">
        <v>4607091386073</v>
      </c>
      <c r="E215" s="335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4"/>
      <c r="P215" s="344"/>
      <c r="Q215" s="344"/>
      <c r="R215" s="335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4">
        <v>4607091387322</v>
      </c>
      <c r="E216" s="335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4"/>
      <c r="P216" s="344"/>
      <c r="Q216" s="344"/>
      <c r="R216" s="335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4">
        <v>4607091387322</v>
      </c>
      <c r="E217" s="335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4"/>
      <c r="P217" s="344"/>
      <c r="Q217" s="344"/>
      <c r="R217" s="335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4">
        <v>4607091387377</v>
      </c>
      <c r="E218" s="335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4"/>
      <c r="P218" s="344"/>
      <c r="Q218" s="344"/>
      <c r="R218" s="335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4">
        <v>4607091387353</v>
      </c>
      <c r="E219" s="335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4"/>
      <c r="P219" s="344"/>
      <c r="Q219" s="344"/>
      <c r="R219" s="335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4">
        <v>4607091386011</v>
      </c>
      <c r="E220" s="335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4"/>
      <c r="P220" s="344"/>
      <c r="Q220" s="344"/>
      <c r="R220" s="335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4">
        <v>4607091387308</v>
      </c>
      <c r="E221" s="335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4"/>
      <c r="P221" s="344"/>
      <c r="Q221" s="344"/>
      <c r="R221" s="335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4">
        <v>4607091387339</v>
      </c>
      <c r="E222" s="335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4"/>
      <c r="P222" s="344"/>
      <c r="Q222" s="344"/>
      <c r="R222" s="335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4">
        <v>4680115882638</v>
      </c>
      <c r="E223" s="335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3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4"/>
      <c r="P223" s="344"/>
      <c r="Q223" s="344"/>
      <c r="R223" s="335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4">
        <v>4680115881938</v>
      </c>
      <c r="E224" s="335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4"/>
      <c r="P224" s="344"/>
      <c r="Q224" s="344"/>
      <c r="R224" s="335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4">
        <v>4607091387346</v>
      </c>
      <c r="E225" s="335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4"/>
      <c r="P225" s="344"/>
      <c r="Q225" s="344"/>
      <c r="R225" s="335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4">
        <v>4607091389807</v>
      </c>
      <c r="E226" s="335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4"/>
      <c r="P226" s="344"/>
      <c r="Q226" s="344"/>
      <c r="R226" s="335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hidden="1" x14ac:dyDescent="0.2">
      <c r="A227" s="336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40" t="s">
        <v>66</v>
      </c>
      <c r="O227" s="341"/>
      <c r="P227" s="341"/>
      <c r="Q227" s="341"/>
      <c r="R227" s="341"/>
      <c r="S227" s="341"/>
      <c r="T227" s="342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hidden="1" x14ac:dyDescent="0.2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8"/>
      <c r="N228" s="340" t="s">
        <v>66</v>
      </c>
      <c r="O228" s="341"/>
      <c r="P228" s="341"/>
      <c r="Q228" s="341"/>
      <c r="R228" s="341"/>
      <c r="S228" s="341"/>
      <c r="T228" s="342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hidden="1" customHeight="1" x14ac:dyDescent="0.25">
      <c r="A229" s="339" t="s">
        <v>95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4">
        <v>4680115881914</v>
      </c>
      <c r="E230" s="335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4"/>
      <c r="P230" s="344"/>
      <c r="Q230" s="344"/>
      <c r="R230" s="335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3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8"/>
      <c r="N231" s="340" t="s">
        <v>66</v>
      </c>
      <c r="O231" s="341"/>
      <c r="P231" s="341"/>
      <c r="Q231" s="341"/>
      <c r="R231" s="341"/>
      <c r="S231" s="341"/>
      <c r="T231" s="342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40" t="s">
        <v>66</v>
      </c>
      <c r="O232" s="341"/>
      <c r="P232" s="341"/>
      <c r="Q232" s="341"/>
      <c r="R232" s="341"/>
      <c r="S232" s="341"/>
      <c r="T232" s="342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39" t="s">
        <v>60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25"/>
      <c r="Z233" s="325"/>
    </row>
    <row r="234" spans="1:53" ht="27" hidden="1" customHeight="1" x14ac:dyDescent="0.25">
      <c r="A234" s="54" t="s">
        <v>379</v>
      </c>
      <c r="B234" s="54" t="s">
        <v>380</v>
      </c>
      <c r="C234" s="31">
        <v>4301030878</v>
      </c>
      <c r="D234" s="334">
        <v>4607091387193</v>
      </c>
      <c r="E234" s="335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4"/>
      <c r="P234" s="344"/>
      <c r="Q234" s="344"/>
      <c r="R234" s="335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4301031153</v>
      </c>
      <c r="D235" s="334">
        <v>4607091387230</v>
      </c>
      <c r="E235" s="335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4"/>
      <c r="P235" s="344"/>
      <c r="Q235" s="344"/>
      <c r="R235" s="335"/>
      <c r="S235" s="34"/>
      <c r="T235" s="34"/>
      <c r="U235" s="35" t="s">
        <v>65</v>
      </c>
      <c r="V235" s="330">
        <v>6</v>
      </c>
      <c r="W235" s="331">
        <f>IFERROR(IF(V235="",0,CEILING((V235/$H235),1)*$H235),"")</f>
        <v>8.4</v>
      </c>
      <c r="X235" s="36">
        <f>IFERROR(IF(W235=0,"",ROUNDUP(W235/H235,0)*0.00753),"")</f>
        <v>1.506E-2</v>
      </c>
      <c r="Y235" s="56"/>
      <c r="Z235" s="57"/>
      <c r="AD235" s="58"/>
      <c r="BA235" s="192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4301031152</v>
      </c>
      <c r="D236" s="334">
        <v>4607091387285</v>
      </c>
      <c r="E236" s="335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3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4"/>
      <c r="P236" s="344"/>
      <c r="Q236" s="344"/>
      <c r="R236" s="335"/>
      <c r="S236" s="34"/>
      <c r="T236" s="34"/>
      <c r="U236" s="35" t="s">
        <v>65</v>
      </c>
      <c r="V236" s="330">
        <v>28</v>
      </c>
      <c r="W236" s="331">
        <f>IFERROR(IF(V236="",0,CEILING((V236/$H236),1)*$H236),"")</f>
        <v>29.400000000000002</v>
      </c>
      <c r="X236" s="36">
        <f>IFERROR(IF(W236=0,"",ROUNDUP(W236/H236,0)*0.00502),"")</f>
        <v>7.0280000000000009E-2</v>
      </c>
      <c r="Y236" s="56"/>
      <c r="Z236" s="57"/>
      <c r="AD236" s="58"/>
      <c r="BA236" s="193" t="s">
        <v>1</v>
      </c>
    </row>
    <row r="237" spans="1:53" x14ac:dyDescent="0.2">
      <c r="A237" s="336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8"/>
      <c r="N237" s="340" t="s">
        <v>66</v>
      </c>
      <c r="O237" s="341"/>
      <c r="P237" s="341"/>
      <c r="Q237" s="341"/>
      <c r="R237" s="341"/>
      <c r="S237" s="341"/>
      <c r="T237" s="342"/>
      <c r="U237" s="37" t="s">
        <v>67</v>
      </c>
      <c r="V237" s="332">
        <f>IFERROR(V234/H234,"0")+IFERROR(V235/H235,"0")+IFERROR(V236/H236,"0")</f>
        <v>14.761904761904761</v>
      </c>
      <c r="W237" s="332">
        <f>IFERROR(W234/H234,"0")+IFERROR(W235/H235,"0")+IFERROR(W236/H236,"0")</f>
        <v>16</v>
      </c>
      <c r="X237" s="332">
        <f>IFERROR(IF(X234="",0,X234),"0")+IFERROR(IF(X235="",0,X235),"0")+IFERROR(IF(X236="",0,X236),"0")</f>
        <v>8.5340000000000013E-2</v>
      </c>
      <c r="Y237" s="333"/>
      <c r="Z237" s="333"/>
    </row>
    <row r="238" spans="1:53" x14ac:dyDescent="0.2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8"/>
      <c r="N238" s="340" t="s">
        <v>66</v>
      </c>
      <c r="O238" s="341"/>
      <c r="P238" s="341"/>
      <c r="Q238" s="341"/>
      <c r="R238" s="341"/>
      <c r="S238" s="341"/>
      <c r="T238" s="342"/>
      <c r="U238" s="37" t="s">
        <v>65</v>
      </c>
      <c r="V238" s="332">
        <f>IFERROR(SUM(V234:V236),"0")</f>
        <v>34</v>
      </c>
      <c r="W238" s="332">
        <f>IFERROR(SUM(W234:W236),"0")</f>
        <v>37.800000000000004</v>
      </c>
      <c r="X238" s="37"/>
      <c r="Y238" s="333"/>
      <c r="Z238" s="333"/>
    </row>
    <row r="239" spans="1:53" ht="14.25" hidden="1" customHeight="1" x14ac:dyDescent="0.25">
      <c r="A239" s="339" t="s">
        <v>68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4">
        <v>4607091387766</v>
      </c>
      <c r="E240" s="335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4"/>
      <c r="P240" s="344"/>
      <c r="Q240" s="344"/>
      <c r="R240" s="335"/>
      <c r="S240" s="34"/>
      <c r="T240" s="34"/>
      <c r="U240" s="35" t="s">
        <v>65</v>
      </c>
      <c r="V240" s="330">
        <v>50</v>
      </c>
      <c r="W240" s="331">
        <f t="shared" ref="W240:W249" si="13">IFERROR(IF(V240="",0,CEILING((V240/$H240),1)*$H240),"")</f>
        <v>54.6</v>
      </c>
      <c r="X240" s="36">
        <f>IFERROR(IF(W240=0,"",ROUNDUP(W240/H240,0)*0.02175),"")</f>
        <v>0.15225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4">
        <v>4607091387957</v>
      </c>
      <c r="E241" s="335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4"/>
      <c r="P241" s="344"/>
      <c r="Q241" s="344"/>
      <c r="R241" s="335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4">
        <v>4607091387964</v>
      </c>
      <c r="E242" s="335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4"/>
      <c r="P242" s="344"/>
      <c r="Q242" s="344"/>
      <c r="R242" s="335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391</v>
      </c>
      <c r="B243" s="54" t="s">
        <v>392</v>
      </c>
      <c r="C243" s="31">
        <v>4301051461</v>
      </c>
      <c r="D243" s="334">
        <v>4680115883604</v>
      </c>
      <c r="E243" s="335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1" t="s">
        <v>393</v>
      </c>
      <c r="O243" s="344"/>
      <c r="P243" s="344"/>
      <c r="Q243" s="344"/>
      <c r="R243" s="335"/>
      <c r="S243" s="34"/>
      <c r="T243" s="34"/>
      <c r="U243" s="35" t="s">
        <v>65</v>
      </c>
      <c r="V243" s="330">
        <v>44</v>
      </c>
      <c r="W243" s="331">
        <f t="shared" si="13"/>
        <v>44.1</v>
      </c>
      <c r="X243" s="36">
        <f>IFERROR(IF(W243=0,"",ROUNDUP(W243/H243,0)*0.00753),"")</f>
        <v>0.15812999999999999</v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394</v>
      </c>
      <c r="B244" s="54" t="s">
        <v>395</v>
      </c>
      <c r="C244" s="31">
        <v>4301051485</v>
      </c>
      <c r="D244" s="334">
        <v>4680115883567</v>
      </c>
      <c r="E244" s="335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7" t="s">
        <v>396</v>
      </c>
      <c r="O244" s="344"/>
      <c r="P244" s="344"/>
      <c r="Q244" s="344"/>
      <c r="R244" s="335"/>
      <c r="S244" s="34"/>
      <c r="T244" s="34"/>
      <c r="U244" s="35" t="s">
        <v>65</v>
      </c>
      <c r="V244" s="330">
        <v>7</v>
      </c>
      <c r="W244" s="331">
        <f t="shared" si="13"/>
        <v>8.4</v>
      </c>
      <c r="X244" s="36">
        <f>IFERROR(IF(W244=0,"",ROUNDUP(W244/H244,0)*0.00753),"")</f>
        <v>3.0120000000000001E-2</v>
      </c>
      <c r="Y244" s="56"/>
      <c r="Z244" s="57"/>
      <c r="AD244" s="58"/>
      <c r="BA244" s="198" t="s">
        <v>1</v>
      </c>
    </row>
    <row r="245" spans="1:53" ht="27" customHeight="1" x14ac:dyDescent="0.25">
      <c r="A245" s="54" t="s">
        <v>397</v>
      </c>
      <c r="B245" s="54" t="s">
        <v>398</v>
      </c>
      <c r="C245" s="31">
        <v>4301051134</v>
      </c>
      <c r="D245" s="334">
        <v>4607091381672</v>
      </c>
      <c r="E245" s="335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4"/>
      <c r="P245" s="344"/>
      <c r="Q245" s="344"/>
      <c r="R245" s="335"/>
      <c r="S245" s="34"/>
      <c r="T245" s="34"/>
      <c r="U245" s="35" t="s">
        <v>65</v>
      </c>
      <c r="V245" s="330">
        <v>75</v>
      </c>
      <c r="W245" s="331">
        <f t="shared" si="13"/>
        <v>75.600000000000009</v>
      </c>
      <c r="X245" s="36">
        <f>IFERROR(IF(W245=0,"",ROUNDUP(W245/H245,0)*0.00937),"")</f>
        <v>0.19677</v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4">
        <v>4607091387537</v>
      </c>
      <c r="E246" s="335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4"/>
      <c r="P246" s="344"/>
      <c r="Q246" s="344"/>
      <c r="R246" s="335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4">
        <v>4607091387513</v>
      </c>
      <c r="E247" s="335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4"/>
      <c r="P247" s="344"/>
      <c r="Q247" s="344"/>
      <c r="R247" s="335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4">
        <v>4680115880511</v>
      </c>
      <c r="E248" s="335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4"/>
      <c r="P248" s="344"/>
      <c r="Q248" s="344"/>
      <c r="R248" s="335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4">
        <v>4680115880412</v>
      </c>
      <c r="E249" s="335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4"/>
      <c r="P249" s="344"/>
      <c r="Q249" s="344"/>
      <c r="R249" s="335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36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40" t="s">
        <v>66</v>
      </c>
      <c r="O250" s="341"/>
      <c r="P250" s="341"/>
      <c r="Q250" s="341"/>
      <c r="R250" s="341"/>
      <c r="S250" s="341"/>
      <c r="T250" s="342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51.529304029304029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53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0.53726999999999991</v>
      </c>
      <c r="Y250" s="333"/>
      <c r="Z250" s="333"/>
    </row>
    <row r="251" spans="1:53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40" t="s">
        <v>66</v>
      </c>
      <c r="O251" s="341"/>
      <c r="P251" s="341"/>
      <c r="Q251" s="341"/>
      <c r="R251" s="341"/>
      <c r="S251" s="341"/>
      <c r="T251" s="342"/>
      <c r="U251" s="37" t="s">
        <v>65</v>
      </c>
      <c r="V251" s="332">
        <f>IFERROR(SUM(V240:V249),"0")</f>
        <v>176</v>
      </c>
      <c r="W251" s="332">
        <f>IFERROR(SUM(W240:W249),"0")</f>
        <v>182.70000000000002</v>
      </c>
      <c r="X251" s="37"/>
      <c r="Y251" s="333"/>
      <c r="Z251" s="333"/>
    </row>
    <row r="252" spans="1:53" ht="14.25" hidden="1" customHeight="1" x14ac:dyDescent="0.25">
      <c r="A252" s="339" t="s">
        <v>226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25"/>
      <c r="Z252" s="325"/>
    </row>
    <row r="253" spans="1:53" ht="16.5" customHeight="1" x14ac:dyDescent="0.25">
      <c r="A253" s="54" t="s">
        <v>407</v>
      </c>
      <c r="B253" s="54" t="s">
        <v>408</v>
      </c>
      <c r="C253" s="31">
        <v>4301060326</v>
      </c>
      <c r="D253" s="334">
        <v>4607091380880</v>
      </c>
      <c r="E253" s="335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4"/>
      <c r="P253" s="344"/>
      <c r="Q253" s="344"/>
      <c r="R253" s="335"/>
      <c r="S253" s="34"/>
      <c r="T253" s="34"/>
      <c r="U253" s="35" t="s">
        <v>65</v>
      </c>
      <c r="V253" s="330">
        <v>25</v>
      </c>
      <c r="W253" s="331">
        <f>IFERROR(IF(V253="",0,CEILING((V253/$H253),1)*$H253),"")</f>
        <v>25.200000000000003</v>
      </c>
      <c r="X253" s="36">
        <f>IFERROR(IF(W253=0,"",ROUNDUP(W253/H253,0)*0.02175),"")</f>
        <v>6.5250000000000002E-2</v>
      </c>
      <c r="Y253" s="56"/>
      <c r="Z253" s="57"/>
      <c r="AD253" s="58"/>
      <c r="BA253" s="204" t="s">
        <v>1</v>
      </c>
    </row>
    <row r="254" spans="1:53" ht="27" customHeight="1" x14ac:dyDescent="0.25">
      <c r="A254" s="54" t="s">
        <v>409</v>
      </c>
      <c r="B254" s="54" t="s">
        <v>410</v>
      </c>
      <c r="C254" s="31">
        <v>4301060308</v>
      </c>
      <c r="D254" s="334">
        <v>4607091384482</v>
      </c>
      <c r="E254" s="335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4"/>
      <c r="P254" s="344"/>
      <c r="Q254" s="344"/>
      <c r="R254" s="335"/>
      <c r="S254" s="34"/>
      <c r="T254" s="34"/>
      <c r="U254" s="35" t="s">
        <v>65</v>
      </c>
      <c r="V254" s="330">
        <v>16</v>
      </c>
      <c r="W254" s="331">
        <f>IFERROR(IF(V254="",0,CEILING((V254/$H254),1)*$H254),"")</f>
        <v>23.4</v>
      </c>
      <c r="X254" s="36">
        <f>IFERROR(IF(W254=0,"",ROUNDUP(W254/H254,0)*0.02175),"")</f>
        <v>6.5250000000000002E-2</v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4">
        <v>4607091380897</v>
      </c>
      <c r="E255" s="335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4"/>
      <c r="P255" s="344"/>
      <c r="Q255" s="344"/>
      <c r="R255" s="335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x14ac:dyDescent="0.2">
      <c r="A256" s="336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40" t="s">
        <v>66</v>
      </c>
      <c r="O256" s="341"/>
      <c r="P256" s="341"/>
      <c r="Q256" s="341"/>
      <c r="R256" s="341"/>
      <c r="S256" s="341"/>
      <c r="T256" s="342"/>
      <c r="U256" s="37" t="s">
        <v>67</v>
      </c>
      <c r="V256" s="332">
        <f>IFERROR(V253/H253,"0")+IFERROR(V254/H254,"0")+IFERROR(V255/H255,"0")</f>
        <v>5.0274725274725274</v>
      </c>
      <c r="W256" s="332">
        <f>IFERROR(W253/H253,"0")+IFERROR(W254/H254,"0")+IFERROR(W255/H255,"0")</f>
        <v>6</v>
      </c>
      <c r="X256" s="332">
        <f>IFERROR(IF(X253="",0,X253),"0")+IFERROR(IF(X254="",0,X254),"0")+IFERROR(IF(X255="",0,X255),"0")</f>
        <v>0.1305</v>
      </c>
      <c r="Y256" s="333"/>
      <c r="Z256" s="333"/>
    </row>
    <row r="257" spans="1:53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40" t="s">
        <v>66</v>
      </c>
      <c r="O257" s="341"/>
      <c r="P257" s="341"/>
      <c r="Q257" s="341"/>
      <c r="R257" s="341"/>
      <c r="S257" s="341"/>
      <c r="T257" s="342"/>
      <c r="U257" s="37" t="s">
        <v>65</v>
      </c>
      <c r="V257" s="332">
        <f>IFERROR(SUM(V253:V255),"0")</f>
        <v>41</v>
      </c>
      <c r="W257" s="332">
        <f>IFERROR(SUM(W253:W255),"0")</f>
        <v>48.6</v>
      </c>
      <c r="X257" s="37"/>
      <c r="Y257" s="333"/>
      <c r="Z257" s="333"/>
    </row>
    <row r="258" spans="1:53" ht="14.25" hidden="1" customHeight="1" x14ac:dyDescent="0.25">
      <c r="A258" s="339" t="s">
        <v>81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4">
        <v>4607091388374</v>
      </c>
      <c r="E259" s="335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5" t="s">
        <v>415</v>
      </c>
      <c r="O259" s="344"/>
      <c r="P259" s="344"/>
      <c r="Q259" s="344"/>
      <c r="R259" s="335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customHeight="1" x14ac:dyDescent="0.25">
      <c r="A260" s="54" t="s">
        <v>416</v>
      </c>
      <c r="B260" s="54" t="s">
        <v>417</v>
      </c>
      <c r="C260" s="31">
        <v>4301030235</v>
      </c>
      <c r="D260" s="334">
        <v>4607091388381</v>
      </c>
      <c r="E260" s="335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5" t="s">
        <v>418</v>
      </c>
      <c r="O260" s="344"/>
      <c r="P260" s="344"/>
      <c r="Q260" s="344"/>
      <c r="R260" s="335"/>
      <c r="S260" s="34"/>
      <c r="T260" s="34"/>
      <c r="U260" s="35" t="s">
        <v>65</v>
      </c>
      <c r="V260" s="330">
        <v>10</v>
      </c>
      <c r="W260" s="331">
        <f>IFERROR(IF(V260="",0,CEILING((V260/$H260),1)*$H260),"")</f>
        <v>12.16</v>
      </c>
      <c r="X260" s="36">
        <f>IFERROR(IF(W260=0,"",ROUNDUP(W260/H260,0)*0.00753),"")</f>
        <v>3.0120000000000001E-2</v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4">
        <v>4607091388404</v>
      </c>
      <c r="E261" s="335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4"/>
      <c r="P261" s="344"/>
      <c r="Q261" s="344"/>
      <c r="R261" s="335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x14ac:dyDescent="0.2">
      <c r="A262" s="336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40" t="s">
        <v>66</v>
      </c>
      <c r="O262" s="341"/>
      <c r="P262" s="341"/>
      <c r="Q262" s="341"/>
      <c r="R262" s="341"/>
      <c r="S262" s="341"/>
      <c r="T262" s="342"/>
      <c r="U262" s="37" t="s">
        <v>67</v>
      </c>
      <c r="V262" s="332">
        <f>IFERROR(V259/H259,"0")+IFERROR(V260/H260,"0")+IFERROR(V261/H261,"0")</f>
        <v>3.2894736842105261</v>
      </c>
      <c r="W262" s="332">
        <f>IFERROR(W259/H259,"0")+IFERROR(W260/H260,"0")+IFERROR(W261/H261,"0")</f>
        <v>4</v>
      </c>
      <c r="X262" s="332">
        <f>IFERROR(IF(X259="",0,X259),"0")+IFERROR(IF(X260="",0,X260),"0")+IFERROR(IF(X261="",0,X261),"0")</f>
        <v>3.0120000000000001E-2</v>
      </c>
      <c r="Y262" s="333"/>
      <c r="Z262" s="333"/>
    </row>
    <row r="263" spans="1:53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40" t="s">
        <v>66</v>
      </c>
      <c r="O263" s="341"/>
      <c r="P263" s="341"/>
      <c r="Q263" s="341"/>
      <c r="R263" s="341"/>
      <c r="S263" s="341"/>
      <c r="T263" s="342"/>
      <c r="U263" s="37" t="s">
        <v>65</v>
      </c>
      <c r="V263" s="332">
        <f>IFERROR(SUM(V259:V261),"0")</f>
        <v>10</v>
      </c>
      <c r="W263" s="332">
        <f>IFERROR(SUM(W259:W261),"0")</f>
        <v>12.16</v>
      </c>
      <c r="X263" s="37"/>
      <c r="Y263" s="333"/>
      <c r="Z263" s="333"/>
    </row>
    <row r="264" spans="1:53" ht="14.25" hidden="1" customHeight="1" x14ac:dyDescent="0.25">
      <c r="A264" s="339" t="s">
        <v>421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4">
        <v>4680115881808</v>
      </c>
      <c r="E265" s="335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4"/>
      <c r="P265" s="344"/>
      <c r="Q265" s="344"/>
      <c r="R265" s="335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4">
        <v>4680115881822</v>
      </c>
      <c r="E266" s="335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4"/>
      <c r="P266" s="344"/>
      <c r="Q266" s="344"/>
      <c r="R266" s="335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428</v>
      </c>
      <c r="B267" s="54" t="s">
        <v>429</v>
      </c>
      <c r="C267" s="31">
        <v>4301180001</v>
      </c>
      <c r="D267" s="334">
        <v>4680115880016</v>
      </c>
      <c r="E267" s="335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4"/>
      <c r="P267" s="344"/>
      <c r="Q267" s="344"/>
      <c r="R267" s="335"/>
      <c r="S267" s="34"/>
      <c r="T267" s="34"/>
      <c r="U267" s="35" t="s">
        <v>65</v>
      </c>
      <c r="V267" s="330">
        <v>3</v>
      </c>
      <c r="W267" s="331">
        <f>IFERROR(IF(V267="",0,CEILING((V267/$H267),1)*$H267),"")</f>
        <v>4</v>
      </c>
      <c r="X267" s="36">
        <f>IFERROR(IF(W267=0,"",ROUNDUP(W267/H267,0)*0.00474),"")</f>
        <v>9.4800000000000006E-3</v>
      </c>
      <c r="Y267" s="56"/>
      <c r="Z267" s="57"/>
      <c r="AD267" s="58"/>
      <c r="BA267" s="212" t="s">
        <v>1</v>
      </c>
    </row>
    <row r="268" spans="1:53" x14ac:dyDescent="0.2">
      <c r="A268" s="336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8"/>
      <c r="N268" s="340" t="s">
        <v>66</v>
      </c>
      <c r="O268" s="341"/>
      <c r="P268" s="341"/>
      <c r="Q268" s="341"/>
      <c r="R268" s="341"/>
      <c r="S268" s="341"/>
      <c r="T268" s="342"/>
      <c r="U268" s="37" t="s">
        <v>67</v>
      </c>
      <c r="V268" s="332">
        <f>IFERROR(V265/H265,"0")+IFERROR(V266/H266,"0")+IFERROR(V267/H267,"0")</f>
        <v>1.5</v>
      </c>
      <c r="W268" s="332">
        <f>IFERROR(W265/H265,"0")+IFERROR(W266/H266,"0")+IFERROR(W267/H267,"0")</f>
        <v>2</v>
      </c>
      <c r="X268" s="332">
        <f>IFERROR(IF(X265="",0,X265),"0")+IFERROR(IF(X266="",0,X266),"0")+IFERROR(IF(X267="",0,X267),"0")</f>
        <v>9.4800000000000006E-3</v>
      </c>
      <c r="Y268" s="333"/>
      <c r="Z268" s="333"/>
    </row>
    <row r="269" spans="1:53" x14ac:dyDescent="0.2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8"/>
      <c r="N269" s="340" t="s">
        <v>66</v>
      </c>
      <c r="O269" s="341"/>
      <c r="P269" s="341"/>
      <c r="Q269" s="341"/>
      <c r="R269" s="341"/>
      <c r="S269" s="341"/>
      <c r="T269" s="342"/>
      <c r="U269" s="37" t="s">
        <v>65</v>
      </c>
      <c r="V269" s="332">
        <f>IFERROR(SUM(V265:V267),"0")</f>
        <v>3</v>
      </c>
      <c r="W269" s="332">
        <f>IFERROR(SUM(W265:W267),"0")</f>
        <v>4</v>
      </c>
      <c r="X269" s="37"/>
      <c r="Y269" s="333"/>
      <c r="Z269" s="333"/>
    </row>
    <row r="270" spans="1:53" ht="16.5" hidden="1" customHeight="1" x14ac:dyDescent="0.25">
      <c r="A270" s="355" t="s">
        <v>430</v>
      </c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26"/>
      <c r="Z270" s="326"/>
    </row>
    <row r="271" spans="1:53" ht="14.25" hidden="1" customHeight="1" x14ac:dyDescent="0.25">
      <c r="A271" s="339" t="s">
        <v>103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  <c r="V271" s="337"/>
      <c r="W271" s="337"/>
      <c r="X271" s="337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4">
        <v>4607091387421</v>
      </c>
      <c r="E272" s="335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4"/>
      <c r="P272" s="344"/>
      <c r="Q272" s="344"/>
      <c r="R272" s="335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4">
        <v>4607091387421</v>
      </c>
      <c r="E273" s="335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3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4"/>
      <c r="P273" s="344"/>
      <c r="Q273" s="344"/>
      <c r="R273" s="335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4">
        <v>4607091387452</v>
      </c>
      <c r="E274" s="335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6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4"/>
      <c r="P274" s="344"/>
      <c r="Q274" s="344"/>
      <c r="R274" s="335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4">
        <v>4607091387452</v>
      </c>
      <c r="E275" s="335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3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4"/>
      <c r="P275" s="344"/>
      <c r="Q275" s="344"/>
      <c r="R275" s="335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4">
        <v>4607091387452</v>
      </c>
      <c r="E276" s="335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610" t="s">
        <v>438</v>
      </c>
      <c r="O276" s="344"/>
      <c r="P276" s="344"/>
      <c r="Q276" s="344"/>
      <c r="R276" s="335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4">
        <v>4607091385984</v>
      </c>
      <c r="E277" s="335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4"/>
      <c r="P277" s="344"/>
      <c r="Q277" s="344"/>
      <c r="R277" s="335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4">
        <v>4607091387438</v>
      </c>
      <c r="E278" s="335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4"/>
      <c r="P278" s="344"/>
      <c r="Q278" s="344"/>
      <c r="R278" s="335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4">
        <v>4607091387469</v>
      </c>
      <c r="E279" s="335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4"/>
      <c r="P279" s="344"/>
      <c r="Q279" s="344"/>
      <c r="R279" s="335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36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8"/>
      <c r="N280" s="340" t="s">
        <v>66</v>
      </c>
      <c r="O280" s="341"/>
      <c r="P280" s="341"/>
      <c r="Q280" s="341"/>
      <c r="R280" s="341"/>
      <c r="S280" s="341"/>
      <c r="T280" s="342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8"/>
      <c r="N281" s="340" t="s">
        <v>66</v>
      </c>
      <c r="O281" s="341"/>
      <c r="P281" s="341"/>
      <c r="Q281" s="341"/>
      <c r="R281" s="341"/>
      <c r="S281" s="341"/>
      <c r="T281" s="342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39" t="s">
        <v>60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4">
        <v>4607091387292</v>
      </c>
      <c r="E283" s="335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4"/>
      <c r="P283" s="344"/>
      <c r="Q283" s="344"/>
      <c r="R283" s="335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4">
        <v>4607091387315</v>
      </c>
      <c r="E284" s="335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4"/>
      <c r="P284" s="344"/>
      <c r="Q284" s="344"/>
      <c r="R284" s="335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36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8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8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55" t="s">
        <v>449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26"/>
      <c r="Z287" s="326"/>
    </row>
    <row r="288" spans="1:53" ht="14.25" hidden="1" customHeight="1" x14ac:dyDescent="0.25">
      <c r="A288" s="339" t="s">
        <v>60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25"/>
      <c r="Z288" s="325"/>
    </row>
    <row r="289" spans="1:53" ht="27" customHeight="1" x14ac:dyDescent="0.25">
      <c r="A289" s="54" t="s">
        <v>450</v>
      </c>
      <c r="B289" s="54" t="s">
        <v>451</v>
      </c>
      <c r="C289" s="31">
        <v>4301031066</v>
      </c>
      <c r="D289" s="334">
        <v>4607091383836</v>
      </c>
      <c r="E289" s="335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4"/>
      <c r="P289" s="344"/>
      <c r="Q289" s="344"/>
      <c r="R289" s="335"/>
      <c r="S289" s="34"/>
      <c r="T289" s="34"/>
      <c r="U289" s="35" t="s">
        <v>65</v>
      </c>
      <c r="V289" s="330">
        <v>4.2</v>
      </c>
      <c r="W289" s="331">
        <f>IFERROR(IF(V289="",0,CEILING((V289/$H289),1)*$H289),"")</f>
        <v>5.4</v>
      </c>
      <c r="X289" s="36">
        <f>IFERROR(IF(W289=0,"",ROUNDUP(W289/H289,0)*0.00753),"")</f>
        <v>2.2589999999999999E-2</v>
      </c>
      <c r="Y289" s="56"/>
      <c r="Z289" s="57"/>
      <c r="AD289" s="58"/>
      <c r="BA289" s="223" t="s">
        <v>1</v>
      </c>
    </row>
    <row r="290" spans="1:53" x14ac:dyDescent="0.2">
      <c r="A290" s="336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8"/>
      <c r="N290" s="340" t="s">
        <v>66</v>
      </c>
      <c r="O290" s="341"/>
      <c r="P290" s="341"/>
      <c r="Q290" s="341"/>
      <c r="R290" s="341"/>
      <c r="S290" s="341"/>
      <c r="T290" s="342"/>
      <c r="U290" s="37" t="s">
        <v>67</v>
      </c>
      <c r="V290" s="332">
        <f>IFERROR(V289/H289,"0")</f>
        <v>2.3333333333333335</v>
      </c>
      <c r="W290" s="332">
        <f>IFERROR(W289/H289,"0")</f>
        <v>3</v>
      </c>
      <c r="X290" s="332">
        <f>IFERROR(IF(X289="",0,X289),"0")</f>
        <v>2.2589999999999999E-2</v>
      </c>
      <c r="Y290" s="333"/>
      <c r="Z290" s="333"/>
    </row>
    <row r="291" spans="1:53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40" t="s">
        <v>66</v>
      </c>
      <c r="O291" s="341"/>
      <c r="P291" s="341"/>
      <c r="Q291" s="341"/>
      <c r="R291" s="341"/>
      <c r="S291" s="341"/>
      <c r="T291" s="342"/>
      <c r="U291" s="37" t="s">
        <v>65</v>
      </c>
      <c r="V291" s="332">
        <f>IFERROR(SUM(V289:V289),"0")</f>
        <v>4.2</v>
      </c>
      <c r="W291" s="332">
        <f>IFERROR(SUM(W289:W289),"0")</f>
        <v>5.4</v>
      </c>
      <c r="X291" s="37"/>
      <c r="Y291" s="333"/>
      <c r="Z291" s="333"/>
    </row>
    <row r="292" spans="1:53" ht="14.25" hidden="1" customHeight="1" x14ac:dyDescent="0.25">
      <c r="A292" s="339" t="s">
        <v>68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4">
        <v>4607091387919</v>
      </c>
      <c r="E293" s="335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4"/>
      <c r="P293" s="344"/>
      <c r="Q293" s="344"/>
      <c r="R293" s="335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3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8"/>
      <c r="N294" s="340" t="s">
        <v>66</v>
      </c>
      <c r="O294" s="341"/>
      <c r="P294" s="341"/>
      <c r="Q294" s="341"/>
      <c r="R294" s="341"/>
      <c r="S294" s="341"/>
      <c r="T294" s="342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40" t="s">
        <v>66</v>
      </c>
      <c r="O295" s="341"/>
      <c r="P295" s="341"/>
      <c r="Q295" s="341"/>
      <c r="R295" s="341"/>
      <c r="S295" s="341"/>
      <c r="T295" s="342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39" t="s">
        <v>226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25"/>
      <c r="Z296" s="325"/>
    </row>
    <row r="297" spans="1:53" ht="27" customHeight="1" x14ac:dyDescent="0.25">
      <c r="A297" s="54" t="s">
        <v>454</v>
      </c>
      <c r="B297" s="54" t="s">
        <v>455</v>
      </c>
      <c r="C297" s="31">
        <v>4301060324</v>
      </c>
      <c r="D297" s="334">
        <v>4607091388831</v>
      </c>
      <c r="E297" s="335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4"/>
      <c r="P297" s="344"/>
      <c r="Q297" s="344"/>
      <c r="R297" s="335"/>
      <c r="S297" s="34"/>
      <c r="T297" s="34"/>
      <c r="U297" s="35" t="s">
        <v>65</v>
      </c>
      <c r="V297" s="330">
        <v>5</v>
      </c>
      <c r="W297" s="331">
        <f>IFERROR(IF(V297="",0,CEILING((V297/$H297),1)*$H297),"")</f>
        <v>6.84</v>
      </c>
      <c r="X297" s="36">
        <f>IFERROR(IF(W297=0,"",ROUNDUP(W297/H297,0)*0.00753),"")</f>
        <v>2.2589999999999999E-2</v>
      </c>
      <c r="Y297" s="56"/>
      <c r="Z297" s="57"/>
      <c r="AD297" s="58"/>
      <c r="BA297" s="225" t="s">
        <v>1</v>
      </c>
    </row>
    <row r="298" spans="1:53" x14ac:dyDescent="0.2">
      <c r="A298" s="336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8"/>
      <c r="N298" s="340" t="s">
        <v>66</v>
      </c>
      <c r="O298" s="341"/>
      <c r="P298" s="341"/>
      <c r="Q298" s="341"/>
      <c r="R298" s="341"/>
      <c r="S298" s="341"/>
      <c r="T298" s="342"/>
      <c r="U298" s="37" t="s">
        <v>67</v>
      </c>
      <c r="V298" s="332">
        <f>IFERROR(V297/H297,"0")</f>
        <v>2.192982456140351</v>
      </c>
      <c r="W298" s="332">
        <f>IFERROR(W297/H297,"0")</f>
        <v>3</v>
      </c>
      <c r="X298" s="332">
        <f>IFERROR(IF(X297="",0,X297),"0")</f>
        <v>2.2589999999999999E-2</v>
      </c>
      <c r="Y298" s="333"/>
      <c r="Z298" s="333"/>
    </row>
    <row r="299" spans="1:53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8"/>
      <c r="N299" s="340" t="s">
        <v>66</v>
      </c>
      <c r="O299" s="341"/>
      <c r="P299" s="341"/>
      <c r="Q299" s="341"/>
      <c r="R299" s="341"/>
      <c r="S299" s="341"/>
      <c r="T299" s="342"/>
      <c r="U299" s="37" t="s">
        <v>65</v>
      </c>
      <c r="V299" s="332">
        <f>IFERROR(SUM(V297:V297),"0")</f>
        <v>5</v>
      </c>
      <c r="W299" s="332">
        <f>IFERROR(SUM(W297:W297),"0")</f>
        <v>6.84</v>
      </c>
      <c r="X299" s="37"/>
      <c r="Y299" s="333"/>
      <c r="Z299" s="333"/>
    </row>
    <row r="300" spans="1:53" ht="14.25" hidden="1" customHeight="1" x14ac:dyDescent="0.25">
      <c r="A300" s="339" t="s">
        <v>81</v>
      </c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  <c r="V300" s="337"/>
      <c r="W300" s="337"/>
      <c r="X300" s="337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4">
        <v>4607091383102</v>
      </c>
      <c r="E301" s="335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4"/>
      <c r="P301" s="344"/>
      <c r="Q301" s="344"/>
      <c r="R301" s="335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36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8"/>
      <c r="N302" s="340" t="s">
        <v>66</v>
      </c>
      <c r="O302" s="341"/>
      <c r="P302" s="341"/>
      <c r="Q302" s="341"/>
      <c r="R302" s="341"/>
      <c r="S302" s="341"/>
      <c r="T302" s="342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8"/>
      <c r="N303" s="340" t="s">
        <v>66</v>
      </c>
      <c r="O303" s="341"/>
      <c r="P303" s="341"/>
      <c r="Q303" s="341"/>
      <c r="R303" s="341"/>
      <c r="S303" s="341"/>
      <c r="T303" s="342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422" t="s">
        <v>458</v>
      </c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8"/>
      <c r="Z304" s="48"/>
    </row>
    <row r="305" spans="1:53" ht="16.5" hidden="1" customHeight="1" x14ac:dyDescent="0.25">
      <c r="A305" s="355" t="s">
        <v>459</v>
      </c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  <c r="V305" s="337"/>
      <c r="W305" s="337"/>
      <c r="X305" s="337"/>
      <c r="Y305" s="326"/>
      <c r="Z305" s="326"/>
    </row>
    <row r="306" spans="1:53" ht="14.25" hidden="1" customHeight="1" x14ac:dyDescent="0.25">
      <c r="A306" s="339" t="s">
        <v>103</v>
      </c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25"/>
      <c r="Z306" s="325"/>
    </row>
    <row r="307" spans="1:53" ht="27" hidden="1" customHeight="1" x14ac:dyDescent="0.25">
      <c r="A307" s="54" t="s">
        <v>460</v>
      </c>
      <c r="B307" s="54" t="s">
        <v>461</v>
      </c>
      <c r="C307" s="31">
        <v>4301011339</v>
      </c>
      <c r="D307" s="334">
        <v>4607091383997</v>
      </c>
      <c r="E307" s="335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4"/>
      <c r="P307" s="344"/>
      <c r="Q307" s="344"/>
      <c r="R307" s="335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4">
        <v>4607091383997</v>
      </c>
      <c r="E308" s="335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4"/>
      <c r="P308" s="344"/>
      <c r="Q308" s="344"/>
      <c r="R308" s="335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4">
        <v>4607091384130</v>
      </c>
      <c r="E309" s="335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4"/>
      <c r="P309" s="344"/>
      <c r="Q309" s="344"/>
      <c r="R309" s="335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4">
        <v>4607091384130</v>
      </c>
      <c r="E310" s="335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4"/>
      <c r="P310" s="344"/>
      <c r="Q310" s="344"/>
      <c r="R310" s="335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4">
        <v>4607091384147</v>
      </c>
      <c r="E311" s="335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4"/>
      <c r="P311" s="344"/>
      <c r="Q311" s="344"/>
      <c r="R311" s="335"/>
      <c r="S311" s="34"/>
      <c r="T311" s="34"/>
      <c r="U311" s="35" t="s">
        <v>65</v>
      </c>
      <c r="V311" s="330">
        <v>20</v>
      </c>
      <c r="W311" s="331">
        <f t="shared" si="15"/>
        <v>30</v>
      </c>
      <c r="X311" s="36">
        <f>IFERROR(IF(W311=0,"",ROUNDUP(W311/H311,0)*0.02175),"")</f>
        <v>4.3499999999999997E-2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4">
        <v>4607091384147</v>
      </c>
      <c r="E312" s="335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0" t="s">
        <v>469</v>
      </c>
      <c r="O312" s="344"/>
      <c r="P312" s="344"/>
      <c r="Q312" s="344"/>
      <c r="R312" s="335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4">
        <v>4607091384154</v>
      </c>
      <c r="E313" s="335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4"/>
      <c r="P313" s="344"/>
      <c r="Q313" s="344"/>
      <c r="R313" s="335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4">
        <v>4607091384161</v>
      </c>
      <c r="E314" s="335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4"/>
      <c r="P314" s="344"/>
      <c r="Q314" s="344"/>
      <c r="R314" s="335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3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40" t="s">
        <v>66</v>
      </c>
      <c r="O315" s="341"/>
      <c r="P315" s="341"/>
      <c r="Q315" s="341"/>
      <c r="R315" s="341"/>
      <c r="S315" s="341"/>
      <c r="T315" s="342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1.3333333333333333</v>
      </c>
      <c r="W315" s="332">
        <f>IFERROR(W307/H307,"0")+IFERROR(W308/H308,"0")+IFERROR(W309/H309,"0")+IFERROR(W310/H310,"0")+IFERROR(W311/H311,"0")+IFERROR(W312/H312,"0")+IFERROR(W313/H313,"0")+IFERROR(W314/H314,"0")</f>
        <v>2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4.3499999999999997E-2</v>
      </c>
      <c r="Y315" s="333"/>
      <c r="Z315" s="333"/>
    </row>
    <row r="316" spans="1:53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8"/>
      <c r="N316" s="340" t="s">
        <v>66</v>
      </c>
      <c r="O316" s="341"/>
      <c r="P316" s="341"/>
      <c r="Q316" s="341"/>
      <c r="R316" s="341"/>
      <c r="S316" s="341"/>
      <c r="T316" s="342"/>
      <c r="U316" s="37" t="s">
        <v>65</v>
      </c>
      <c r="V316" s="332">
        <f>IFERROR(SUM(V307:V314),"0")</f>
        <v>20</v>
      </c>
      <c r="W316" s="332">
        <f>IFERROR(SUM(W307:W314),"0")</f>
        <v>30</v>
      </c>
      <c r="X316" s="37"/>
      <c r="Y316" s="333"/>
      <c r="Z316" s="333"/>
    </row>
    <row r="317" spans="1:53" ht="14.25" hidden="1" customHeight="1" x14ac:dyDescent="0.25">
      <c r="A317" s="339" t="s">
        <v>95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4">
        <v>4607091383980</v>
      </c>
      <c r="E318" s="335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4"/>
      <c r="P318" s="344"/>
      <c r="Q318" s="344"/>
      <c r="R318" s="335"/>
      <c r="S318" s="34"/>
      <c r="T318" s="34"/>
      <c r="U318" s="35" t="s">
        <v>65</v>
      </c>
      <c r="V318" s="330">
        <v>150</v>
      </c>
      <c r="W318" s="331">
        <f>IFERROR(IF(V318="",0,CEILING((V318/$H318),1)*$H318),"")</f>
        <v>150</v>
      </c>
      <c r="X318" s="36">
        <f>IFERROR(IF(W318=0,"",ROUNDUP(W318/H318,0)*0.02175),"")</f>
        <v>0.21749999999999997</v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4">
        <v>4680115883314</v>
      </c>
      <c r="E319" s="335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14" t="s">
        <v>478</v>
      </c>
      <c r="O319" s="344"/>
      <c r="P319" s="344"/>
      <c r="Q319" s="344"/>
      <c r="R319" s="335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4">
        <v>4607091384178</v>
      </c>
      <c r="E320" s="335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4"/>
      <c r="P320" s="344"/>
      <c r="Q320" s="344"/>
      <c r="R320" s="335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36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8"/>
      <c r="N321" s="340" t="s">
        <v>66</v>
      </c>
      <c r="O321" s="341"/>
      <c r="P321" s="341"/>
      <c r="Q321" s="341"/>
      <c r="R321" s="341"/>
      <c r="S321" s="341"/>
      <c r="T321" s="342"/>
      <c r="U321" s="37" t="s">
        <v>67</v>
      </c>
      <c r="V321" s="332">
        <f>IFERROR(V318/H318,"0")+IFERROR(V319/H319,"0")+IFERROR(V320/H320,"0")</f>
        <v>10</v>
      </c>
      <c r="W321" s="332">
        <f>IFERROR(W318/H318,"0")+IFERROR(W319/H319,"0")+IFERROR(W320/H320,"0")</f>
        <v>10</v>
      </c>
      <c r="X321" s="332">
        <f>IFERROR(IF(X318="",0,X318),"0")+IFERROR(IF(X319="",0,X319),"0")+IFERROR(IF(X320="",0,X320),"0")</f>
        <v>0.21749999999999997</v>
      </c>
      <c r="Y321" s="333"/>
      <c r="Z321" s="333"/>
    </row>
    <row r="322" spans="1:53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8"/>
      <c r="N322" s="340" t="s">
        <v>66</v>
      </c>
      <c r="O322" s="341"/>
      <c r="P322" s="341"/>
      <c r="Q322" s="341"/>
      <c r="R322" s="341"/>
      <c r="S322" s="341"/>
      <c r="T322" s="342"/>
      <c r="U322" s="37" t="s">
        <v>65</v>
      </c>
      <c r="V322" s="332">
        <f>IFERROR(SUM(V318:V320),"0")</f>
        <v>150</v>
      </c>
      <c r="W322" s="332">
        <f>IFERROR(SUM(W318:W320),"0")</f>
        <v>150</v>
      </c>
      <c r="X322" s="37"/>
      <c r="Y322" s="333"/>
      <c r="Z322" s="333"/>
    </row>
    <row r="323" spans="1:53" ht="14.25" hidden="1" customHeight="1" x14ac:dyDescent="0.25">
      <c r="A323" s="339" t="s">
        <v>68</v>
      </c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  <c r="V323" s="337"/>
      <c r="W323" s="337"/>
      <c r="X323" s="337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4">
        <v>4607091383928</v>
      </c>
      <c r="E324" s="335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3" t="s">
        <v>483</v>
      </c>
      <c r="O324" s="344"/>
      <c r="P324" s="344"/>
      <c r="Q324" s="344"/>
      <c r="R324" s="335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hidden="1" customHeight="1" x14ac:dyDescent="0.25">
      <c r="A325" s="54" t="s">
        <v>484</v>
      </c>
      <c r="B325" s="54" t="s">
        <v>485</v>
      </c>
      <c r="C325" s="31">
        <v>4301051298</v>
      </c>
      <c r="D325" s="334">
        <v>4607091384260</v>
      </c>
      <c r="E325" s="335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4"/>
      <c r="P325" s="344"/>
      <c r="Q325" s="344"/>
      <c r="R325" s="335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hidden="1" x14ac:dyDescent="0.2">
      <c r="A326" s="336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8"/>
      <c r="N326" s="340" t="s">
        <v>66</v>
      </c>
      <c r="O326" s="341"/>
      <c r="P326" s="341"/>
      <c r="Q326" s="341"/>
      <c r="R326" s="341"/>
      <c r="S326" s="341"/>
      <c r="T326" s="342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8"/>
      <c r="N327" s="340" t="s">
        <v>66</v>
      </c>
      <c r="O327" s="341"/>
      <c r="P327" s="341"/>
      <c r="Q327" s="341"/>
      <c r="R327" s="341"/>
      <c r="S327" s="341"/>
      <c r="T327" s="342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hidden="1" customHeight="1" x14ac:dyDescent="0.25">
      <c r="A328" s="339" t="s">
        <v>226</v>
      </c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4">
        <v>4607091384673</v>
      </c>
      <c r="E329" s="335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4"/>
      <c r="P329" s="344"/>
      <c r="Q329" s="344"/>
      <c r="R329" s="335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36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8"/>
      <c r="N330" s="340" t="s">
        <v>66</v>
      </c>
      <c r="O330" s="341"/>
      <c r="P330" s="341"/>
      <c r="Q330" s="341"/>
      <c r="R330" s="341"/>
      <c r="S330" s="341"/>
      <c r="T330" s="342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40" t="s">
        <v>66</v>
      </c>
      <c r="O331" s="341"/>
      <c r="P331" s="341"/>
      <c r="Q331" s="341"/>
      <c r="R331" s="341"/>
      <c r="S331" s="341"/>
      <c r="T331" s="342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55" t="s">
        <v>488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337"/>
      <c r="Y332" s="326"/>
      <c r="Z332" s="326"/>
    </row>
    <row r="333" spans="1:53" ht="14.25" hidden="1" customHeight="1" x14ac:dyDescent="0.25">
      <c r="A333" s="339" t="s">
        <v>103</v>
      </c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  <c r="V333" s="337"/>
      <c r="W333" s="337"/>
      <c r="X333" s="337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4">
        <v>4607091384185</v>
      </c>
      <c r="E334" s="335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4"/>
      <c r="P334" s="344"/>
      <c r="Q334" s="344"/>
      <c r="R334" s="335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4">
        <v>4607091384192</v>
      </c>
      <c r="E335" s="335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4"/>
      <c r="P335" s="344"/>
      <c r="Q335" s="344"/>
      <c r="R335" s="335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4">
        <v>4680115881907</v>
      </c>
      <c r="E336" s="335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4"/>
      <c r="P336" s="344"/>
      <c r="Q336" s="344"/>
      <c r="R336" s="335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4">
        <v>4680115883925</v>
      </c>
      <c r="E337" s="335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1" t="s">
        <v>497</v>
      </c>
      <c r="O337" s="344"/>
      <c r="P337" s="344"/>
      <c r="Q337" s="344"/>
      <c r="R337" s="335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customHeight="1" x14ac:dyDescent="0.25">
      <c r="A338" s="54" t="s">
        <v>498</v>
      </c>
      <c r="B338" s="54" t="s">
        <v>499</v>
      </c>
      <c r="C338" s="31">
        <v>4301011303</v>
      </c>
      <c r="D338" s="334">
        <v>4607091384680</v>
      </c>
      <c r="E338" s="335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4"/>
      <c r="P338" s="344"/>
      <c r="Q338" s="344"/>
      <c r="R338" s="335"/>
      <c r="S338" s="34"/>
      <c r="T338" s="34"/>
      <c r="U338" s="35" t="s">
        <v>65</v>
      </c>
      <c r="V338" s="330">
        <v>13.6</v>
      </c>
      <c r="W338" s="331">
        <f>IFERROR(IF(V338="",0,CEILING((V338/$H338),1)*$H338),"")</f>
        <v>16</v>
      </c>
      <c r="X338" s="36">
        <f>IFERROR(IF(W338=0,"",ROUNDUP(W338/H338,0)*0.00937),"")</f>
        <v>3.7479999999999999E-2</v>
      </c>
      <c r="Y338" s="56"/>
      <c r="Z338" s="57"/>
      <c r="AD338" s="58"/>
      <c r="BA338" s="245" t="s">
        <v>1</v>
      </c>
    </row>
    <row r="339" spans="1:53" x14ac:dyDescent="0.2">
      <c r="A339" s="336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8"/>
      <c r="N339" s="340" t="s">
        <v>66</v>
      </c>
      <c r="O339" s="341"/>
      <c r="P339" s="341"/>
      <c r="Q339" s="341"/>
      <c r="R339" s="341"/>
      <c r="S339" s="341"/>
      <c r="T339" s="342"/>
      <c r="U339" s="37" t="s">
        <v>67</v>
      </c>
      <c r="V339" s="332">
        <f>IFERROR(V334/H334,"0")+IFERROR(V335/H335,"0")+IFERROR(V336/H336,"0")+IFERROR(V337/H337,"0")+IFERROR(V338/H338,"0")</f>
        <v>3.4</v>
      </c>
      <c r="W339" s="332">
        <f>IFERROR(W334/H334,"0")+IFERROR(W335/H335,"0")+IFERROR(W336/H336,"0")+IFERROR(W337/H337,"0")+IFERROR(W338/H338,"0")</f>
        <v>4</v>
      </c>
      <c r="X339" s="332">
        <f>IFERROR(IF(X334="",0,X334),"0")+IFERROR(IF(X335="",0,X335),"0")+IFERROR(IF(X336="",0,X336),"0")+IFERROR(IF(X337="",0,X337),"0")+IFERROR(IF(X338="",0,X338),"0")</f>
        <v>3.7479999999999999E-2</v>
      </c>
      <c r="Y339" s="333"/>
      <c r="Z339" s="333"/>
    </row>
    <row r="340" spans="1:53" x14ac:dyDescent="0.2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8"/>
      <c r="N340" s="340" t="s">
        <v>66</v>
      </c>
      <c r="O340" s="341"/>
      <c r="P340" s="341"/>
      <c r="Q340" s="341"/>
      <c r="R340" s="341"/>
      <c r="S340" s="341"/>
      <c r="T340" s="342"/>
      <c r="U340" s="37" t="s">
        <v>65</v>
      </c>
      <c r="V340" s="332">
        <f>IFERROR(SUM(V334:V338),"0")</f>
        <v>13.6</v>
      </c>
      <c r="W340" s="332">
        <f>IFERROR(SUM(W334:W338),"0")</f>
        <v>16</v>
      </c>
      <c r="X340" s="37"/>
      <c r="Y340" s="333"/>
      <c r="Z340" s="333"/>
    </row>
    <row r="341" spans="1:53" ht="14.25" hidden="1" customHeight="1" x14ac:dyDescent="0.25">
      <c r="A341" s="339" t="s">
        <v>60</v>
      </c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4">
        <v>4607091384802</v>
      </c>
      <c r="E342" s="335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4"/>
      <c r="P342" s="344"/>
      <c r="Q342" s="344"/>
      <c r="R342" s="335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4">
        <v>4607091384826</v>
      </c>
      <c r="E343" s="335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4"/>
      <c r="P343" s="344"/>
      <c r="Q343" s="344"/>
      <c r="R343" s="335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36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8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39" t="s">
        <v>68</v>
      </c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25"/>
      <c r="Z346" s="325"/>
    </row>
    <row r="347" spans="1:53" ht="27" customHeight="1" x14ac:dyDescent="0.25">
      <c r="A347" s="54" t="s">
        <v>504</v>
      </c>
      <c r="B347" s="54" t="s">
        <v>505</v>
      </c>
      <c r="C347" s="31">
        <v>4301051303</v>
      </c>
      <c r="D347" s="334">
        <v>4607091384246</v>
      </c>
      <c r="E347" s="335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4"/>
      <c r="P347" s="344"/>
      <c r="Q347" s="344"/>
      <c r="R347" s="335"/>
      <c r="S347" s="34"/>
      <c r="T347" s="34"/>
      <c r="U347" s="35" t="s">
        <v>65</v>
      </c>
      <c r="V347" s="330">
        <v>16</v>
      </c>
      <c r="W347" s="331">
        <f>IFERROR(IF(V347="",0,CEILING((V347/$H347),1)*$H347),"")</f>
        <v>23.4</v>
      </c>
      <c r="X347" s="36">
        <f>IFERROR(IF(W347=0,"",ROUNDUP(W347/H347,0)*0.02175),"")</f>
        <v>6.5250000000000002E-2</v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4">
        <v>4680115881976</v>
      </c>
      <c r="E348" s="335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4"/>
      <c r="P348" s="344"/>
      <c r="Q348" s="344"/>
      <c r="R348" s="335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customHeight="1" x14ac:dyDescent="0.25">
      <c r="A349" s="54" t="s">
        <v>508</v>
      </c>
      <c r="B349" s="54" t="s">
        <v>509</v>
      </c>
      <c r="C349" s="31">
        <v>4301051297</v>
      </c>
      <c r="D349" s="334">
        <v>4607091384253</v>
      </c>
      <c r="E349" s="335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4"/>
      <c r="P349" s="344"/>
      <c r="Q349" s="344"/>
      <c r="R349" s="335"/>
      <c r="S349" s="34"/>
      <c r="T349" s="34"/>
      <c r="U349" s="35" t="s">
        <v>65</v>
      </c>
      <c r="V349" s="330">
        <v>4</v>
      </c>
      <c r="W349" s="331">
        <f>IFERROR(IF(V349="",0,CEILING((V349/$H349),1)*$H349),"")</f>
        <v>4.8</v>
      </c>
      <c r="X349" s="36">
        <f>IFERROR(IF(W349=0,"",ROUNDUP(W349/H349,0)*0.00753),"")</f>
        <v>1.506E-2</v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4">
        <v>4680115881969</v>
      </c>
      <c r="E350" s="335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3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4"/>
      <c r="P350" s="344"/>
      <c r="Q350" s="344"/>
      <c r="R350" s="335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x14ac:dyDescent="0.2">
      <c r="A351" s="336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8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32">
        <f>IFERROR(V347/H347,"0")+IFERROR(V348/H348,"0")+IFERROR(V349/H349,"0")+IFERROR(V350/H350,"0")</f>
        <v>3.7179487179487181</v>
      </c>
      <c r="W351" s="332">
        <f>IFERROR(W347/H347,"0")+IFERROR(W348/H348,"0")+IFERROR(W349/H349,"0")+IFERROR(W350/H350,"0")</f>
        <v>5</v>
      </c>
      <c r="X351" s="332">
        <f>IFERROR(IF(X347="",0,X347),"0")+IFERROR(IF(X348="",0,X348),"0")+IFERROR(IF(X349="",0,X349),"0")+IFERROR(IF(X350="",0,X350),"0")</f>
        <v>8.0310000000000006E-2</v>
      </c>
      <c r="Y351" s="333"/>
      <c r="Z351" s="333"/>
    </row>
    <row r="352" spans="1:53" x14ac:dyDescent="0.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8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32">
        <f>IFERROR(SUM(V347:V350),"0")</f>
        <v>20</v>
      </c>
      <c r="W352" s="332">
        <f>IFERROR(SUM(W347:W350),"0")</f>
        <v>28.2</v>
      </c>
      <c r="X352" s="37"/>
      <c r="Y352" s="333"/>
      <c r="Z352" s="333"/>
    </row>
    <row r="353" spans="1:53" ht="14.25" hidden="1" customHeight="1" x14ac:dyDescent="0.25">
      <c r="A353" s="339" t="s">
        <v>226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4">
        <v>4607091389357</v>
      </c>
      <c r="E354" s="335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4"/>
      <c r="P354" s="344"/>
      <c r="Q354" s="344"/>
      <c r="R354" s="335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36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40" t="s">
        <v>66</v>
      </c>
      <c r="O355" s="341"/>
      <c r="P355" s="341"/>
      <c r="Q355" s="341"/>
      <c r="R355" s="341"/>
      <c r="S355" s="341"/>
      <c r="T355" s="342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8"/>
      <c r="N356" s="340" t="s">
        <v>66</v>
      </c>
      <c r="O356" s="341"/>
      <c r="P356" s="341"/>
      <c r="Q356" s="341"/>
      <c r="R356" s="341"/>
      <c r="S356" s="341"/>
      <c r="T356" s="342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422" t="s">
        <v>514</v>
      </c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8"/>
      <c r="Z357" s="48"/>
    </row>
    <row r="358" spans="1:53" ht="16.5" hidden="1" customHeight="1" x14ac:dyDescent="0.25">
      <c r="A358" s="355" t="s">
        <v>515</v>
      </c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  <c r="V358" s="337"/>
      <c r="W358" s="337"/>
      <c r="X358" s="337"/>
      <c r="Y358" s="326"/>
      <c r="Z358" s="326"/>
    </row>
    <row r="359" spans="1:53" ht="14.25" hidden="1" customHeight="1" x14ac:dyDescent="0.25">
      <c r="A359" s="339" t="s">
        <v>103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  <c r="V359" s="337"/>
      <c r="W359" s="337"/>
      <c r="X359" s="337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4">
        <v>4607091389708</v>
      </c>
      <c r="E360" s="335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4"/>
      <c r="P360" s="344"/>
      <c r="Q360" s="344"/>
      <c r="R360" s="335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4">
        <v>4607091389692</v>
      </c>
      <c r="E361" s="335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4"/>
      <c r="P361" s="344"/>
      <c r="Q361" s="344"/>
      <c r="R361" s="335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36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8"/>
      <c r="N362" s="340" t="s">
        <v>66</v>
      </c>
      <c r="O362" s="341"/>
      <c r="P362" s="341"/>
      <c r="Q362" s="341"/>
      <c r="R362" s="341"/>
      <c r="S362" s="341"/>
      <c r="T362" s="342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8"/>
      <c r="N363" s="340" t="s">
        <v>66</v>
      </c>
      <c r="O363" s="341"/>
      <c r="P363" s="341"/>
      <c r="Q363" s="341"/>
      <c r="R363" s="341"/>
      <c r="S363" s="341"/>
      <c r="T363" s="342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39" t="s">
        <v>60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25"/>
      <c r="Z364" s="325"/>
    </row>
    <row r="365" spans="1:53" ht="27" hidden="1" customHeight="1" x14ac:dyDescent="0.25">
      <c r="A365" s="54" t="s">
        <v>520</v>
      </c>
      <c r="B365" s="54" t="s">
        <v>521</v>
      </c>
      <c r="C365" s="31">
        <v>4301031177</v>
      </c>
      <c r="D365" s="334">
        <v>4607091389753</v>
      </c>
      <c r="E365" s="335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4"/>
      <c r="P365" s="344"/>
      <c r="Q365" s="344"/>
      <c r="R365" s="335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4">
        <v>4607091389760</v>
      </c>
      <c r="E366" s="335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4"/>
      <c r="P366" s="344"/>
      <c r="Q366" s="344"/>
      <c r="R366" s="335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4301031175</v>
      </c>
      <c r="D367" s="334">
        <v>4607091389746</v>
      </c>
      <c r="E367" s="335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4"/>
      <c r="P367" s="344"/>
      <c r="Q367" s="344"/>
      <c r="R367" s="335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4">
        <v>4680115882928</v>
      </c>
      <c r="E368" s="335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4"/>
      <c r="P368" s="344"/>
      <c r="Q368" s="344"/>
      <c r="R368" s="335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4">
        <v>4680115883147</v>
      </c>
      <c r="E369" s="335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4"/>
      <c r="P369" s="344"/>
      <c r="Q369" s="344"/>
      <c r="R369" s="335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4">
        <v>4607091384338</v>
      </c>
      <c r="E370" s="335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4"/>
      <c r="P370" s="344"/>
      <c r="Q370" s="344"/>
      <c r="R370" s="335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4">
        <v>4680115883154</v>
      </c>
      <c r="E371" s="335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4"/>
      <c r="P371" s="344"/>
      <c r="Q371" s="344"/>
      <c r="R371" s="335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4">
        <v>4607091389524</v>
      </c>
      <c r="E372" s="335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4"/>
      <c r="P372" s="344"/>
      <c r="Q372" s="344"/>
      <c r="R372" s="335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4">
        <v>4680115883161</v>
      </c>
      <c r="E373" s="335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4"/>
      <c r="P373" s="344"/>
      <c r="Q373" s="344"/>
      <c r="R373" s="335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4">
        <v>4607091384345</v>
      </c>
      <c r="E374" s="335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4"/>
      <c r="P374" s="344"/>
      <c r="Q374" s="344"/>
      <c r="R374" s="335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4">
        <v>4680115883178</v>
      </c>
      <c r="E375" s="335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4"/>
      <c r="P375" s="344"/>
      <c r="Q375" s="344"/>
      <c r="R375" s="335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4">
        <v>4607091389531</v>
      </c>
      <c r="E376" s="335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4"/>
      <c r="P376" s="344"/>
      <c r="Q376" s="344"/>
      <c r="R376" s="335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4">
        <v>4680115883185</v>
      </c>
      <c r="E377" s="335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36" t="s">
        <v>546</v>
      </c>
      <c r="O377" s="344"/>
      <c r="P377" s="344"/>
      <c r="Q377" s="344"/>
      <c r="R377" s="335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hidden="1" x14ac:dyDescent="0.2">
      <c r="A378" s="336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hidden="1" x14ac:dyDescent="0.2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8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hidden="1" customHeight="1" x14ac:dyDescent="0.25">
      <c r="A380" s="339" t="s">
        <v>68</v>
      </c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  <c r="V380" s="337"/>
      <c r="W380" s="337"/>
      <c r="X380" s="337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4">
        <v>4607091389685</v>
      </c>
      <c r="E381" s="335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4"/>
      <c r="P381" s="344"/>
      <c r="Q381" s="344"/>
      <c r="R381" s="335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4">
        <v>4607091389654</v>
      </c>
      <c r="E382" s="335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4"/>
      <c r="P382" s="344"/>
      <c r="Q382" s="344"/>
      <c r="R382" s="335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4">
        <v>4607091384352</v>
      </c>
      <c r="E383" s="335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4"/>
      <c r="P383" s="344"/>
      <c r="Q383" s="344"/>
      <c r="R383" s="335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4">
        <v>4607091389661</v>
      </c>
      <c r="E384" s="335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4"/>
      <c r="P384" s="344"/>
      <c r="Q384" s="344"/>
      <c r="R384" s="335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36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8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8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39" t="s">
        <v>226</v>
      </c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  <c r="V387" s="337"/>
      <c r="W387" s="337"/>
      <c r="X387" s="337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4">
        <v>4680115881648</v>
      </c>
      <c r="E388" s="335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4"/>
      <c r="P388" s="344"/>
      <c r="Q388" s="344"/>
      <c r="R388" s="335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36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40" t="s">
        <v>66</v>
      </c>
      <c r="O389" s="341"/>
      <c r="P389" s="341"/>
      <c r="Q389" s="341"/>
      <c r="R389" s="341"/>
      <c r="S389" s="341"/>
      <c r="T389" s="342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8"/>
      <c r="N390" s="340" t="s">
        <v>66</v>
      </c>
      <c r="O390" s="341"/>
      <c r="P390" s="341"/>
      <c r="Q390" s="341"/>
      <c r="R390" s="341"/>
      <c r="S390" s="341"/>
      <c r="T390" s="342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39" t="s">
        <v>81</v>
      </c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  <c r="V391" s="337"/>
      <c r="W391" s="337"/>
      <c r="X391" s="337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4">
        <v>4680115884359</v>
      </c>
      <c r="E392" s="335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9" t="s">
        <v>561</v>
      </c>
      <c r="O392" s="344"/>
      <c r="P392" s="344"/>
      <c r="Q392" s="344"/>
      <c r="R392" s="335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562</v>
      </c>
      <c r="B393" s="54" t="s">
        <v>563</v>
      </c>
      <c r="C393" s="31">
        <v>4301032045</v>
      </c>
      <c r="D393" s="334">
        <v>4680115884335</v>
      </c>
      <c r="E393" s="335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44"/>
      <c r="P393" s="344"/>
      <c r="Q393" s="344"/>
      <c r="R393" s="335"/>
      <c r="S393" s="34"/>
      <c r="T393" s="34"/>
      <c r="U393" s="35" t="s">
        <v>65</v>
      </c>
      <c r="V393" s="330">
        <v>6</v>
      </c>
      <c r="W393" s="331">
        <f>IFERROR(IF(V393="",0,CEILING((V393/$H393),1)*$H393),"")</f>
        <v>6</v>
      </c>
      <c r="X393" s="36">
        <f>IFERROR(IF(W393=0,"",ROUNDUP(W393/H393,0)*0.00627),"")</f>
        <v>3.1350000000000003E-2</v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565</v>
      </c>
      <c r="B394" s="54" t="s">
        <v>566</v>
      </c>
      <c r="C394" s="31">
        <v>4301032047</v>
      </c>
      <c r="D394" s="334">
        <v>4680115884342</v>
      </c>
      <c r="E394" s="335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2" t="s">
        <v>567</v>
      </c>
      <c r="O394" s="344"/>
      <c r="P394" s="344"/>
      <c r="Q394" s="344"/>
      <c r="R394" s="335"/>
      <c r="S394" s="34"/>
      <c r="T394" s="34"/>
      <c r="U394" s="35" t="s">
        <v>65</v>
      </c>
      <c r="V394" s="330">
        <v>6</v>
      </c>
      <c r="W394" s="331">
        <f>IFERROR(IF(V394="",0,CEILING((V394/$H394),1)*$H394),"")</f>
        <v>6</v>
      </c>
      <c r="X394" s="36">
        <f>IFERROR(IF(W394=0,"",ROUNDUP(W394/H394,0)*0.00627),"")</f>
        <v>3.1350000000000003E-2</v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4">
        <v>4680115884113</v>
      </c>
      <c r="E395" s="335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44"/>
      <c r="P395" s="344"/>
      <c r="Q395" s="344"/>
      <c r="R395" s="335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x14ac:dyDescent="0.2">
      <c r="A396" s="336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8"/>
      <c r="N396" s="340" t="s">
        <v>66</v>
      </c>
      <c r="O396" s="341"/>
      <c r="P396" s="341"/>
      <c r="Q396" s="341"/>
      <c r="R396" s="341"/>
      <c r="S396" s="341"/>
      <c r="T396" s="342"/>
      <c r="U396" s="37" t="s">
        <v>67</v>
      </c>
      <c r="V396" s="332">
        <f>IFERROR(V392/H392,"0")+IFERROR(V393/H393,"0")+IFERROR(V394/H394,"0")+IFERROR(V395/H395,"0")</f>
        <v>10</v>
      </c>
      <c r="W396" s="332">
        <f>IFERROR(W392/H392,"0")+IFERROR(W393/H393,"0")+IFERROR(W394/H394,"0")+IFERROR(W395/H395,"0")</f>
        <v>10</v>
      </c>
      <c r="X396" s="332">
        <f>IFERROR(IF(X392="",0,X392),"0")+IFERROR(IF(X393="",0,X393),"0")+IFERROR(IF(X394="",0,X394),"0")+IFERROR(IF(X395="",0,X395),"0")</f>
        <v>6.2700000000000006E-2</v>
      </c>
      <c r="Y396" s="333"/>
      <c r="Z396" s="333"/>
    </row>
    <row r="397" spans="1:53" x14ac:dyDescent="0.2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8"/>
      <c r="N397" s="340" t="s">
        <v>66</v>
      </c>
      <c r="O397" s="341"/>
      <c r="P397" s="341"/>
      <c r="Q397" s="341"/>
      <c r="R397" s="341"/>
      <c r="S397" s="341"/>
      <c r="T397" s="342"/>
      <c r="U397" s="37" t="s">
        <v>65</v>
      </c>
      <c r="V397" s="332">
        <f>IFERROR(SUM(V392:V395),"0")</f>
        <v>12</v>
      </c>
      <c r="W397" s="332">
        <f>IFERROR(SUM(W392:W395),"0")</f>
        <v>12</v>
      </c>
      <c r="X397" s="37"/>
      <c r="Y397" s="333"/>
      <c r="Z397" s="333"/>
    </row>
    <row r="398" spans="1:53" ht="16.5" hidden="1" customHeight="1" x14ac:dyDescent="0.25">
      <c r="A398" s="355" t="s">
        <v>571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337"/>
      <c r="Y398" s="326"/>
      <c r="Z398" s="326"/>
    </row>
    <row r="399" spans="1:53" ht="14.25" hidden="1" customHeight="1" x14ac:dyDescent="0.25">
      <c r="A399" s="339" t="s">
        <v>95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4">
        <v>4607091389388</v>
      </c>
      <c r="E400" s="335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3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4"/>
      <c r="P400" s="344"/>
      <c r="Q400" s="344"/>
      <c r="R400" s="335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4">
        <v>4607091389364</v>
      </c>
      <c r="E401" s="335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4"/>
      <c r="P401" s="344"/>
      <c r="Q401" s="344"/>
      <c r="R401" s="335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36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8"/>
      <c r="N402" s="340" t="s">
        <v>66</v>
      </c>
      <c r="O402" s="341"/>
      <c r="P402" s="341"/>
      <c r="Q402" s="341"/>
      <c r="R402" s="341"/>
      <c r="S402" s="341"/>
      <c r="T402" s="342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8"/>
      <c r="N403" s="340" t="s">
        <v>66</v>
      </c>
      <c r="O403" s="341"/>
      <c r="P403" s="341"/>
      <c r="Q403" s="341"/>
      <c r="R403" s="341"/>
      <c r="S403" s="341"/>
      <c r="T403" s="342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39" t="s">
        <v>60</v>
      </c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  <c r="V404" s="337"/>
      <c r="W404" s="337"/>
      <c r="X404" s="337"/>
      <c r="Y404" s="325"/>
      <c r="Z404" s="325"/>
    </row>
    <row r="405" spans="1:53" ht="27" hidden="1" customHeight="1" x14ac:dyDescent="0.25">
      <c r="A405" s="54" t="s">
        <v>576</v>
      </c>
      <c r="B405" s="54" t="s">
        <v>577</v>
      </c>
      <c r="C405" s="31">
        <v>4301031212</v>
      </c>
      <c r="D405" s="334">
        <v>4607091389739</v>
      </c>
      <c r="E405" s="335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4"/>
      <c r="P405" s="344"/>
      <c r="Q405" s="344"/>
      <c r="R405" s="335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4">
        <v>4680115883048</v>
      </c>
      <c r="E406" s="335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4"/>
      <c r="P406" s="344"/>
      <c r="Q406" s="344"/>
      <c r="R406" s="335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4">
        <v>4607091389425</v>
      </c>
      <c r="E407" s="335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4"/>
      <c r="P407" s="344"/>
      <c r="Q407" s="344"/>
      <c r="R407" s="335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4">
        <v>4680115882911</v>
      </c>
      <c r="E408" s="335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44"/>
      <c r="P408" s="344"/>
      <c r="Q408" s="344"/>
      <c r="R408" s="335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4">
        <v>4680115880771</v>
      </c>
      <c r="E409" s="335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4"/>
      <c r="P409" s="344"/>
      <c r="Q409" s="344"/>
      <c r="R409" s="335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4">
        <v>4607091389500</v>
      </c>
      <c r="E410" s="335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4"/>
      <c r="P410" s="344"/>
      <c r="Q410" s="344"/>
      <c r="R410" s="335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4">
        <v>4680115881983</v>
      </c>
      <c r="E411" s="335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4"/>
      <c r="P411" s="344"/>
      <c r="Q411" s="344"/>
      <c r="R411" s="335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hidden="1" x14ac:dyDescent="0.2">
      <c r="A412" s="336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40" t="s">
        <v>66</v>
      </c>
      <c r="O412" s="341"/>
      <c r="P412" s="341"/>
      <c r="Q412" s="341"/>
      <c r="R412" s="341"/>
      <c r="S412" s="341"/>
      <c r="T412" s="342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hidden="1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40" t="s">
        <v>66</v>
      </c>
      <c r="O413" s="341"/>
      <c r="P413" s="341"/>
      <c r="Q413" s="341"/>
      <c r="R413" s="341"/>
      <c r="S413" s="341"/>
      <c r="T413" s="342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hidden="1" customHeight="1" x14ac:dyDescent="0.25">
      <c r="A414" s="339" t="s">
        <v>81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25"/>
      <c r="Z414" s="325"/>
    </row>
    <row r="415" spans="1:53" ht="27" customHeight="1" x14ac:dyDescent="0.25">
      <c r="A415" s="54" t="s">
        <v>591</v>
      </c>
      <c r="B415" s="54" t="s">
        <v>592</v>
      </c>
      <c r="C415" s="31">
        <v>4301040358</v>
      </c>
      <c r="D415" s="334">
        <v>4680115884571</v>
      </c>
      <c r="E415" s="335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38" t="s">
        <v>593</v>
      </c>
      <c r="O415" s="344"/>
      <c r="P415" s="344"/>
      <c r="Q415" s="344"/>
      <c r="R415" s="335"/>
      <c r="S415" s="34"/>
      <c r="T415" s="34"/>
      <c r="U415" s="35" t="s">
        <v>65</v>
      </c>
      <c r="V415" s="330">
        <v>10</v>
      </c>
      <c r="W415" s="331">
        <f>IFERROR(IF(V415="",0,CEILING((V415/$H415),1)*$H415),"")</f>
        <v>10</v>
      </c>
      <c r="X415" s="36">
        <f>IFERROR(IF(W415=0,"",ROUNDUP(W415/H415,0)*0.00627),"")</f>
        <v>3.1350000000000003E-2</v>
      </c>
      <c r="Y415" s="56"/>
      <c r="Z415" s="57"/>
      <c r="AD415" s="58"/>
      <c r="BA415" s="286" t="s">
        <v>1</v>
      </c>
    </row>
    <row r="416" spans="1:53" x14ac:dyDescent="0.2">
      <c r="A416" s="336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8"/>
      <c r="N416" s="340" t="s">
        <v>66</v>
      </c>
      <c r="O416" s="341"/>
      <c r="P416" s="341"/>
      <c r="Q416" s="341"/>
      <c r="R416" s="341"/>
      <c r="S416" s="341"/>
      <c r="T416" s="342"/>
      <c r="U416" s="37" t="s">
        <v>67</v>
      </c>
      <c r="V416" s="332">
        <f>IFERROR(V415/H415,"0")</f>
        <v>5</v>
      </c>
      <c r="W416" s="332">
        <f>IFERROR(W415/H415,"0")</f>
        <v>5</v>
      </c>
      <c r="X416" s="332">
        <f>IFERROR(IF(X415="",0,X415),"0")</f>
        <v>3.1350000000000003E-2</v>
      </c>
      <c r="Y416" s="333"/>
      <c r="Z416" s="333"/>
    </row>
    <row r="417" spans="1:53" x14ac:dyDescent="0.2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8"/>
      <c r="N417" s="340" t="s">
        <v>66</v>
      </c>
      <c r="O417" s="341"/>
      <c r="P417" s="341"/>
      <c r="Q417" s="341"/>
      <c r="R417" s="341"/>
      <c r="S417" s="341"/>
      <c r="T417" s="342"/>
      <c r="U417" s="37" t="s">
        <v>65</v>
      </c>
      <c r="V417" s="332">
        <f>IFERROR(SUM(V415:V415),"0")</f>
        <v>10</v>
      </c>
      <c r="W417" s="332">
        <f>IFERROR(SUM(W415:W415),"0")</f>
        <v>10</v>
      </c>
      <c r="X417" s="37"/>
      <c r="Y417" s="333"/>
      <c r="Z417" s="333"/>
    </row>
    <row r="418" spans="1:53" ht="14.25" hidden="1" customHeight="1" x14ac:dyDescent="0.25">
      <c r="A418" s="339" t="s">
        <v>90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4">
        <v>4680115884090</v>
      </c>
      <c r="E419" s="335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2" t="s">
        <v>596</v>
      </c>
      <c r="O419" s="344"/>
      <c r="P419" s="344"/>
      <c r="Q419" s="344"/>
      <c r="R419" s="335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36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8"/>
      <c r="N420" s="340" t="s">
        <v>66</v>
      </c>
      <c r="O420" s="341"/>
      <c r="P420" s="341"/>
      <c r="Q420" s="341"/>
      <c r="R420" s="341"/>
      <c r="S420" s="341"/>
      <c r="T420" s="342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8"/>
      <c r="N421" s="340" t="s">
        <v>66</v>
      </c>
      <c r="O421" s="341"/>
      <c r="P421" s="341"/>
      <c r="Q421" s="341"/>
      <c r="R421" s="341"/>
      <c r="S421" s="341"/>
      <c r="T421" s="342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39" t="s">
        <v>597</v>
      </c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  <c r="V422" s="337"/>
      <c r="W422" s="337"/>
      <c r="X422" s="337"/>
      <c r="Y422" s="325"/>
      <c r="Z422" s="325"/>
    </row>
    <row r="423" spans="1:53" ht="27" customHeight="1" x14ac:dyDescent="0.25">
      <c r="A423" s="54" t="s">
        <v>598</v>
      </c>
      <c r="B423" s="54" t="s">
        <v>599</v>
      </c>
      <c r="C423" s="31">
        <v>4301040357</v>
      </c>
      <c r="D423" s="334">
        <v>4680115884564</v>
      </c>
      <c r="E423" s="335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1" t="s">
        <v>600</v>
      </c>
      <c r="O423" s="344"/>
      <c r="P423" s="344"/>
      <c r="Q423" s="344"/>
      <c r="R423" s="335"/>
      <c r="S423" s="34"/>
      <c r="T423" s="34"/>
      <c r="U423" s="35" t="s">
        <v>65</v>
      </c>
      <c r="V423" s="330">
        <v>15</v>
      </c>
      <c r="W423" s="331">
        <f>IFERROR(IF(V423="",0,CEILING((V423/$H423),1)*$H423),"")</f>
        <v>15</v>
      </c>
      <c r="X423" s="36">
        <f>IFERROR(IF(W423=0,"",ROUNDUP(W423/H423,0)*0.00627),"")</f>
        <v>3.1350000000000003E-2</v>
      </c>
      <c r="Y423" s="56"/>
      <c r="Z423" s="57" t="s">
        <v>601</v>
      </c>
      <c r="AD423" s="58"/>
      <c r="BA423" s="288" t="s">
        <v>1</v>
      </c>
    </row>
    <row r="424" spans="1:53" x14ac:dyDescent="0.2">
      <c r="A424" s="336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8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32">
        <f>IFERROR(V423/H423,"0")</f>
        <v>5</v>
      </c>
      <c r="W424" s="332">
        <f>IFERROR(W423/H423,"0")</f>
        <v>5</v>
      </c>
      <c r="X424" s="332">
        <f>IFERROR(IF(X423="",0,X423),"0")</f>
        <v>3.1350000000000003E-2</v>
      </c>
      <c r="Y424" s="333"/>
      <c r="Z424" s="333"/>
    </row>
    <row r="425" spans="1:53" x14ac:dyDescent="0.2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8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32">
        <f>IFERROR(SUM(V423:V423),"0")</f>
        <v>15</v>
      </c>
      <c r="W425" s="332">
        <f>IFERROR(SUM(W423:W423),"0")</f>
        <v>15</v>
      </c>
      <c r="X425" s="37"/>
      <c r="Y425" s="333"/>
      <c r="Z425" s="333"/>
    </row>
    <row r="426" spans="1:53" ht="27.75" hidden="1" customHeight="1" x14ac:dyDescent="0.2">
      <c r="A426" s="422" t="s">
        <v>602</v>
      </c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8"/>
      <c r="Z426" s="48"/>
    </row>
    <row r="427" spans="1:53" ht="16.5" hidden="1" customHeight="1" x14ac:dyDescent="0.25">
      <c r="A427" s="355" t="s">
        <v>602</v>
      </c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  <c r="V427" s="337"/>
      <c r="W427" s="337"/>
      <c r="X427" s="337"/>
      <c r="Y427" s="326"/>
      <c r="Z427" s="326"/>
    </row>
    <row r="428" spans="1:53" ht="14.25" hidden="1" customHeight="1" x14ac:dyDescent="0.25">
      <c r="A428" s="339" t="s">
        <v>103</v>
      </c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  <c r="V428" s="337"/>
      <c r="W428" s="337"/>
      <c r="X428" s="337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4">
        <v>4607091389067</v>
      </c>
      <c r="E429" s="335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4"/>
      <c r="P429" s="344"/>
      <c r="Q429" s="344"/>
      <c r="R429" s="335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605</v>
      </c>
      <c r="B430" s="54" t="s">
        <v>606</v>
      </c>
      <c r="C430" s="31">
        <v>4301011363</v>
      </c>
      <c r="D430" s="334">
        <v>4607091383522</v>
      </c>
      <c r="E430" s="335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4"/>
      <c r="P430" s="344"/>
      <c r="Q430" s="344"/>
      <c r="R430" s="335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4">
        <v>4607091384437</v>
      </c>
      <c r="E431" s="335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4"/>
      <c r="P431" s="344"/>
      <c r="Q431" s="344"/>
      <c r="R431" s="335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609</v>
      </c>
      <c r="B432" s="54" t="s">
        <v>610</v>
      </c>
      <c r="C432" s="31">
        <v>4301011365</v>
      </c>
      <c r="D432" s="334">
        <v>4607091389104</v>
      </c>
      <c r="E432" s="335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4"/>
      <c r="P432" s="344"/>
      <c r="Q432" s="344"/>
      <c r="R432" s="335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4">
        <v>4680115880603</v>
      </c>
      <c r="E433" s="335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4"/>
      <c r="P433" s="344"/>
      <c r="Q433" s="344"/>
      <c r="R433" s="335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613</v>
      </c>
      <c r="B434" s="54" t="s">
        <v>614</v>
      </c>
      <c r="C434" s="31">
        <v>4301011168</v>
      </c>
      <c r="D434" s="334">
        <v>4607091389999</v>
      </c>
      <c r="E434" s="335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4"/>
      <c r="P434" s="344"/>
      <c r="Q434" s="344"/>
      <c r="R434" s="335"/>
      <c r="S434" s="34"/>
      <c r="T434" s="34"/>
      <c r="U434" s="35" t="s">
        <v>65</v>
      </c>
      <c r="V434" s="330">
        <v>18</v>
      </c>
      <c r="W434" s="331">
        <f t="shared" si="19"/>
        <v>18</v>
      </c>
      <c r="X434" s="36">
        <f>IFERROR(IF(W434=0,"",ROUNDUP(W434/H434,0)*0.00937),"")</f>
        <v>4.6850000000000003E-2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4">
        <v>4680115882782</v>
      </c>
      <c r="E435" s="335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4"/>
      <c r="P435" s="344"/>
      <c r="Q435" s="344"/>
      <c r="R435" s="335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4">
        <v>4607091389098</v>
      </c>
      <c r="E436" s="335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4"/>
      <c r="P436" s="344"/>
      <c r="Q436" s="344"/>
      <c r="R436" s="335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4">
        <v>4607091389982</v>
      </c>
      <c r="E437" s="335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4"/>
      <c r="P437" s="344"/>
      <c r="Q437" s="344"/>
      <c r="R437" s="335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x14ac:dyDescent="0.2">
      <c r="A438" s="336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8"/>
      <c r="N438" s="340" t="s">
        <v>66</v>
      </c>
      <c r="O438" s="341"/>
      <c r="P438" s="341"/>
      <c r="Q438" s="341"/>
      <c r="R438" s="341"/>
      <c r="S438" s="341"/>
      <c r="T438" s="342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5</v>
      </c>
      <c r="W438" s="332">
        <f>IFERROR(W429/H429,"0")+IFERROR(W430/H430,"0")+IFERROR(W431/H431,"0")+IFERROR(W432/H432,"0")+IFERROR(W433/H433,"0")+IFERROR(W434/H434,"0")+IFERROR(W435/H435,"0")+IFERROR(W436/H436,"0")+IFERROR(W437/H437,"0")</f>
        <v>5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4.6850000000000003E-2</v>
      </c>
      <c r="Y438" s="333"/>
      <c r="Z438" s="333"/>
    </row>
    <row r="439" spans="1:53" x14ac:dyDescent="0.2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8"/>
      <c r="N439" s="340" t="s">
        <v>66</v>
      </c>
      <c r="O439" s="341"/>
      <c r="P439" s="341"/>
      <c r="Q439" s="341"/>
      <c r="R439" s="341"/>
      <c r="S439" s="341"/>
      <c r="T439" s="342"/>
      <c r="U439" s="37" t="s">
        <v>65</v>
      </c>
      <c r="V439" s="332">
        <f>IFERROR(SUM(V429:V437),"0")</f>
        <v>18</v>
      </c>
      <c r="W439" s="332">
        <f>IFERROR(SUM(W429:W437),"0")</f>
        <v>18</v>
      </c>
      <c r="X439" s="37"/>
      <c r="Y439" s="333"/>
      <c r="Z439" s="333"/>
    </row>
    <row r="440" spans="1:53" ht="14.25" hidden="1" customHeight="1" x14ac:dyDescent="0.25">
      <c r="A440" s="339" t="s">
        <v>95</v>
      </c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  <c r="V440" s="337"/>
      <c r="W440" s="337"/>
      <c r="X440" s="337"/>
      <c r="Y440" s="325"/>
      <c r="Z440" s="325"/>
    </row>
    <row r="441" spans="1:53" ht="16.5" hidden="1" customHeight="1" x14ac:dyDescent="0.25">
      <c r="A441" s="54" t="s">
        <v>621</v>
      </c>
      <c r="B441" s="54" t="s">
        <v>622</v>
      </c>
      <c r="C441" s="31">
        <v>4301020222</v>
      </c>
      <c r="D441" s="334">
        <v>4607091388930</v>
      </c>
      <c r="E441" s="335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4"/>
      <c r="P441" s="344"/>
      <c r="Q441" s="344"/>
      <c r="R441" s="335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4">
        <v>4680115880054</v>
      </c>
      <c r="E442" s="335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4"/>
      <c r="P442" s="344"/>
      <c r="Q442" s="344"/>
      <c r="R442" s="335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hidden="1" x14ac:dyDescent="0.2">
      <c r="A443" s="336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8"/>
      <c r="N443" s="340" t="s">
        <v>66</v>
      </c>
      <c r="O443" s="341"/>
      <c r="P443" s="341"/>
      <c r="Q443" s="341"/>
      <c r="R443" s="341"/>
      <c r="S443" s="341"/>
      <c r="T443" s="342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8"/>
      <c r="N444" s="340" t="s">
        <v>66</v>
      </c>
      <c r="O444" s="341"/>
      <c r="P444" s="341"/>
      <c r="Q444" s="341"/>
      <c r="R444" s="341"/>
      <c r="S444" s="341"/>
      <c r="T444" s="342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hidden="1" customHeight="1" x14ac:dyDescent="0.25">
      <c r="A445" s="339" t="s">
        <v>60</v>
      </c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  <c r="V445" s="337"/>
      <c r="W445" s="337"/>
      <c r="X445" s="337"/>
      <c r="Y445" s="325"/>
      <c r="Z445" s="325"/>
    </row>
    <row r="446" spans="1:53" ht="27" hidden="1" customHeight="1" x14ac:dyDescent="0.25">
      <c r="A446" s="54" t="s">
        <v>625</v>
      </c>
      <c r="B446" s="54" t="s">
        <v>626</v>
      </c>
      <c r="C446" s="31">
        <v>4301031252</v>
      </c>
      <c r="D446" s="334">
        <v>4680115883116</v>
      </c>
      <c r="E446" s="335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6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4"/>
      <c r="P446" s="344"/>
      <c r="Q446" s="344"/>
      <c r="R446" s="335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627</v>
      </c>
      <c r="B447" s="54" t="s">
        <v>628</v>
      </c>
      <c r="C447" s="31">
        <v>4301031248</v>
      </c>
      <c r="D447" s="334">
        <v>4680115883093</v>
      </c>
      <c r="E447" s="335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4"/>
      <c r="P447" s="344"/>
      <c r="Q447" s="344"/>
      <c r="R447" s="335"/>
      <c r="S447" s="34"/>
      <c r="T447" s="34"/>
      <c r="U447" s="35" t="s">
        <v>65</v>
      </c>
      <c r="V447" s="330">
        <v>0</v>
      </c>
      <c r="W447" s="331">
        <f t="shared" si="20"/>
        <v>0</v>
      </c>
      <c r="X447" s="36" t="str">
        <f>IFERROR(IF(W447=0,"",ROUNDUP(W447/H447,0)*0.01196),"")</f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629</v>
      </c>
      <c r="B448" s="54" t="s">
        <v>630</v>
      </c>
      <c r="C448" s="31">
        <v>4301031250</v>
      </c>
      <c r="D448" s="334">
        <v>4680115883109</v>
      </c>
      <c r="E448" s="335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4"/>
      <c r="P448" s="344"/>
      <c r="Q448" s="344"/>
      <c r="R448" s="335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customHeight="1" x14ac:dyDescent="0.25">
      <c r="A449" s="54" t="s">
        <v>631</v>
      </c>
      <c r="B449" s="54" t="s">
        <v>632</v>
      </c>
      <c r="C449" s="31">
        <v>4301031249</v>
      </c>
      <c r="D449" s="334">
        <v>4680115882072</v>
      </c>
      <c r="E449" s="335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28" t="s">
        <v>633</v>
      </c>
      <c r="O449" s="344"/>
      <c r="P449" s="344"/>
      <c r="Q449" s="344"/>
      <c r="R449" s="335"/>
      <c r="S449" s="34"/>
      <c r="T449" s="34"/>
      <c r="U449" s="35" t="s">
        <v>65</v>
      </c>
      <c r="V449" s="330">
        <v>10</v>
      </c>
      <c r="W449" s="331">
        <f t="shared" si="20"/>
        <v>10.8</v>
      </c>
      <c r="X449" s="36">
        <f>IFERROR(IF(W449=0,"",ROUNDUP(W449/H449,0)*0.00937),"")</f>
        <v>2.811E-2</v>
      </c>
      <c r="Y449" s="56"/>
      <c r="Z449" s="57"/>
      <c r="AD449" s="58"/>
      <c r="BA449" s="303" t="s">
        <v>1</v>
      </c>
    </row>
    <row r="450" spans="1:53" ht="27" customHeight="1" x14ac:dyDescent="0.25">
      <c r="A450" s="54" t="s">
        <v>634</v>
      </c>
      <c r="B450" s="54" t="s">
        <v>635</v>
      </c>
      <c r="C450" s="31">
        <v>4301031251</v>
      </c>
      <c r="D450" s="334">
        <v>4680115882102</v>
      </c>
      <c r="E450" s="335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498" t="s">
        <v>636</v>
      </c>
      <c r="O450" s="344"/>
      <c r="P450" s="344"/>
      <c r="Q450" s="344"/>
      <c r="R450" s="335"/>
      <c r="S450" s="34"/>
      <c r="T450" s="34"/>
      <c r="U450" s="35" t="s">
        <v>65</v>
      </c>
      <c r="V450" s="330">
        <v>21</v>
      </c>
      <c r="W450" s="331">
        <f t="shared" si="20"/>
        <v>21.6</v>
      </c>
      <c r="X450" s="36">
        <f>IFERROR(IF(W450=0,"",ROUNDUP(W450/H450,0)*0.00937),"")</f>
        <v>5.6219999999999999E-2</v>
      </c>
      <c r="Y450" s="56"/>
      <c r="Z450" s="57"/>
      <c r="AD450" s="58"/>
      <c r="BA450" s="304" t="s">
        <v>1</v>
      </c>
    </row>
    <row r="451" spans="1:53" ht="27" customHeight="1" x14ac:dyDescent="0.25">
      <c r="A451" s="54" t="s">
        <v>637</v>
      </c>
      <c r="B451" s="54" t="s">
        <v>638</v>
      </c>
      <c r="C451" s="31">
        <v>4301031253</v>
      </c>
      <c r="D451" s="334">
        <v>4680115882096</v>
      </c>
      <c r="E451" s="335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9" t="s">
        <v>639</v>
      </c>
      <c r="O451" s="344"/>
      <c r="P451" s="344"/>
      <c r="Q451" s="344"/>
      <c r="R451" s="335"/>
      <c r="S451" s="34"/>
      <c r="T451" s="34"/>
      <c r="U451" s="35" t="s">
        <v>65</v>
      </c>
      <c r="V451" s="330">
        <v>9</v>
      </c>
      <c r="W451" s="331">
        <f t="shared" si="20"/>
        <v>10.8</v>
      </c>
      <c r="X451" s="36">
        <f>IFERROR(IF(W451=0,"",ROUNDUP(W451/H451,0)*0.00937),"")</f>
        <v>2.811E-2</v>
      </c>
      <c r="Y451" s="56"/>
      <c r="Z451" s="57"/>
      <c r="AD451" s="58"/>
      <c r="BA451" s="305" t="s">
        <v>1</v>
      </c>
    </row>
    <row r="452" spans="1:53" x14ac:dyDescent="0.2">
      <c r="A452" s="336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40" t="s">
        <v>66</v>
      </c>
      <c r="O452" s="341"/>
      <c r="P452" s="341"/>
      <c r="Q452" s="341"/>
      <c r="R452" s="341"/>
      <c r="S452" s="341"/>
      <c r="T452" s="342"/>
      <c r="U452" s="37" t="s">
        <v>67</v>
      </c>
      <c r="V452" s="332">
        <f>IFERROR(V446/H446,"0")+IFERROR(V447/H447,"0")+IFERROR(V448/H448,"0")+IFERROR(V449/H449,"0")+IFERROR(V450/H450,"0")+IFERROR(V451/H451,"0")</f>
        <v>11.111111111111111</v>
      </c>
      <c r="W452" s="332">
        <f>IFERROR(W446/H446,"0")+IFERROR(W447/H447,"0")+IFERROR(W448/H448,"0")+IFERROR(W449/H449,"0")+IFERROR(W450/H450,"0")+IFERROR(W451/H451,"0")</f>
        <v>12</v>
      </c>
      <c r="X452" s="332">
        <f>IFERROR(IF(X446="",0,X446),"0")+IFERROR(IF(X447="",0,X447),"0")+IFERROR(IF(X448="",0,X448),"0")+IFERROR(IF(X449="",0,X449),"0")+IFERROR(IF(X450="",0,X450),"0")+IFERROR(IF(X451="",0,X451),"0")</f>
        <v>0.11244</v>
      </c>
      <c r="Y452" s="333"/>
      <c r="Z452" s="333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40" t="s">
        <v>66</v>
      </c>
      <c r="O453" s="341"/>
      <c r="P453" s="341"/>
      <c r="Q453" s="341"/>
      <c r="R453" s="341"/>
      <c r="S453" s="341"/>
      <c r="T453" s="342"/>
      <c r="U453" s="37" t="s">
        <v>65</v>
      </c>
      <c r="V453" s="332">
        <f>IFERROR(SUM(V446:V451),"0")</f>
        <v>40</v>
      </c>
      <c r="W453" s="332">
        <f>IFERROR(SUM(W446:W451),"0")</f>
        <v>43.2</v>
      </c>
      <c r="X453" s="37"/>
      <c r="Y453" s="333"/>
      <c r="Z453" s="333"/>
    </row>
    <row r="454" spans="1:53" ht="14.25" hidden="1" customHeight="1" x14ac:dyDescent="0.25">
      <c r="A454" s="339" t="s">
        <v>68</v>
      </c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  <c r="V454" s="337"/>
      <c r="W454" s="337"/>
      <c r="X454" s="337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4">
        <v>4680115883536</v>
      </c>
      <c r="E455" s="335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6" t="s">
        <v>642</v>
      </c>
      <c r="O455" s="344"/>
      <c r="P455" s="344"/>
      <c r="Q455" s="344"/>
      <c r="R455" s="335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4">
        <v>4607091383409</v>
      </c>
      <c r="E456" s="335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4"/>
      <c r="P456" s="344"/>
      <c r="Q456" s="344"/>
      <c r="R456" s="335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4">
        <v>4607091383416</v>
      </c>
      <c r="E457" s="335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4"/>
      <c r="P457" s="344"/>
      <c r="Q457" s="344"/>
      <c r="R457" s="335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36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40" t="s">
        <v>66</v>
      </c>
      <c r="O458" s="341"/>
      <c r="P458" s="341"/>
      <c r="Q458" s="341"/>
      <c r="R458" s="341"/>
      <c r="S458" s="341"/>
      <c r="T458" s="342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8"/>
      <c r="N459" s="340" t="s">
        <v>66</v>
      </c>
      <c r="O459" s="341"/>
      <c r="P459" s="341"/>
      <c r="Q459" s="341"/>
      <c r="R459" s="341"/>
      <c r="S459" s="341"/>
      <c r="T459" s="342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422" t="s">
        <v>647</v>
      </c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8"/>
      <c r="Z460" s="48"/>
    </row>
    <row r="461" spans="1:53" ht="16.5" hidden="1" customHeight="1" x14ac:dyDescent="0.25">
      <c r="A461" s="355" t="s">
        <v>648</v>
      </c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  <c r="V461" s="337"/>
      <c r="W461" s="337"/>
      <c r="X461" s="337"/>
      <c r="Y461" s="326"/>
      <c r="Z461" s="326"/>
    </row>
    <row r="462" spans="1:53" ht="14.25" hidden="1" customHeight="1" x14ac:dyDescent="0.25">
      <c r="A462" s="339" t="s">
        <v>103</v>
      </c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  <c r="V462" s="337"/>
      <c r="W462" s="337"/>
      <c r="X462" s="337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4">
        <v>4640242180038</v>
      </c>
      <c r="E463" s="335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2" t="s">
        <v>651</v>
      </c>
      <c r="O463" s="344"/>
      <c r="P463" s="344"/>
      <c r="Q463" s="344"/>
      <c r="R463" s="335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4">
        <v>4640242180441</v>
      </c>
      <c r="E464" s="335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34" t="s">
        <v>654</v>
      </c>
      <c r="O464" s="344"/>
      <c r="P464" s="344"/>
      <c r="Q464" s="344"/>
      <c r="R464" s="335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4">
        <v>4640242180564</v>
      </c>
      <c r="E465" s="335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5" t="s">
        <v>657</v>
      </c>
      <c r="O465" s="344"/>
      <c r="P465" s="344"/>
      <c r="Q465" s="344"/>
      <c r="R465" s="335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36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8"/>
      <c r="N466" s="340" t="s">
        <v>66</v>
      </c>
      <c r="O466" s="341"/>
      <c r="P466" s="341"/>
      <c r="Q466" s="341"/>
      <c r="R466" s="341"/>
      <c r="S466" s="341"/>
      <c r="T466" s="342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8"/>
      <c r="N467" s="340" t="s">
        <v>66</v>
      </c>
      <c r="O467" s="341"/>
      <c r="P467" s="341"/>
      <c r="Q467" s="341"/>
      <c r="R467" s="341"/>
      <c r="S467" s="341"/>
      <c r="T467" s="342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39" t="s">
        <v>95</v>
      </c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  <c r="V468" s="337"/>
      <c r="W468" s="337"/>
      <c r="X468" s="337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4">
        <v>4640242180526</v>
      </c>
      <c r="E469" s="335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37" t="s">
        <v>660</v>
      </c>
      <c r="O469" s="344"/>
      <c r="P469" s="344"/>
      <c r="Q469" s="344"/>
      <c r="R469" s="335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4">
        <v>4640242180519</v>
      </c>
      <c r="E470" s="335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39" t="s">
        <v>663</v>
      </c>
      <c r="O470" s="344"/>
      <c r="P470" s="344"/>
      <c r="Q470" s="344"/>
      <c r="R470" s="335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36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8"/>
      <c r="N471" s="340" t="s">
        <v>66</v>
      </c>
      <c r="O471" s="341"/>
      <c r="P471" s="341"/>
      <c r="Q471" s="341"/>
      <c r="R471" s="341"/>
      <c r="S471" s="341"/>
      <c r="T471" s="342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40" t="s">
        <v>66</v>
      </c>
      <c r="O472" s="341"/>
      <c r="P472" s="341"/>
      <c r="Q472" s="341"/>
      <c r="R472" s="341"/>
      <c r="S472" s="341"/>
      <c r="T472" s="342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39" t="s">
        <v>60</v>
      </c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  <c r="V473" s="337"/>
      <c r="W473" s="337"/>
      <c r="X473" s="337"/>
      <c r="Y473" s="325"/>
      <c r="Z473" s="325"/>
    </row>
    <row r="474" spans="1:53" ht="27" customHeight="1" x14ac:dyDescent="0.25">
      <c r="A474" s="54" t="s">
        <v>664</v>
      </c>
      <c r="B474" s="54" t="s">
        <v>665</v>
      </c>
      <c r="C474" s="31">
        <v>4301031200</v>
      </c>
      <c r="D474" s="334">
        <v>4640242180489</v>
      </c>
      <c r="E474" s="335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96" t="s">
        <v>666</v>
      </c>
      <c r="O474" s="344"/>
      <c r="P474" s="344"/>
      <c r="Q474" s="344"/>
      <c r="R474" s="335"/>
      <c r="S474" s="34"/>
      <c r="T474" s="34"/>
      <c r="U474" s="35" t="s">
        <v>65</v>
      </c>
      <c r="V474" s="330">
        <v>8.4</v>
      </c>
      <c r="W474" s="331">
        <f>IFERROR(IF(V474="",0,CEILING((V474/$H474),1)*$H474),"")</f>
        <v>8.4</v>
      </c>
      <c r="X474" s="36">
        <f>IFERROR(IF(W474=0,"",ROUNDUP(W474/H474,0)*0.00502),"")</f>
        <v>2.5100000000000001E-2</v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4">
        <v>4640242180816</v>
      </c>
      <c r="E475" s="335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4" t="s">
        <v>669</v>
      </c>
      <c r="O475" s="344"/>
      <c r="P475" s="344"/>
      <c r="Q475" s="344"/>
      <c r="R475" s="335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4301031244</v>
      </c>
      <c r="D476" s="334">
        <v>4640242180595</v>
      </c>
      <c r="E476" s="335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410" t="s">
        <v>672</v>
      </c>
      <c r="O476" s="344"/>
      <c r="P476" s="344"/>
      <c r="Q476" s="344"/>
      <c r="R476" s="335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customHeight="1" x14ac:dyDescent="0.25">
      <c r="A477" s="54" t="s">
        <v>673</v>
      </c>
      <c r="B477" s="54" t="s">
        <v>674</v>
      </c>
      <c r="C477" s="31">
        <v>4301031203</v>
      </c>
      <c r="D477" s="334">
        <v>4640242180908</v>
      </c>
      <c r="E477" s="335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675</v>
      </c>
      <c r="O477" s="344"/>
      <c r="P477" s="344"/>
      <c r="Q477" s="344"/>
      <c r="R477" s="335"/>
      <c r="S477" s="34"/>
      <c r="T477" s="34"/>
      <c r="U477" s="35" t="s">
        <v>65</v>
      </c>
      <c r="V477" s="330">
        <v>8.4</v>
      </c>
      <c r="W477" s="331">
        <f>IFERROR(IF(V477="",0,CEILING((V477/$H477),1)*$H477),"")</f>
        <v>8.4</v>
      </c>
      <c r="X477" s="36">
        <f>IFERROR(IF(W477=0,"",ROUNDUP(W477/H477,0)*0.00502),"")</f>
        <v>2.5100000000000001E-2</v>
      </c>
      <c r="Y477" s="56"/>
      <c r="Z477" s="57"/>
      <c r="AD477" s="58"/>
      <c r="BA477" s="317" t="s">
        <v>1</v>
      </c>
    </row>
    <row r="478" spans="1:53" x14ac:dyDescent="0.2">
      <c r="A478" s="336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8"/>
      <c r="N478" s="340" t="s">
        <v>66</v>
      </c>
      <c r="O478" s="341"/>
      <c r="P478" s="341"/>
      <c r="Q478" s="341"/>
      <c r="R478" s="341"/>
      <c r="S478" s="341"/>
      <c r="T478" s="342"/>
      <c r="U478" s="37" t="s">
        <v>67</v>
      </c>
      <c r="V478" s="332">
        <f>IFERROR(V474/H474,"0")+IFERROR(V475/H475,"0")+IFERROR(V476/H476,"0")+IFERROR(V477/H477,"0")</f>
        <v>10</v>
      </c>
      <c r="W478" s="332">
        <f>IFERROR(W474/H474,"0")+IFERROR(W475/H475,"0")+IFERROR(W476/H476,"0")+IFERROR(W477/H477,"0")</f>
        <v>10</v>
      </c>
      <c r="X478" s="332">
        <f>IFERROR(IF(X474="",0,X474),"0")+IFERROR(IF(X475="",0,X475),"0")+IFERROR(IF(X476="",0,X476),"0")+IFERROR(IF(X477="",0,X477),"0")</f>
        <v>5.0200000000000002E-2</v>
      </c>
      <c r="Y478" s="333"/>
      <c r="Z478" s="333"/>
    </row>
    <row r="479" spans="1:53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8"/>
      <c r="N479" s="340" t="s">
        <v>66</v>
      </c>
      <c r="O479" s="341"/>
      <c r="P479" s="341"/>
      <c r="Q479" s="341"/>
      <c r="R479" s="341"/>
      <c r="S479" s="341"/>
      <c r="T479" s="342"/>
      <c r="U479" s="37" t="s">
        <v>65</v>
      </c>
      <c r="V479" s="332">
        <f>IFERROR(SUM(V474:V477),"0")</f>
        <v>16.8</v>
      </c>
      <c r="W479" s="332">
        <f>IFERROR(SUM(W474:W477),"0")</f>
        <v>16.8</v>
      </c>
      <c r="X479" s="37"/>
      <c r="Y479" s="333"/>
      <c r="Z479" s="333"/>
    </row>
    <row r="480" spans="1:53" ht="14.25" hidden="1" customHeight="1" x14ac:dyDescent="0.25">
      <c r="A480" s="339" t="s">
        <v>68</v>
      </c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  <c r="V480" s="337"/>
      <c r="W480" s="337"/>
      <c r="X480" s="337"/>
      <c r="Y480" s="325"/>
      <c r="Z480" s="325"/>
    </row>
    <row r="481" spans="1:53" ht="27" customHeight="1" x14ac:dyDescent="0.25">
      <c r="A481" s="54" t="s">
        <v>676</v>
      </c>
      <c r="B481" s="54" t="s">
        <v>677</v>
      </c>
      <c r="C481" s="31">
        <v>4301051310</v>
      </c>
      <c r="D481" s="334">
        <v>4680115880870</v>
      </c>
      <c r="E481" s="335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4"/>
      <c r="P481" s="344"/>
      <c r="Q481" s="344"/>
      <c r="R481" s="335"/>
      <c r="S481" s="34"/>
      <c r="T481" s="34"/>
      <c r="U481" s="35" t="s">
        <v>65</v>
      </c>
      <c r="V481" s="330">
        <v>5</v>
      </c>
      <c r="W481" s="331">
        <f>IFERROR(IF(V481="",0,CEILING((V481/$H481),1)*$H481),"")</f>
        <v>7.8</v>
      </c>
      <c r="X481" s="36">
        <f>IFERROR(IF(W481=0,"",ROUNDUP(W481/H481,0)*0.02175),"")</f>
        <v>2.1749999999999999E-2</v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4">
        <v>4640242180540</v>
      </c>
      <c r="E482" s="335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384" t="s">
        <v>680</v>
      </c>
      <c r="O482" s="344"/>
      <c r="P482" s="344"/>
      <c r="Q482" s="344"/>
      <c r="R482" s="335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681</v>
      </c>
      <c r="B483" s="54" t="s">
        <v>682</v>
      </c>
      <c r="C483" s="31">
        <v>4301051390</v>
      </c>
      <c r="D483" s="334">
        <v>4640242181233</v>
      </c>
      <c r="E483" s="335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595" t="s">
        <v>683</v>
      </c>
      <c r="O483" s="344"/>
      <c r="P483" s="344"/>
      <c r="Q483" s="344"/>
      <c r="R483" s="335"/>
      <c r="S483" s="34"/>
      <c r="T483" s="34"/>
      <c r="U483" s="35" t="s">
        <v>65</v>
      </c>
      <c r="V483" s="330">
        <v>12</v>
      </c>
      <c r="W483" s="331">
        <f>IFERROR(IF(V483="",0,CEILING((V483/$H483),1)*$H483),"")</f>
        <v>12.6</v>
      </c>
      <c r="X483" s="36">
        <f>IFERROR(IF(W483=0,"",ROUNDUP(W483/H483,0)*0.00502),"")</f>
        <v>3.5140000000000005E-2</v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4">
        <v>4640242180557</v>
      </c>
      <c r="E484" s="335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496" t="s">
        <v>686</v>
      </c>
      <c r="O484" s="344"/>
      <c r="P484" s="344"/>
      <c r="Q484" s="344"/>
      <c r="R484" s="335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4">
        <v>4640242181226</v>
      </c>
      <c r="E485" s="335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0" t="s">
        <v>689</v>
      </c>
      <c r="O485" s="344"/>
      <c r="P485" s="344"/>
      <c r="Q485" s="344"/>
      <c r="R485" s="335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x14ac:dyDescent="0.2">
      <c r="A486" s="336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8"/>
      <c r="N486" s="340" t="s">
        <v>66</v>
      </c>
      <c r="O486" s="341"/>
      <c r="P486" s="341"/>
      <c r="Q486" s="341"/>
      <c r="R486" s="341"/>
      <c r="S486" s="341"/>
      <c r="T486" s="342"/>
      <c r="U486" s="37" t="s">
        <v>67</v>
      </c>
      <c r="V486" s="332">
        <f>IFERROR(V481/H481,"0")+IFERROR(V482/H482,"0")+IFERROR(V483/H483,"0")+IFERROR(V484/H484,"0")+IFERROR(V485/H485,"0")</f>
        <v>7.3076923076923075</v>
      </c>
      <c r="W486" s="332">
        <f>IFERROR(W481/H481,"0")+IFERROR(W482/H482,"0")+IFERROR(W483/H483,"0")+IFERROR(W484/H484,"0")+IFERROR(W485/H485,"0")</f>
        <v>8</v>
      </c>
      <c r="X486" s="332">
        <f>IFERROR(IF(X481="",0,X481),"0")+IFERROR(IF(X482="",0,X482),"0")+IFERROR(IF(X483="",0,X483),"0")+IFERROR(IF(X484="",0,X484),"0")+IFERROR(IF(X485="",0,X485),"0")</f>
        <v>5.6890000000000003E-2</v>
      </c>
      <c r="Y486" s="333"/>
      <c r="Z486" s="333"/>
    </row>
    <row r="487" spans="1:53" x14ac:dyDescent="0.2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8"/>
      <c r="N487" s="340" t="s">
        <v>66</v>
      </c>
      <c r="O487" s="341"/>
      <c r="P487" s="341"/>
      <c r="Q487" s="341"/>
      <c r="R487" s="341"/>
      <c r="S487" s="341"/>
      <c r="T487" s="342"/>
      <c r="U487" s="37" t="s">
        <v>65</v>
      </c>
      <c r="V487" s="332">
        <f>IFERROR(SUM(V481:V485),"0")</f>
        <v>17</v>
      </c>
      <c r="W487" s="332">
        <f>IFERROR(SUM(W481:W485),"0")</f>
        <v>20.399999999999999</v>
      </c>
      <c r="X487" s="37"/>
      <c r="Y487" s="333"/>
      <c r="Z487" s="333"/>
    </row>
    <row r="488" spans="1:53" ht="15" customHeight="1" x14ac:dyDescent="0.2">
      <c r="A488" s="480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455"/>
      <c r="N488" s="370" t="s">
        <v>690</v>
      </c>
      <c r="O488" s="371"/>
      <c r="P488" s="371"/>
      <c r="Q488" s="371"/>
      <c r="R488" s="371"/>
      <c r="S488" s="371"/>
      <c r="T488" s="372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1939.1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2036.1</v>
      </c>
      <c r="X488" s="37"/>
      <c r="Y488" s="333"/>
      <c r="Z488" s="333"/>
    </row>
    <row r="489" spans="1:53" x14ac:dyDescent="0.2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455"/>
      <c r="N489" s="370" t="s">
        <v>691</v>
      </c>
      <c r="O489" s="371"/>
      <c r="P489" s="371"/>
      <c r="Q489" s="371"/>
      <c r="R489" s="371"/>
      <c r="S489" s="371"/>
      <c r="T489" s="372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2080.8013866732849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2184.3679999999999</v>
      </c>
      <c r="X489" s="37"/>
      <c r="Y489" s="333"/>
      <c r="Z489" s="333"/>
    </row>
    <row r="490" spans="1:53" x14ac:dyDescent="0.2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455"/>
      <c r="N490" s="370" t="s">
        <v>692</v>
      </c>
      <c r="O490" s="371"/>
      <c r="P490" s="371"/>
      <c r="Q490" s="371"/>
      <c r="R490" s="371"/>
      <c r="S490" s="371"/>
      <c r="T490" s="372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5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5</v>
      </c>
      <c r="X490" s="37"/>
      <c r="Y490" s="333"/>
      <c r="Z490" s="333"/>
    </row>
    <row r="491" spans="1:53" x14ac:dyDescent="0.2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455"/>
      <c r="N491" s="370" t="s">
        <v>694</v>
      </c>
      <c r="O491" s="371"/>
      <c r="P491" s="371"/>
      <c r="Q491" s="371"/>
      <c r="R491" s="371"/>
      <c r="S491" s="371"/>
      <c r="T491" s="372"/>
      <c r="U491" s="37" t="s">
        <v>65</v>
      </c>
      <c r="V491" s="332">
        <f>GrossWeightTotal+PalletQtyTotal*25</f>
        <v>2205.8013866732849</v>
      </c>
      <c r="W491" s="332">
        <f>GrossWeightTotalR+PalletQtyTotalR*25</f>
        <v>2309.3679999999999</v>
      </c>
      <c r="X491" s="37"/>
      <c r="Y491" s="333"/>
      <c r="Z491" s="333"/>
    </row>
    <row r="492" spans="1:53" x14ac:dyDescent="0.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455"/>
      <c r="N492" s="370" t="s">
        <v>695</v>
      </c>
      <c r="O492" s="371"/>
      <c r="P492" s="371"/>
      <c r="Q492" s="371"/>
      <c r="R492" s="371"/>
      <c r="S492" s="371"/>
      <c r="T492" s="372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520.4648281106538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541</v>
      </c>
      <c r="X492" s="37"/>
      <c r="Y492" s="333"/>
      <c r="Z492" s="333"/>
    </row>
    <row r="493" spans="1:53" ht="14.25" hidden="1" customHeight="1" x14ac:dyDescent="0.2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455"/>
      <c r="N493" s="370" t="s">
        <v>696</v>
      </c>
      <c r="O493" s="371"/>
      <c r="P493" s="371"/>
      <c r="Q493" s="371"/>
      <c r="R493" s="371"/>
      <c r="S493" s="371"/>
      <c r="T493" s="372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4.9815700000000014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51" t="s">
        <v>93</v>
      </c>
      <c r="D495" s="502"/>
      <c r="E495" s="502"/>
      <c r="F495" s="352"/>
      <c r="G495" s="351" t="s">
        <v>251</v>
      </c>
      <c r="H495" s="502"/>
      <c r="I495" s="502"/>
      <c r="J495" s="502"/>
      <c r="K495" s="502"/>
      <c r="L495" s="502"/>
      <c r="M495" s="502"/>
      <c r="N495" s="352"/>
      <c r="O495" s="351" t="s">
        <v>458</v>
      </c>
      <c r="P495" s="352"/>
      <c r="Q495" s="351" t="s">
        <v>514</v>
      </c>
      <c r="R495" s="352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3" t="s">
        <v>699</v>
      </c>
      <c r="B496" s="351" t="s">
        <v>59</v>
      </c>
      <c r="C496" s="351" t="s">
        <v>94</v>
      </c>
      <c r="D496" s="351" t="s">
        <v>102</v>
      </c>
      <c r="E496" s="351" t="s">
        <v>93</v>
      </c>
      <c r="F496" s="351" t="s">
        <v>242</v>
      </c>
      <c r="G496" s="351" t="s">
        <v>252</v>
      </c>
      <c r="H496" s="351" t="s">
        <v>259</v>
      </c>
      <c r="I496" s="351" t="s">
        <v>279</v>
      </c>
      <c r="J496" s="351" t="s">
        <v>345</v>
      </c>
      <c r="K496" s="324"/>
      <c r="L496" s="351" t="s">
        <v>348</v>
      </c>
      <c r="M496" s="351" t="s">
        <v>430</v>
      </c>
      <c r="N496" s="351" t="s">
        <v>449</v>
      </c>
      <c r="O496" s="351" t="s">
        <v>459</v>
      </c>
      <c r="P496" s="351" t="s">
        <v>488</v>
      </c>
      <c r="Q496" s="351" t="s">
        <v>515</v>
      </c>
      <c r="R496" s="351" t="s">
        <v>571</v>
      </c>
      <c r="S496" s="351" t="s">
        <v>602</v>
      </c>
      <c r="T496" s="351" t="s">
        <v>648</v>
      </c>
      <c r="U496" s="324"/>
      <c r="Z496" s="52"/>
      <c r="AC496" s="324"/>
    </row>
    <row r="497" spans="1:29" ht="13.5" customHeight="1" thickBot="1" x14ac:dyDescent="0.25">
      <c r="A497" s="574"/>
      <c r="B497" s="397"/>
      <c r="C497" s="397"/>
      <c r="D497" s="397"/>
      <c r="E497" s="397"/>
      <c r="F497" s="397"/>
      <c r="G497" s="397"/>
      <c r="H497" s="397"/>
      <c r="I497" s="397"/>
      <c r="J497" s="397"/>
      <c r="K497" s="324"/>
      <c r="L497" s="397"/>
      <c r="M497" s="397"/>
      <c r="N497" s="397"/>
      <c r="O497" s="397"/>
      <c r="P497" s="397"/>
      <c r="Q497" s="397"/>
      <c r="R497" s="397"/>
      <c r="S497" s="397"/>
      <c r="T497" s="397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332.1</v>
      </c>
      <c r="D498" s="46">
        <f>IFERROR(W55*1,"0")+IFERROR(W56*1,"0")+IFERROR(W57*1,"0")+IFERROR(W58*1,"0")</f>
        <v>135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603.20000000000005</v>
      </c>
      <c r="F498" s="46">
        <f>IFERROR(W133*1,"0")+IFERROR(W134*1,"0")+IFERROR(W135*1,"0")+IFERROR(W136*1,"0")</f>
        <v>91.800000000000011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31.500000000000004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185.4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285.26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12.24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180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44.199999999999996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12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25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61.2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37.200000000000003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939,10"/>
        <filter val="1,33"/>
        <filter val="1,50"/>
        <filter val="1,67"/>
        <filter val="10,00"/>
        <filter val="100,00"/>
        <filter val="109,00"/>
        <filter val="109,33"/>
        <filter val="11,00"/>
        <filter val="11,11"/>
        <filter val="110,50"/>
        <filter val="12,00"/>
        <filter val="13,60"/>
        <filter val="13,81"/>
        <filter val="131,00"/>
        <filter val="135,00"/>
        <filter val="14,76"/>
        <filter val="15,00"/>
        <filter val="150,00"/>
        <filter val="158,00"/>
        <filter val="16,00"/>
        <filter val="16,80"/>
        <filter val="167,00"/>
        <filter val="17,00"/>
        <filter val="170,00"/>
        <filter val="176,00"/>
        <filter val="18,00"/>
        <filter val="2 080,80"/>
        <filter val="2 205,80"/>
        <filter val="2,19"/>
        <filter val="2,33"/>
        <filter val="20,00"/>
        <filter val="21,00"/>
        <filter val="24,00"/>
        <filter val="25,00"/>
        <filter val="28,00"/>
        <filter val="29,00"/>
        <filter val="3,00"/>
        <filter val="3,29"/>
        <filter val="3,40"/>
        <filter val="3,72"/>
        <filter val="30,00"/>
        <filter val="32,00"/>
        <filter val="325,00"/>
        <filter val="33,33"/>
        <filter val="34,00"/>
        <filter val="38,02"/>
        <filter val="4,00"/>
        <filter val="4,20"/>
        <filter val="40,00"/>
        <filter val="41,00"/>
        <filter val="44,00"/>
        <filter val="470,00"/>
        <filter val="5"/>
        <filter val="5,00"/>
        <filter val="5,03"/>
        <filter val="50,00"/>
        <filter val="51,53"/>
        <filter val="520,46"/>
        <filter val="6,00"/>
        <filter val="67,82"/>
        <filter val="68,00"/>
        <filter val="7,00"/>
        <filter val="7,31"/>
        <filter val="7,50"/>
        <filter val="73,98"/>
        <filter val="75,00"/>
        <filter val="8,40"/>
        <filter val="80,00"/>
        <filter val="9,00"/>
        <filter val="90,00"/>
      </filters>
    </filterColumn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180:E180"/>
    <mergeCell ref="D118:E118"/>
    <mergeCell ref="D167:E167"/>
    <mergeCell ref="N251:T251"/>
    <mergeCell ref="N289:R289"/>
    <mergeCell ref="N322:T322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D9:E9"/>
    <mergeCell ref="F9:G9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241:R241"/>
    <mergeCell ref="A25:X25"/>
    <mergeCell ref="A292:X292"/>
    <mergeCell ref="D388:E388"/>
    <mergeCell ref="N158:T158"/>
    <mergeCell ref="C17:C18"/>
    <mergeCell ref="N291:T291"/>
    <mergeCell ref="N371:R371"/>
    <mergeCell ref="D103:E103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N66:R66"/>
    <mergeCell ref="N68:R68"/>
    <mergeCell ref="A164:M165"/>
    <mergeCell ref="A85:M86"/>
    <mergeCell ref="D200:E200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A380:X380"/>
    <mergeCell ref="A389:M390"/>
    <mergeCell ref="N447:R447"/>
    <mergeCell ref="N438:T438"/>
    <mergeCell ref="N425:T425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02:T402"/>
    <mergeCell ref="N409:R409"/>
    <mergeCell ref="N104:R104"/>
    <mergeCell ref="N275:R275"/>
    <mergeCell ref="N175:R175"/>
    <mergeCell ref="N41:T41"/>
    <mergeCell ref="D39:E39"/>
    <mergeCell ref="N59:T59"/>
    <mergeCell ref="D43:E43"/>
    <mergeCell ref="N29:R29"/>
    <mergeCell ref="N390:T3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2024-01-23T11:10:11Z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