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17C0D5-D924-471E-B980-F352ECD5E7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X437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X385" i="1" s="1"/>
  <c r="N385" i="1"/>
  <c r="V382" i="1"/>
  <c r="V381" i="1"/>
  <c r="W380" i="1"/>
  <c r="X380" i="1" s="1"/>
  <c r="W379" i="1"/>
  <c r="X379" i="1" s="1"/>
  <c r="X378" i="1"/>
  <c r="W378" i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1" i="1"/>
  <c r="V340" i="1"/>
  <c r="W339" i="1"/>
  <c r="W341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W322" i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X304" i="1"/>
  <c r="W304" i="1"/>
  <c r="W303" i="1"/>
  <c r="X303" i="1" s="1"/>
  <c r="X306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X155" i="1"/>
  <c r="W155" i="1"/>
  <c r="N155" i="1"/>
  <c r="W154" i="1"/>
  <c r="W157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W124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W91" i="1"/>
  <c r="W99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W89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471" i="1" s="1"/>
  <c r="V23" i="1"/>
  <c r="W22" i="1"/>
  <c r="W24" i="1" s="1"/>
  <c r="N22" i="1"/>
  <c r="H10" i="1"/>
  <c r="A9" i="1"/>
  <c r="H9" i="1" s="1"/>
  <c r="D7" i="1"/>
  <c r="O6" i="1"/>
  <c r="N2" i="1"/>
  <c r="X214" i="1" l="1"/>
  <c r="W32" i="1"/>
  <c r="X129" i="1"/>
  <c r="X132" i="1" s="1"/>
  <c r="H481" i="1"/>
  <c r="W191" i="1"/>
  <c r="W364" i="1"/>
  <c r="X236" i="1"/>
  <c r="W156" i="1"/>
  <c r="X163" i="1"/>
  <c r="W347" i="1"/>
  <c r="W348" i="1"/>
  <c r="W387" i="1"/>
  <c r="W388" i="1"/>
  <c r="X22" i="1"/>
  <c r="X23" i="1" s="1"/>
  <c r="W23" i="1"/>
  <c r="W59" i="1"/>
  <c r="W81" i="1"/>
  <c r="X91" i="1"/>
  <c r="W98" i="1"/>
  <c r="W110" i="1"/>
  <c r="W117" i="1"/>
  <c r="X136" i="1"/>
  <c r="X145" i="1" s="1"/>
  <c r="X154" i="1"/>
  <c r="X156" i="1" s="1"/>
  <c r="X186" i="1"/>
  <c r="W249" i="1"/>
  <c r="W325" i="1"/>
  <c r="X327" i="1"/>
  <c r="X329" i="1" s="1"/>
  <c r="W329" i="1"/>
  <c r="X339" i="1"/>
  <c r="X340" i="1" s="1"/>
  <c r="W340" i="1"/>
  <c r="W363" i="1"/>
  <c r="W374" i="1"/>
  <c r="W375" i="1"/>
  <c r="W401" i="1"/>
  <c r="W402" i="1"/>
  <c r="X440" i="1"/>
  <c r="W442" i="1"/>
  <c r="W454" i="1"/>
  <c r="X461" i="1"/>
  <c r="W470" i="1"/>
  <c r="X59" i="1"/>
  <c r="J9" i="1"/>
  <c r="W60" i="1"/>
  <c r="W88" i="1"/>
  <c r="W118" i="1"/>
  <c r="W145" i="1"/>
  <c r="W164" i="1"/>
  <c r="W214" i="1"/>
  <c r="W219" i="1"/>
  <c r="X217" i="1"/>
  <c r="X218" i="1" s="1"/>
  <c r="W254" i="1"/>
  <c r="X265" i="1"/>
  <c r="W265" i="1"/>
  <c r="W271" i="1"/>
  <c r="W270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06" i="1"/>
  <c r="W370" i="1"/>
  <c r="X387" i="1"/>
  <c r="X397" i="1"/>
  <c r="W409" i="1"/>
  <c r="W410" i="1"/>
  <c r="T481" i="1"/>
  <c r="W449" i="1"/>
  <c r="X447" i="1"/>
  <c r="X449" i="1" s="1"/>
  <c r="W462" i="1"/>
  <c r="D481" i="1"/>
  <c r="A10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81" i="1"/>
  <c r="X66" i="1"/>
  <c r="X80" i="1" s="1"/>
  <c r="X83" i="1"/>
  <c r="X88" i="1" s="1"/>
  <c r="X92" i="1"/>
  <c r="X98" i="1" s="1"/>
  <c r="X113" i="1"/>
  <c r="X117" i="1" s="1"/>
  <c r="F481" i="1"/>
  <c r="X122" i="1"/>
  <c r="X124" i="1" s="1"/>
  <c r="W125" i="1"/>
  <c r="W152" i="1"/>
  <c r="X149" i="1"/>
  <c r="X151" i="1" s="1"/>
  <c r="I481" i="1"/>
  <c r="W190" i="1"/>
  <c r="X187" i="1"/>
  <c r="X190" i="1" s="1"/>
  <c r="W237" i="1"/>
  <c r="W236" i="1"/>
  <c r="W242" i="1"/>
  <c r="X239" i="1"/>
  <c r="X242" i="1" s="1"/>
  <c r="X246" i="1"/>
  <c r="W255" i="1"/>
  <c r="P481" i="1"/>
  <c r="W324" i="1"/>
  <c r="X322" i="1"/>
  <c r="X324" i="1" s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F9" i="1"/>
  <c r="F10" i="1"/>
  <c r="W33" i="1"/>
  <c r="W37" i="1"/>
  <c r="W41" i="1"/>
  <c r="W45" i="1"/>
  <c r="W51" i="1"/>
  <c r="W111" i="1"/>
  <c r="W183" i="1"/>
  <c r="W184" i="1"/>
  <c r="W224" i="1"/>
  <c r="X221" i="1"/>
  <c r="X224" i="1" s="1"/>
  <c r="W266" i="1"/>
  <c r="W280" i="1"/>
  <c r="X278" i="1"/>
  <c r="X279" i="1" s="1"/>
  <c r="W288" i="1"/>
  <c r="X286" i="1"/>
  <c r="X287" i="1" s="1"/>
  <c r="W300" i="1"/>
  <c r="W307" i="1"/>
  <c r="X336" i="1"/>
  <c r="X370" i="1"/>
  <c r="W371" i="1"/>
  <c r="S481" i="1"/>
  <c r="W423" i="1"/>
  <c r="W424" i="1"/>
  <c r="W438" i="1"/>
  <c r="W473" i="1"/>
  <c r="M481" i="1"/>
  <c r="V475" i="1"/>
  <c r="W80" i="1"/>
  <c r="X101" i="1"/>
  <c r="X110" i="1" s="1"/>
  <c r="G481" i="1"/>
  <c r="W133" i="1"/>
  <c r="W146" i="1"/>
  <c r="W163" i="1"/>
  <c r="X166" i="1"/>
  <c r="X183" i="1" s="1"/>
  <c r="L481" i="1"/>
  <c r="W225" i="1"/>
  <c r="X248" i="1"/>
  <c r="W311" i="1"/>
  <c r="W312" i="1"/>
  <c r="X309" i="1"/>
  <c r="X311" i="1" s="1"/>
  <c r="W315" i="1"/>
  <c r="W316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W471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<sst xmlns="http://schemas.openxmlformats.org/spreadsheetml/2006/main" count="2016" uniqueCount="703">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</sst>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45317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14</v>
      </c>
      <c r="W55" s="314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1.2962962962962963</v>
      </c>
      <c r="W59" s="315">
        <f>IFERROR(W55/H55,"0")+IFERROR(W56/H56,"0")+IFERROR(W57/H57,"0")+IFERROR(W58/H58,"0")</f>
        <v>2</v>
      </c>
      <c r="X59" s="315">
        <f>IFERROR(IF(X55="",0,X55),"0")+IFERROR(IF(X56="",0,X56),"0")+IFERROR(IF(X57="",0,X57),"0")+IFERROR(IF(X58="",0,X58),"0")</f>
        <v>4.3499999999999997E-2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14</v>
      </c>
      <c r="W60" s="315">
        <f>IFERROR(SUM(W55:W58),"0")</f>
        <v>21.6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37</v>
      </c>
      <c r="W65" s="314">
        <f t="shared" si="2"/>
        <v>44.8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50</v>
      </c>
      <c r="W66" s="314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6</v>
      </c>
      <c r="W67" s="314">
        <f t="shared" si="2"/>
        <v>11.2</v>
      </c>
      <c r="X67" s="36">
        <f>IFERROR(IF(W67=0,"",ROUNDUP(W67/H67,0)*0.02175),"")</f>
        <v>2.1749999999999999E-2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14</v>
      </c>
      <c r="W72" s="314">
        <f t="shared" si="2"/>
        <v>14.399999999999999</v>
      </c>
      <c r="X72" s="36">
        <f t="shared" si="3"/>
        <v>2.811E-2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11</v>
      </c>
      <c r="W77" s="314">
        <f t="shared" si="2"/>
        <v>11.25</v>
      </c>
      <c r="X77" s="36">
        <f>IFERROR(IF(W77=0,"",ROUNDUP(W77/H77,0)*0.00937),"")</f>
        <v>2.811E-2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26</v>
      </c>
      <c r="W78" s="314">
        <f t="shared" si="2"/>
        <v>27</v>
      </c>
      <c r="X78" s="36">
        <f>IFERROR(IF(W78=0,"",ROUNDUP(W78/H78,0)*0.00937),"")</f>
        <v>5.6219999999999999E-2</v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20.096693121693125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22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0.32993999999999996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144</v>
      </c>
      <c r="W81" s="315">
        <f>IFERROR(SUM(W63:W79),"0")</f>
        <v>162.65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54</v>
      </c>
      <c r="W91" s="314">
        <f t="shared" ref="W91:W97" si="4">IFERROR(IF(V91="",0,CEILING((V91/$H91),1)*$H91),"")</f>
        <v>54</v>
      </c>
      <c r="X91" s="36">
        <f>IFERROR(IF(W91=0,"",ROUNDUP(W91/H91,0)*0.02175),"")</f>
        <v>0.1305</v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4</v>
      </c>
      <c r="W96" s="314">
        <f t="shared" si="4"/>
        <v>4.2</v>
      </c>
      <c r="X96" s="36">
        <f>IFERROR(IF(W96=0,"",ROUNDUP(W96/H96,0)*0.00502),"")</f>
        <v>1.004E-2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7.9047619047619051</v>
      </c>
      <c r="W98" s="315">
        <f>IFERROR(W91/H91,"0")+IFERROR(W92/H92,"0")+IFERROR(W93/H93,"0")+IFERROR(W94/H94,"0")+IFERROR(W95/H95,"0")+IFERROR(W96/H96,"0")+IFERROR(W97/H97,"0")</f>
        <v>8</v>
      </c>
      <c r="X98" s="315">
        <f>IFERROR(IF(X91="",0,X91),"0")+IFERROR(IF(X92="",0,X92),"0")+IFERROR(IF(X93="",0,X93),"0")+IFERROR(IF(X94="",0,X94),"0")+IFERROR(IF(X95="",0,X95),"0")+IFERROR(IF(X96="",0,X96),"0")+IFERROR(IF(X97="",0,X97),"0")</f>
        <v>0.14054</v>
      </c>
      <c r="Y98" s="316"/>
      <c r="Z98" s="316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58</v>
      </c>
      <c r="W99" s="315">
        <f>IFERROR(SUM(W91:W97),"0")</f>
        <v>58.2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83</v>
      </c>
      <c r="W102" s="314">
        <f t="shared" si="5"/>
        <v>84</v>
      </c>
      <c r="X102" s="36">
        <f>IFERROR(IF(W102=0,"",ROUNDUP(W102/H102,0)*0.02175),"")</f>
        <v>0.21749999999999997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3.3</v>
      </c>
      <c r="W109" s="314">
        <f t="shared" si="5"/>
        <v>3.6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11.714285714285715</v>
      </c>
      <c r="W110" s="315">
        <f>IFERROR(W101/H101,"0")+IFERROR(W102/H102,"0")+IFERROR(W103/H103,"0")+IFERROR(W104/H104,"0")+IFERROR(W105/H105,"0")+IFERROR(W106/H106,"0")+IFERROR(W107/H107,"0")+IFERROR(W108/H108,"0")+IFERROR(W109/H109,"0")</f>
        <v>12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0.23255999999999996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86.3</v>
      </c>
      <c r="W111" s="315">
        <f>IFERROR(SUM(W101:W109),"0")</f>
        <v>87.6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10</v>
      </c>
      <c r="W114" s="314">
        <f>IFERROR(IF(V114="",0,CEILING((V114/$H114),1)*$H114),"")</f>
        <v>16.8</v>
      </c>
      <c r="X114" s="36">
        <f>IFERROR(IF(W114=0,"",ROUNDUP(W114/H114,0)*0.02175),"")</f>
        <v>4.3499999999999997E-2</v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14</v>
      </c>
      <c r="W115" s="314">
        <f>IFERROR(IF(V115="",0,CEILING((V115/$H115),1)*$H115),"")</f>
        <v>15.84</v>
      </c>
      <c r="X115" s="36">
        <f>IFERROR(IF(W115=0,"",ROUNDUP(W115/H115,0)*0.00753),"")</f>
        <v>6.0240000000000002E-2</v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8.2611832611832607</v>
      </c>
      <c r="W117" s="315">
        <f>IFERROR(W113/H113,"0")+IFERROR(W114/H114,"0")+IFERROR(W115/H115,"0")+IFERROR(W116/H116,"0")</f>
        <v>10</v>
      </c>
      <c r="X117" s="315">
        <f>IFERROR(IF(X113="",0,X113),"0")+IFERROR(IF(X114="",0,X114),"0")+IFERROR(IF(X115="",0,X115),"0")+IFERROR(IF(X116="",0,X116),"0")</f>
        <v>0.10374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24</v>
      </c>
      <c r="W118" s="315">
        <f>IFERROR(SUM(W113:W116),"0")</f>
        <v>32.64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112</v>
      </c>
      <c r="W121" s="314">
        <f>IFERROR(IF(V121="",0,CEILING((V121/$H121),1)*$H121),"")</f>
        <v>117.60000000000001</v>
      </c>
      <c r="X121" s="36">
        <f>IFERROR(IF(W121=0,"",ROUNDUP(W121/H121,0)*0.02175),"")</f>
        <v>0.30449999999999999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13.333333333333332</v>
      </c>
      <c r="W124" s="315">
        <f>IFERROR(W121/H121,"0")+IFERROR(W122/H122,"0")+IFERROR(W123/H123,"0")</f>
        <v>14</v>
      </c>
      <c r="X124" s="315">
        <f>IFERROR(IF(X121="",0,X121),"0")+IFERROR(IF(X122="",0,X122),"0")+IFERROR(IF(X123="",0,X123),"0")</f>
        <v>0.30449999999999999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112</v>
      </c>
      <c r="W125" s="315">
        <f>IFERROR(SUM(W121:W123),"0")</f>
        <v>117.60000000000001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11</v>
      </c>
      <c r="W129" s="314">
        <f>IFERROR(IF(V129="",0,CEILING((V129/$H129),1)*$H129),"")</f>
        <v>21.6</v>
      </c>
      <c r="X129" s="36">
        <f>IFERROR(IF(W129=0,"",ROUNDUP(W129/H129,0)*0.02175),"")</f>
        <v>4.3499999999999997E-2</v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1.0185185185185184</v>
      </c>
      <c r="W132" s="315">
        <f>IFERROR(W129/H129,"0")+IFERROR(W130/H130,"0")+IFERROR(W131/H131,"0")</f>
        <v>2</v>
      </c>
      <c r="X132" s="315">
        <f>IFERROR(IF(X129="",0,X129),"0")+IFERROR(IF(X130="",0,X130),"0")+IFERROR(IF(X131="",0,X131),"0")</f>
        <v>4.3499999999999997E-2</v>
      </c>
      <c r="Y132" s="316"/>
      <c r="Z132" s="316"/>
    </row>
    <row r="133" spans="1:53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11</v>
      </c>
      <c r="W133" s="315">
        <f>IFERROR(SUM(W129:W131),"0")</f>
        <v>21.6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16</v>
      </c>
      <c r="W150" s="314">
        <f>IFERROR(IF(V150="",0,CEILING((V150/$H150),1)*$H150),"")</f>
        <v>16.200000000000003</v>
      </c>
      <c r="X150" s="36">
        <f>IFERROR(IF(W150=0,"",ROUNDUP(W150/H150,0)*0.00753),"")</f>
        <v>4.5179999999999998E-2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5.9259259259259256</v>
      </c>
      <c r="W151" s="315">
        <f>IFERROR(W149/H149,"0")+IFERROR(W150/H150,"0")</f>
        <v>6.0000000000000009</v>
      </c>
      <c r="X151" s="315">
        <f>IFERROR(IF(X149="",0,X149),"0")+IFERROR(IF(X150="",0,X150),"0")</f>
        <v>4.5179999999999998E-2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16</v>
      </c>
      <c r="W152" s="315">
        <f>IFERROR(SUM(W149:W150),"0")</f>
        <v>16.200000000000003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136</v>
      </c>
      <c r="W159" s="314">
        <f>IFERROR(IF(V159="",0,CEILING((V159/$H159),1)*$H159),"")</f>
        <v>140.4</v>
      </c>
      <c r="X159" s="36">
        <f>IFERROR(IF(W159=0,"",ROUNDUP(W159/H159,0)*0.00937),"")</f>
        <v>0.24362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266</v>
      </c>
      <c r="W160" s="314">
        <f>IFERROR(IF(V160="",0,CEILING((V160/$H160),1)*$H160),"")</f>
        <v>270</v>
      </c>
      <c r="X160" s="36">
        <f>IFERROR(IF(W160=0,"",ROUNDUP(W160/H160,0)*0.00937),"")</f>
        <v>0.46849999999999997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74.444444444444443</v>
      </c>
      <c r="W163" s="315">
        <f>IFERROR(W159/H159,"0")+IFERROR(W160/H160,"0")+IFERROR(W161/H161,"0")+IFERROR(W162/H162,"0")</f>
        <v>76</v>
      </c>
      <c r="X163" s="315">
        <f>IFERROR(IF(X159="",0,X159),"0")+IFERROR(IF(X160="",0,X160),"0")+IFERROR(IF(X161="",0,X161),"0")+IFERROR(IF(X162="",0,X162),"0")</f>
        <v>0.71211999999999998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402</v>
      </c>
      <c r="W164" s="315">
        <f>IFERROR(SUM(W159:W162),"0")</f>
        <v>410.4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44</v>
      </c>
      <c r="W172" s="314">
        <f t="shared" si="7"/>
        <v>45.6</v>
      </c>
      <c r="X172" s="36">
        <f>IFERROR(IF(W172=0,"",ROUNDUP(W172/H172,0)*0.00753),"")</f>
        <v>0.14307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147</v>
      </c>
      <c r="W176" s="314">
        <f t="shared" si="7"/>
        <v>148.79999999999998</v>
      </c>
      <c r="X176" s="36">
        <f t="shared" ref="X176:X182" si="8">IFERROR(IF(W176=0,"",ROUNDUP(W176/H176,0)*0.00753),"")</f>
        <v>0.46686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234</v>
      </c>
      <c r="W178" s="314">
        <f t="shared" si="7"/>
        <v>235.2</v>
      </c>
      <c r="X178" s="36">
        <f t="shared" si="8"/>
        <v>0.73794000000000004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279</v>
      </c>
      <c r="W181" s="314">
        <f t="shared" si="7"/>
        <v>280.8</v>
      </c>
      <c r="X181" s="36">
        <f t="shared" si="8"/>
        <v>0.88101000000000007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218</v>
      </c>
      <c r="W182" s="314">
        <f t="shared" si="7"/>
        <v>218.4</v>
      </c>
      <c r="X182" s="36">
        <f t="shared" si="8"/>
        <v>0.68523000000000001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384.16666666666674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387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2.91411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922</v>
      </c>
      <c r="W184" s="315">
        <f>IFERROR(SUM(W166:W182),"0")</f>
        <v>928.8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20</v>
      </c>
      <c r="W189" s="314">
        <f>IFERROR(IF(V189="",0,CEILING((V189/$H189),1)*$H189),"")</f>
        <v>21.599999999999998</v>
      </c>
      <c r="X189" s="36">
        <f>IFERROR(IF(W189=0,"",ROUNDUP(W189/H189,0)*0.00753),"")</f>
        <v>6.7769999999999997E-2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8.3333333333333339</v>
      </c>
      <c r="W190" s="315">
        <f>IFERROR(W186/H186,"0")+IFERROR(W187/H187,"0")+IFERROR(W188/H188,"0")+IFERROR(W189/H189,"0")</f>
        <v>9</v>
      </c>
      <c r="X190" s="315">
        <f>IFERROR(IF(X186="",0,X186),"0")+IFERROR(IF(X187="",0,X187),"0")+IFERROR(IF(X188="",0,X188),"0")+IFERROR(IF(X189="",0,X189),"0")</f>
        <v>6.7769999999999997E-2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20</v>
      </c>
      <c r="W191" s="315">
        <f>IFERROR(SUM(W186:W189),"0")</f>
        <v>21.599999999999998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100</v>
      </c>
      <c r="W201" s="314">
        <f t="shared" si="9"/>
        <v>108</v>
      </c>
      <c r="X201" s="36">
        <f>IFERROR(IF(W201=0,"",ROUNDUP(W201/H201,0)*0.02175),"")</f>
        <v>0.21749999999999997</v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9.2592592592592595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10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0.21749999999999997</v>
      </c>
      <c r="Y214" s="316"/>
      <c r="Z214" s="316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100</v>
      </c>
      <c r="W215" s="315">
        <f>IFERROR(SUM(W199:W213),"0")</f>
        <v>108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3.5</v>
      </c>
      <c r="W223" s="314">
        <f>IFERROR(IF(V223="",0,CEILING((V223/$H223),1)*$H223),"")</f>
        <v>4.2</v>
      </c>
      <c r="X223" s="36">
        <f>IFERROR(IF(W223=0,"",ROUNDUP(W223/H223,0)*0.00502),"")</f>
        <v>1.004E-2</v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1.6666666666666665</v>
      </c>
      <c r="W224" s="315">
        <f>IFERROR(W221/H221,"0")+IFERROR(W222/H222,"0")+IFERROR(W223/H223,"0")</f>
        <v>2</v>
      </c>
      <c r="X224" s="315">
        <f>IFERROR(IF(X221="",0,X221),"0")+IFERROR(IF(X222="",0,X222),"0")+IFERROR(IF(X223="",0,X223),"0")</f>
        <v>1.004E-2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3.5</v>
      </c>
      <c r="W225" s="315">
        <f>IFERROR(SUM(W221:W223),"0")</f>
        <v>4.2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48</v>
      </c>
      <c r="W230" s="314">
        <f t="shared" si="11"/>
        <v>48.300000000000004</v>
      </c>
      <c r="X230" s="36">
        <f>IFERROR(IF(W230=0,"",ROUNDUP(W230/H230,0)*0.00753),"")</f>
        <v>0.17319000000000001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12</v>
      </c>
      <c r="W231" s="314">
        <f t="shared" si="11"/>
        <v>12.600000000000001</v>
      </c>
      <c r="X231" s="36">
        <f>IFERROR(IF(W231=0,"",ROUNDUP(W231/H231,0)*0.00753),"")</f>
        <v>4.5179999999999998E-2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28.571428571428573</v>
      </c>
      <c r="W236" s="315">
        <f>IFERROR(W227/H227,"0")+IFERROR(W228/H228,"0")+IFERROR(W229/H229,"0")+IFERROR(W230/H230,"0")+IFERROR(W231/H231,"0")+IFERROR(W232/H232,"0")+IFERROR(W233/H233,"0")+IFERROR(W234/H234,"0")+IFERROR(W235/H235,"0")</f>
        <v>29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0.21837000000000001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60</v>
      </c>
      <c r="W237" s="315">
        <f>IFERROR(SUM(W227:W235),"0")</f>
        <v>60.900000000000006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51</v>
      </c>
      <c r="W240" s="314">
        <f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6.5384615384615383</v>
      </c>
      <c r="W242" s="315">
        <f>IFERROR(W239/H239,"0")+IFERROR(W240/H240,"0")+IFERROR(W241/H241,"0")</f>
        <v>7</v>
      </c>
      <c r="X242" s="315">
        <f>IFERROR(IF(X239="",0,X239),"0")+IFERROR(IF(X240="",0,X240),"0")+IFERROR(IF(X241="",0,X241),"0")</f>
        <v>0.15225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51</v>
      </c>
      <c r="W243" s="315">
        <f>IFERROR(SUM(W239:W241),"0")</f>
        <v>54.6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9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3.5294117647058827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9</v>
      </c>
      <c r="W249" s="315">
        <f>IFERROR(SUM(W245:W247),"0")</f>
        <v>10.199999999999999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20</v>
      </c>
      <c r="W274" s="314">
        <f>IFERROR(IF(V274="",0,CEILING((V274/$H274),1)*$H274),"")</f>
        <v>21.6</v>
      </c>
      <c r="X274" s="36">
        <f>IFERROR(IF(W274=0,"",ROUNDUP(W274/H274,0)*0.00753),"")</f>
        <v>9.0359999999999996E-2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11.111111111111111</v>
      </c>
      <c r="W275" s="315">
        <f>IFERROR(W274/H274,"0")</f>
        <v>12</v>
      </c>
      <c r="X275" s="315">
        <f>IFERROR(IF(X274="",0,X274),"0")</f>
        <v>9.0359999999999996E-2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20</v>
      </c>
      <c r="W276" s="315">
        <f>IFERROR(SUM(W274:W274),"0")</f>
        <v>21.6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5</v>
      </c>
      <c r="W286" s="314">
        <f>IFERROR(IF(V286="",0,CEILING((V286/$H286),1)*$H286),"")</f>
        <v>5.0999999999999996</v>
      </c>
      <c r="X286" s="36">
        <f>IFERROR(IF(W286=0,"",ROUNDUP(W286/H286,0)*0.00753),"")</f>
        <v>1.506E-2</v>
      </c>
      <c r="Y286" s="56"/>
      <c r="Z286" s="57"/>
      <c r="AD286" s="58"/>
      <c r="BA286" s="211" t="s">
        <v>1</v>
      </c>
    </row>
    <row r="287" spans="1:53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1.9607843137254903</v>
      </c>
      <c r="W287" s="315">
        <f>IFERROR(W286/H286,"0")</f>
        <v>2</v>
      </c>
      <c r="X287" s="315">
        <f>IFERROR(IF(X286="",0,X286),"0")</f>
        <v>1.506E-2</v>
      </c>
      <c r="Y287" s="316"/>
      <c r="Z287" s="316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5</v>
      </c>
      <c r="W288" s="315">
        <f>IFERROR(SUM(W286:W286),"0")</f>
        <v>5.0999999999999996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1300</v>
      </c>
      <c r="W292" s="314">
        <f t="shared" ref="W292:W299" si="13">IFERROR(IF(V292="",0,CEILING((V292/$H292),1)*$H292),"")</f>
        <v>1305</v>
      </c>
      <c r="X292" s="36">
        <f>IFERROR(IF(W292=0,"",ROUNDUP(W292/H292,0)*0.02175),"")</f>
        <v>1.8922499999999998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832</v>
      </c>
      <c r="W294" s="314">
        <f t="shared" si="13"/>
        <v>840</v>
      </c>
      <c r="X294" s="36">
        <f>IFERROR(IF(W294=0,"",ROUNDUP(W294/H294,0)*0.02175),"")</f>
        <v>1.218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1116</v>
      </c>
      <c r="W296" s="314">
        <f t="shared" si="13"/>
        <v>1125</v>
      </c>
      <c r="X296" s="36">
        <f>IFERROR(IF(W296=0,"",ROUNDUP(W296/H296,0)*0.02175),"")</f>
        <v>1.6312499999999999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18</v>
      </c>
      <c r="W298" s="314">
        <f t="shared" si="13"/>
        <v>20</v>
      </c>
      <c r="X298" s="36">
        <f>IFERROR(IF(W298=0,"",ROUNDUP(W298/H298,0)*0.00937),"")</f>
        <v>3.7479999999999999E-2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220.13333333333333</v>
      </c>
      <c r="W300" s="315">
        <f>IFERROR(W292/H292,"0")+IFERROR(W293/H293,"0")+IFERROR(W294/H294,"0")+IFERROR(W295/H295,"0")+IFERROR(W296/H296,"0")+IFERROR(W297/H297,"0")+IFERROR(W298/H298,"0")+IFERROR(W299/H299,"0")</f>
        <v>222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4.7789799999999998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3266</v>
      </c>
      <c r="W301" s="315">
        <f>IFERROR(SUM(W292:W299),"0")</f>
        <v>3290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1700</v>
      </c>
      <c r="W303" s="314">
        <f>IFERROR(IF(V303="",0,CEILING((V303/$H303),1)*$H303),"")</f>
        <v>1710</v>
      </c>
      <c r="X303" s="36">
        <f>IFERROR(IF(W303=0,"",ROUNDUP(W303/H303,0)*0.02175),"")</f>
        <v>2.4794999999999998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113.33333333333333</v>
      </c>
      <c r="W306" s="315">
        <f>IFERROR(W303/H303,"0")+IFERROR(W304/H304,"0")+IFERROR(W305/H305,"0")</f>
        <v>114</v>
      </c>
      <c r="X306" s="315">
        <f>IFERROR(IF(X303="",0,X303),"0")+IFERROR(IF(X304="",0,X304),"0")+IFERROR(IF(X305="",0,X305),"0")</f>
        <v>2.4794999999999998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1700</v>
      </c>
      <c r="W307" s="315">
        <f>IFERROR(SUM(W303:W305),"0")</f>
        <v>1710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144</v>
      </c>
      <c r="W314" s="314">
        <f>IFERROR(IF(V314="",0,CEILING((V314/$H314),1)*$H314),"")</f>
        <v>148.19999999999999</v>
      </c>
      <c r="X314" s="36">
        <f>IFERROR(IF(W314=0,"",ROUNDUP(W314/H314,0)*0.02175),"")</f>
        <v>0.41324999999999995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18.461538461538463</v>
      </c>
      <c r="W315" s="315">
        <f>IFERROR(W314/H314,"0")</f>
        <v>19</v>
      </c>
      <c r="X315" s="315">
        <f>IFERROR(IF(X314="",0,X314),"0")</f>
        <v>0.41324999999999995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144</v>
      </c>
      <c r="W316" s="315">
        <f>IFERROR(SUM(W314:W314),"0")</f>
        <v>148.19999999999999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17</v>
      </c>
      <c r="W323" s="314">
        <f>IFERROR(IF(V323="",0,CEILING((V323/$H323),1)*$H323),"")</f>
        <v>20</v>
      </c>
      <c r="X323" s="36">
        <f>IFERROR(IF(W323=0,"",ROUNDUP(W323/H323,0)*0.00937),"")</f>
        <v>4.6850000000000003E-2</v>
      </c>
      <c r="Y323" s="56"/>
      <c r="Z323" s="57"/>
      <c r="AD323" s="58"/>
      <c r="BA323" s="230" t="s">
        <v>1</v>
      </c>
    </row>
    <row r="324" spans="1:53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4.25</v>
      </c>
      <c r="W324" s="315">
        <f>IFERROR(W319/H319,"0")+IFERROR(W320/H320,"0")+IFERROR(W321/H321,"0")+IFERROR(W322/H322,"0")+IFERROR(W323/H323,"0")</f>
        <v>5</v>
      </c>
      <c r="X324" s="315">
        <f>IFERROR(IF(X319="",0,X319),"0")+IFERROR(IF(X320="",0,X320),"0")+IFERROR(IF(X321="",0,X321),"0")+IFERROR(IF(X322="",0,X322),"0")+IFERROR(IF(X323="",0,X323),"0")</f>
        <v>4.6850000000000003E-2</v>
      </c>
      <c r="Y324" s="316"/>
      <c r="Z324" s="31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17</v>
      </c>
      <c r="W325" s="315">
        <f>IFERROR(SUM(W319:W323),"0")</f>
        <v>20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32</v>
      </c>
      <c r="W327" s="314">
        <f>IFERROR(IF(V327="",0,CEILING((V327/$H327),1)*$H327),"")</f>
        <v>35.04</v>
      </c>
      <c r="X327" s="36">
        <f>IFERROR(IF(W327=0,"",ROUNDUP(W327/H327,0)*0.00753),"")</f>
        <v>6.0240000000000002E-2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7.3059360730593612</v>
      </c>
      <c r="W329" s="315">
        <f>IFERROR(W327/H327,"0")+IFERROR(W328/H328,"0")</f>
        <v>8</v>
      </c>
      <c r="X329" s="315">
        <f>IFERROR(IF(X327="",0,X327),"0")+IFERROR(IF(X328="",0,X328),"0")</f>
        <v>6.0240000000000002E-2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32</v>
      </c>
      <c r="W330" s="315">
        <f>IFERROR(SUM(W327:W328),"0")</f>
        <v>35.04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392</v>
      </c>
      <c r="W332" s="314">
        <f>IFERROR(IF(V332="",0,CEILING((V332/$H332),1)*$H332),"")</f>
        <v>397.8</v>
      </c>
      <c r="X332" s="36">
        <f>IFERROR(IF(W332=0,"",ROUNDUP(W332/H332,0)*0.02175),"")</f>
        <v>1.1092499999999998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37</v>
      </c>
      <c r="W334" s="314">
        <f>IFERROR(IF(V334="",0,CEILING((V334/$H334),1)*$H334),"")</f>
        <v>38.4</v>
      </c>
      <c r="X334" s="36">
        <f>IFERROR(IF(W334=0,"",ROUNDUP(W334/H334,0)*0.00753),"")</f>
        <v>0.12048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65.67307692307692</v>
      </c>
      <c r="W336" s="315">
        <f>IFERROR(W332/H332,"0")+IFERROR(W333/H333,"0")+IFERROR(W334/H334,"0")+IFERROR(W335/H335,"0")</f>
        <v>67</v>
      </c>
      <c r="X336" s="315">
        <f>IFERROR(IF(X332="",0,X332),"0")+IFERROR(IF(X333="",0,X333),"0")+IFERROR(IF(X334="",0,X334),"0")+IFERROR(IF(X335="",0,X335),"0")</f>
        <v>1.2297299999999998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429</v>
      </c>
      <c r="W337" s="315">
        <f>IFERROR(SUM(W332:W335),"0")</f>
        <v>436.2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152</v>
      </c>
      <c r="W352" s="314">
        <f t="shared" si="14"/>
        <v>155.4</v>
      </c>
      <c r="X352" s="36">
        <f>IFERROR(IF(W352=0,"",ROUNDUP(W352/H352,0)*0.00753),"")</f>
        <v>0.27861000000000002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36.19047619047619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37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0.27861000000000002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152</v>
      </c>
      <c r="W364" s="315">
        <f>IFERROR(SUM(W350:W362),"0")</f>
        <v>155.4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45</v>
      </c>
      <c r="W390" s="314">
        <f t="shared" ref="W390:W396" si="16">IFERROR(IF(V390="",0,CEILING((V390/$H390),1)*$H390),"")</f>
        <v>46.2</v>
      </c>
      <c r="X390" s="36">
        <f>IFERROR(IF(W390=0,"",ROUNDUP(W390/H390,0)*0.00753),"")</f>
        <v>8.2830000000000001E-2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9</v>
      </c>
      <c r="W392" s="314">
        <f t="shared" si="16"/>
        <v>10.5</v>
      </c>
      <c r="X392" s="36">
        <f>IFERROR(IF(W392=0,"",ROUNDUP(W392/H392,0)*0.00502),"")</f>
        <v>2.5100000000000001E-2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3.5</v>
      </c>
      <c r="W395" s="314">
        <f t="shared" si="16"/>
        <v>4.2</v>
      </c>
      <c r="X395" s="36">
        <f>IFERROR(IF(W395=0,"",ROUNDUP(W395/H395,0)*0.00502),"")</f>
        <v>1.004E-2</v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16.666666666666668</v>
      </c>
      <c r="W397" s="315">
        <f>IFERROR(W390/H390,"0")+IFERROR(W391/H391,"0")+IFERROR(W392/H392,"0")+IFERROR(W393/H393,"0")+IFERROR(W394/H394,"0")+IFERROR(W395/H395,"0")+IFERROR(W396/H396,"0")</f>
        <v>18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0.11796999999999999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57.5</v>
      </c>
      <c r="W398" s="315">
        <f>IFERROR(SUM(W390:W396),"0")</f>
        <v>60.900000000000006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223</v>
      </c>
      <c r="W415" s="314">
        <f t="shared" si="17"/>
        <v>227.04000000000002</v>
      </c>
      <c r="X415" s="36">
        <f>IFERROR(IF(W415=0,"",ROUNDUP(W415/H415,0)*0.01196),"")</f>
        <v>0.51427999999999996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22</v>
      </c>
      <c r="W416" s="314">
        <f t="shared" si="17"/>
        <v>26.400000000000002</v>
      </c>
      <c r="X416" s="36">
        <f>IFERROR(IF(W416=0,"",ROUNDUP(W416/H416,0)*0.01196),"")</f>
        <v>5.9799999999999999E-2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202</v>
      </c>
      <c r="W417" s="314">
        <f t="shared" si="17"/>
        <v>205.92000000000002</v>
      </c>
      <c r="X417" s="36">
        <f>IFERROR(IF(W417=0,"",ROUNDUP(W417/H417,0)*0.01196),"")</f>
        <v>0.46644000000000002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84.659090909090907</v>
      </c>
      <c r="W423" s="315">
        <f>IFERROR(W414/H414,"0")+IFERROR(W415/H415,"0")+IFERROR(W416/H416,"0")+IFERROR(W417/H417,"0")+IFERROR(W418/H418,"0")+IFERROR(W419/H419,"0")+IFERROR(W420/H420,"0")+IFERROR(W421/H421,"0")+IFERROR(W422/H422,"0")</f>
        <v>87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1.0405199999999999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447</v>
      </c>
      <c r="W424" s="315">
        <f>IFERROR(SUM(W414:W422),"0")</f>
        <v>459.36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230</v>
      </c>
      <c r="W426" s="314">
        <f>IFERROR(IF(V426="",0,CEILING((V426/$H426),1)*$H426),"")</f>
        <v>232.32000000000002</v>
      </c>
      <c r="X426" s="36">
        <f>IFERROR(IF(W426=0,"",ROUNDUP(W426/H426,0)*0.01196),"")</f>
        <v>0.52624000000000004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43.560606060606055</v>
      </c>
      <c r="W428" s="315">
        <f>IFERROR(W426/H426,"0")+IFERROR(W427/H427,"0")</f>
        <v>44</v>
      </c>
      <c r="X428" s="315">
        <f>IFERROR(IF(X426="",0,X426),"0")+IFERROR(IF(X427="",0,X427),"0")</f>
        <v>0.52624000000000004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230</v>
      </c>
      <c r="W429" s="315">
        <f>IFERROR(SUM(W426:W427),"0")</f>
        <v>232.32000000000002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76</v>
      </c>
      <c r="W431" s="314">
        <f t="shared" ref="W431:W436" si="18">IFERROR(IF(V431="",0,CEILING((V431/$H431),1)*$H431),"")</f>
        <v>79.2</v>
      </c>
      <c r="X431" s="36">
        <f>IFERROR(IF(W431=0,"",ROUNDUP(W431/H431,0)*0.01196),"")</f>
        <v>0.1794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188</v>
      </c>
      <c r="W432" s="314">
        <f t="shared" si="18"/>
        <v>190.08</v>
      </c>
      <c r="X432" s="36">
        <f>IFERROR(IF(W432=0,"",ROUNDUP(W432/H432,0)*0.01196),"")</f>
        <v>0.43056</v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49.999999999999993</v>
      </c>
      <c r="W437" s="315">
        <f>IFERROR(W431/H431,"0")+IFERROR(W432/H432,"0")+IFERROR(W433/H433,"0")+IFERROR(W434/H434,"0")+IFERROR(W435/H435,"0")+IFERROR(W436/H436,"0")</f>
        <v>51</v>
      </c>
      <c r="X437" s="315">
        <f>IFERROR(IF(X431="",0,X431),"0")+IFERROR(IF(X432="",0,X432),"0")+IFERROR(IF(X433="",0,X433),"0")+IFERROR(IF(X434="",0,X434),"0")+IFERROR(IF(X435="",0,X435),"0")+IFERROR(IF(X436="",0,X436),"0")</f>
        <v>0.60996000000000006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264</v>
      </c>
      <c r="W438" s="315">
        <f>IFERROR(SUM(W431:W436),"0")</f>
        <v>269.28000000000003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34</v>
      </c>
      <c r="W447" s="314">
        <f>IFERROR(IF(V447="",0,CEILING((V447/$H447),1)*$H447),"")</f>
        <v>36</v>
      </c>
      <c r="X447" s="36">
        <f>IFERROR(IF(W447=0,"",ROUNDUP(W447/H447,0)*0.02175),"")</f>
        <v>6.5250000000000002E-2</v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2.8333333333333335</v>
      </c>
      <c r="W449" s="315">
        <f>IFERROR(W447/H447,"0")+IFERROR(W448/H448,"0")</f>
        <v>3</v>
      </c>
      <c r="X449" s="315">
        <f>IFERROR(IF(X447="",0,X447),"0")+IFERROR(IF(X448="",0,X448),"0")</f>
        <v>6.5250000000000002E-2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34</v>
      </c>
      <c r="W450" s="315">
        <f>IFERROR(SUM(W447:W448),"0")</f>
        <v>36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307</v>
      </c>
      <c r="W466" s="314">
        <f>IFERROR(IF(V466="",0,CEILING((V466/$H466),1)*$H466),"")</f>
        <v>312</v>
      </c>
      <c r="X466" s="36">
        <f>IFERROR(IF(W466=0,"",ROUNDUP(W466/H466,0)*0.02175),"")</f>
        <v>0.86999999999999988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39.358974358974358</v>
      </c>
      <c r="W469" s="315">
        <f>IFERROR(W464/H464,"0")+IFERROR(W465/H465,"0")+IFERROR(W466/H466,"0")+IFERROR(W467/H467,"0")+IFERROR(W468/H468,"0")</f>
        <v>40</v>
      </c>
      <c r="X469" s="315">
        <f>IFERROR(IF(X464="",0,X464),"0")+IFERROR(IF(X465="",0,X465),"0")+IFERROR(IF(X466="",0,X466),"0")+IFERROR(IF(X467="",0,X467),"0")+IFERROR(IF(X468="",0,X468),"0")</f>
        <v>0.86999999999999988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307</v>
      </c>
      <c r="W470" s="315">
        <f>IFERROR(SUM(W464:W468),"0")</f>
        <v>312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9137.2999999999993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9308.1899999999987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9620.6391344939129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9802.0700000000015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17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10020.639134493913</v>
      </c>
      <c r="W474" s="315">
        <f>GrossWeightTotalR+PalletQtyTotalR*25</f>
        <v>10227.070000000002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1301.5589313892901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1329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18.188260000000003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21.6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341.09000000000003</v>
      </c>
      <c r="F481" s="46">
        <f>IFERROR(W121*1,"0")+IFERROR(W122*1,"0")+IFERROR(W123*1,"0")</f>
        <v>117.60000000000001</v>
      </c>
      <c r="G481" s="46">
        <f>IFERROR(W129*1,"0")+IFERROR(W130*1,"0")+IFERROR(W131*1,"0")</f>
        <v>21.6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1377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237.89999999999998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26.700000000000003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5148.2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491.24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155.4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60.900000000000006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960.96000000000015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348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6,00"/>
        <filter val="1 300,00"/>
        <filter val="1 301,56"/>
        <filter val="1 700,00"/>
        <filter val="1,02"/>
        <filter val="1,30"/>
        <filter val="1,67"/>
        <filter val="1,96"/>
        <filter val="10 020,64"/>
        <filter val="10,00"/>
        <filter val="100,00"/>
        <filter val="11,00"/>
        <filter val="11,11"/>
        <filter val="11,71"/>
        <filter val="112,00"/>
        <filter val="113,33"/>
        <filter val="12,00"/>
        <filter val="13,33"/>
        <filter val="136,00"/>
        <filter val="14,00"/>
        <filter val="144,00"/>
        <filter val="147,00"/>
        <filter val="152,00"/>
        <filter val="16"/>
        <filter val="16,00"/>
        <filter val="16,67"/>
        <filter val="17,00"/>
        <filter val="18,00"/>
        <filter val="18,46"/>
        <filter val="188,00"/>
        <filter val="2,83"/>
        <filter val="20,00"/>
        <filter val="20,10"/>
        <filter val="202,00"/>
        <filter val="218,00"/>
        <filter val="22,00"/>
        <filter val="220,13"/>
        <filter val="223,00"/>
        <filter val="230,00"/>
        <filter val="234,00"/>
        <filter val="24,00"/>
        <filter val="26,00"/>
        <filter val="264,00"/>
        <filter val="266,00"/>
        <filter val="279,00"/>
        <filter val="28,57"/>
        <filter val="3 266,00"/>
        <filter val="3,30"/>
        <filter val="3,50"/>
        <filter val="3,53"/>
        <filter val="307,00"/>
        <filter val="32,00"/>
        <filter val="34,00"/>
        <filter val="36,19"/>
        <filter val="37,00"/>
        <filter val="384,17"/>
        <filter val="39,36"/>
        <filter val="392,00"/>
        <filter val="4,00"/>
        <filter val="4,25"/>
        <filter val="402,00"/>
        <filter val="429,00"/>
        <filter val="43,56"/>
        <filter val="44,00"/>
        <filter val="447,00"/>
        <filter val="45,00"/>
        <filter val="48,00"/>
        <filter val="5,00"/>
        <filter val="5,93"/>
        <filter val="50,00"/>
        <filter val="51,00"/>
        <filter val="54,00"/>
        <filter val="57,50"/>
        <filter val="58,00"/>
        <filter val="6,00"/>
        <filter val="6,54"/>
        <filter val="60,00"/>
        <filter val="65,67"/>
        <filter val="7,31"/>
        <filter val="7,90"/>
        <filter val="74,44"/>
        <filter val="76,00"/>
        <filter val="8,26"/>
        <filter val="8,33"/>
        <filter val="83,00"/>
        <filter val="832,00"/>
        <filter val="84,66"/>
        <filter val="86,30"/>
        <filter val="9 137,30"/>
        <filter val="9 620,64"/>
        <filter val="9,00"/>
        <filter val="9,26"/>
        <filter val="922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