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66D858-2286-42F5-9010-6ABC8F9766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X319" i="1" s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W249" i="1" s="1"/>
  <c r="W245" i="1"/>
  <c r="X245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N160" i="1"/>
  <c r="W159" i="1"/>
  <c r="W163" i="1" s="1"/>
  <c r="N159" i="1"/>
  <c r="V157" i="1"/>
  <c r="V156" i="1"/>
  <c r="X155" i="1"/>
  <c r="W155" i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W145" i="1" s="1"/>
  <c r="N136" i="1"/>
  <c r="V133" i="1"/>
  <c r="V132" i="1"/>
  <c r="W131" i="1"/>
  <c r="X131" i="1" s="1"/>
  <c r="N131" i="1"/>
  <c r="X130" i="1"/>
  <c r="W130" i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F481" i="1" s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N104" i="1"/>
  <c r="W103" i="1"/>
  <c r="X103" i="1" s="1"/>
  <c r="W102" i="1"/>
  <c r="X102" i="1" s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8" i="1" s="1"/>
  <c r="N91" i="1"/>
  <c r="V89" i="1"/>
  <c r="V88" i="1"/>
  <c r="W87" i="1"/>
  <c r="W89" i="1" s="1"/>
  <c r="N87" i="1"/>
  <c r="X86" i="1"/>
  <c r="W86" i="1"/>
  <c r="X85" i="1"/>
  <c r="W85" i="1"/>
  <c r="X84" i="1"/>
  <c r="W84" i="1"/>
  <c r="X83" i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E481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X214" i="1" l="1"/>
  <c r="V471" i="1"/>
  <c r="W32" i="1"/>
  <c r="X35" i="1"/>
  <c r="X36" i="1" s="1"/>
  <c r="W36" i="1"/>
  <c r="X39" i="1"/>
  <c r="X40" i="1" s="1"/>
  <c r="W40" i="1"/>
  <c r="X43" i="1"/>
  <c r="X44" i="1" s="1"/>
  <c r="W44" i="1"/>
  <c r="X113" i="1"/>
  <c r="X117" i="1" s="1"/>
  <c r="W117" i="1"/>
  <c r="W191" i="1"/>
  <c r="W454" i="1"/>
  <c r="X461" i="1"/>
  <c r="X183" i="1"/>
  <c r="X236" i="1"/>
  <c r="W243" i="1"/>
  <c r="W254" i="1"/>
  <c r="W329" i="1"/>
  <c r="W330" i="1"/>
  <c r="W387" i="1"/>
  <c r="W388" i="1"/>
  <c r="W442" i="1"/>
  <c r="W443" i="1"/>
  <c r="W51" i="1"/>
  <c r="W52" i="1"/>
  <c r="W60" i="1"/>
  <c r="W88" i="1"/>
  <c r="X101" i="1"/>
  <c r="W110" i="1"/>
  <c r="X159" i="1"/>
  <c r="X186" i="1"/>
  <c r="W270" i="1"/>
  <c r="W306" i="1"/>
  <c r="X345" i="1"/>
  <c r="W347" i="1"/>
  <c r="W374" i="1"/>
  <c r="W375" i="1"/>
  <c r="W401" i="1"/>
  <c r="W402" i="1"/>
  <c r="W462" i="1"/>
  <c r="W470" i="1"/>
  <c r="X51" i="1"/>
  <c r="W152" i="1"/>
  <c r="X149" i="1"/>
  <c r="X151" i="1" s="1"/>
  <c r="I481" i="1"/>
  <c r="W157" i="1"/>
  <c r="W214" i="1"/>
  <c r="W219" i="1"/>
  <c r="X217" i="1"/>
  <c r="X218" i="1" s="1"/>
  <c r="X265" i="1"/>
  <c r="W265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70" i="1"/>
  <c r="X397" i="1"/>
  <c r="W409" i="1"/>
  <c r="W410" i="1"/>
  <c r="T481" i="1"/>
  <c r="W449" i="1"/>
  <c r="X447" i="1"/>
  <c r="X449" i="1" s="1"/>
  <c r="D481" i="1"/>
  <c r="A10" i="1"/>
  <c r="W59" i="1"/>
  <c r="W99" i="1"/>
  <c r="F9" i="1"/>
  <c r="F10" i="1"/>
  <c r="X26" i="1"/>
  <c r="X32" i="1" s="1"/>
  <c r="W33" i="1"/>
  <c r="X63" i="1"/>
  <c r="X80" i="1" s="1"/>
  <c r="W81" i="1"/>
  <c r="X87" i="1"/>
  <c r="X88" i="1" s="1"/>
  <c r="X91" i="1"/>
  <c r="X98" i="1" s="1"/>
  <c r="X104" i="1"/>
  <c r="X110" i="1" s="1"/>
  <c r="X121" i="1"/>
  <c r="X124" i="1" s="1"/>
  <c r="W124" i="1"/>
  <c r="X136" i="1"/>
  <c r="X145" i="1" s="1"/>
  <c r="W151" i="1"/>
  <c r="X154" i="1"/>
  <c r="X156" i="1" s="1"/>
  <c r="X160" i="1"/>
  <c r="X163" i="1" s="1"/>
  <c r="W164" i="1"/>
  <c r="W190" i="1"/>
  <c r="X187" i="1"/>
  <c r="X190" i="1" s="1"/>
  <c r="W237" i="1"/>
  <c r="W236" i="1"/>
  <c r="W242" i="1"/>
  <c r="X239" i="1"/>
  <c r="X242" i="1" s="1"/>
  <c r="X246" i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W450" i="1"/>
  <c r="H481" i="1"/>
  <c r="B481" i="1"/>
  <c r="W472" i="1"/>
  <c r="W125" i="1"/>
  <c r="V475" i="1"/>
  <c r="W24" i="1"/>
  <c r="W80" i="1"/>
  <c r="G481" i="1"/>
  <c r="W133" i="1"/>
  <c r="W146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W363" i="1"/>
  <c r="X370" i="1"/>
  <c r="W371" i="1"/>
  <c r="S481" i="1"/>
  <c r="W423" i="1"/>
  <c r="W424" i="1"/>
  <c r="X437" i="1"/>
  <c r="W438" i="1"/>
  <c r="W473" i="1"/>
  <c r="M481" i="1"/>
  <c r="H9" i="1"/>
  <c r="W23" i="1"/>
  <c r="C481" i="1"/>
  <c r="X55" i="1"/>
  <c r="X59" i="1" s="1"/>
  <c r="X129" i="1"/>
  <c r="X132" i="1" s="1"/>
  <c r="W132" i="1"/>
  <c r="W183" i="1"/>
  <c r="W184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X476" i="1" l="1"/>
  <c r="W474" i="1"/>
  <c r="W475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<sst xmlns="http://schemas.openxmlformats.org/spreadsheetml/2006/main" count="2016" uniqueCount="703">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</sst>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45317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683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0.45833333333333331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184</v>
      </c>
      <c r="W49" s="314">
        <f>IFERROR(IF(V49="",0,CEILING((V49/$H49),1)*$H49),"")</f>
        <v>194.4</v>
      </c>
      <c r="X49" s="36">
        <f>IFERROR(IF(W49=0,"",ROUNDUP(W49/H49,0)*0.02175),"")</f>
        <v>0.39149999999999996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17.037037037037035</v>
      </c>
      <c r="W51" s="315">
        <f>IFERROR(W49/H49,"0")+IFERROR(W50/H50,"0")</f>
        <v>18</v>
      </c>
      <c r="X51" s="315">
        <f>IFERROR(IF(X49="",0,X49),"0")+IFERROR(IF(X50="",0,X50),"0")</f>
        <v>0.39149999999999996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184</v>
      </c>
      <c r="W52" s="315">
        <f>IFERROR(SUM(W49:W50),"0")</f>
        <v>194.4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19</v>
      </c>
      <c r="W55" s="314">
        <f>IFERROR(IF(V55="",0,CEILING((V55/$H55),1)*$H55),"")</f>
        <v>21.6</v>
      </c>
      <c r="X55" s="36">
        <f>IFERROR(IF(W55=0,"",ROUNDUP(W55/H55,0)*0.02175),"")</f>
        <v>4.3499999999999997E-2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1.7592592592592591</v>
      </c>
      <c r="W59" s="315">
        <f>IFERROR(W55/H55,"0")+IFERROR(W56/H56,"0")+IFERROR(W57/H57,"0")+IFERROR(W58/H58,"0")</f>
        <v>2</v>
      </c>
      <c r="X59" s="315">
        <f>IFERROR(IF(X55="",0,X55),"0")+IFERROR(IF(X56="",0,X56),"0")+IFERROR(IF(X57="",0,X57),"0")+IFERROR(IF(X58="",0,X58),"0")</f>
        <v>4.3499999999999997E-2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19</v>
      </c>
      <c r="W60" s="315">
        <f>IFERROR(SUM(W55:W58),"0")</f>
        <v>21.6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15</v>
      </c>
      <c r="W65" s="314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171</v>
      </c>
      <c r="W67" s="314">
        <f t="shared" si="2"/>
        <v>179.2</v>
      </c>
      <c r="X67" s="36">
        <f>IFERROR(IF(W67=0,"",ROUNDUP(W67/H67,0)*0.02175),"")</f>
        <v>0.34799999999999998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26</v>
      </c>
      <c r="W70" s="314">
        <f t="shared" si="2"/>
        <v>28</v>
      </c>
      <c r="X70" s="36">
        <f t="shared" si="3"/>
        <v>6.5589999999999996E-2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34</v>
      </c>
      <c r="W78" s="314">
        <f t="shared" si="2"/>
        <v>36</v>
      </c>
      <c r="X78" s="36">
        <f>IFERROR(IF(W78=0,"",ROUNDUP(W78/H78,0)*0.00937),"")</f>
        <v>7.4959999999999999E-2</v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30.662698412698411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33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0.53204999999999991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246</v>
      </c>
      <c r="W81" s="315">
        <f>IFERROR(SUM(W63:W79),"0")</f>
        <v>265.60000000000002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71</v>
      </c>
      <c r="W83" s="314">
        <f>IFERROR(IF(V83="",0,CEILING((V83/$H83),1)*$H83),"")</f>
        <v>75.600000000000009</v>
      </c>
      <c r="X83" s="36">
        <f>IFERROR(IF(W83=0,"",ROUNDUP(W83/H83,0)*0.02175),"")</f>
        <v>0.15225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6.5740740740740735</v>
      </c>
      <c r="W88" s="315">
        <f>IFERROR(W83/H83,"0")+IFERROR(W84/H84,"0")+IFERROR(W85/H85,"0")+IFERROR(W86/H86,"0")+IFERROR(W87/H87,"0")</f>
        <v>7</v>
      </c>
      <c r="X88" s="315">
        <f>IFERROR(IF(X83="",0,X83),"0")+IFERROR(IF(X84="",0,X84),"0")+IFERROR(IF(X85="",0,X85),"0")+IFERROR(IF(X86="",0,X86),"0")+IFERROR(IF(X87="",0,X87),"0")</f>
        <v>0.15225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71</v>
      </c>
      <c r="W89" s="315">
        <f>IFERROR(SUM(W83:W87),"0")</f>
        <v>75.600000000000009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294</v>
      </c>
      <c r="W102" s="314">
        <f t="shared" si="5"/>
        <v>294</v>
      </c>
      <c r="X102" s="36">
        <f>IFERROR(IF(W102=0,"",ROUNDUP(W102/H102,0)*0.02175),"")</f>
        <v>0.76124999999999998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174</v>
      </c>
      <c r="W105" s="314">
        <f t="shared" si="5"/>
        <v>175.5</v>
      </c>
      <c r="X105" s="36">
        <f>IFERROR(IF(W105=0,"",ROUNDUP(W105/H105,0)*0.00753),"")</f>
        <v>0.48945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99.444444444444443</v>
      </c>
      <c r="W110" s="315">
        <f>IFERROR(W101/H101,"0")+IFERROR(W102/H102,"0")+IFERROR(W103/H103,"0")+IFERROR(W104/H104,"0")+IFERROR(W105/H105,"0")+IFERROR(W106/H106,"0")+IFERROR(W107/H107,"0")+IFERROR(W108/H108,"0")+IFERROR(W109/H109,"0")</f>
        <v>100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1.2506999999999999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468</v>
      </c>
      <c r="W111" s="315">
        <f>IFERROR(SUM(W101:W109),"0")</f>
        <v>469.5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50</v>
      </c>
      <c r="W113" s="314">
        <f>IFERROR(IF(V113="",0,CEILING((V113/$H113),1)*$H113),"")</f>
        <v>53.12</v>
      </c>
      <c r="X113" s="36">
        <f>IFERROR(IF(W113=0,"",ROUNDUP(W113/H113,0)*0.00937),"")</f>
        <v>0.14992</v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15.060240963855422</v>
      </c>
      <c r="W117" s="315">
        <f>IFERROR(W113/H113,"0")+IFERROR(W114/H114,"0")+IFERROR(W115/H115,"0")+IFERROR(W116/H116,"0")</f>
        <v>16</v>
      </c>
      <c r="X117" s="315">
        <f>IFERROR(IF(X113="",0,X113),"0")+IFERROR(IF(X114="",0,X114),"0")+IFERROR(IF(X115="",0,X115),"0")+IFERROR(IF(X116="",0,X116),"0")</f>
        <v>0.14992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50</v>
      </c>
      <c r="W118" s="315">
        <f>IFERROR(SUM(W113:W116),"0")</f>
        <v>53.12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150</v>
      </c>
      <c r="W121" s="314">
        <f>IFERROR(IF(V121="",0,CEILING((V121/$H121),1)*$H121),"")</f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167</v>
      </c>
      <c r="W123" s="314">
        <f>IFERROR(IF(V123="",0,CEILING((V123/$H123),1)*$H123),"")</f>
        <v>167.4</v>
      </c>
      <c r="X123" s="36">
        <f>IFERROR(IF(W123=0,"",ROUNDUP(W123/H123,0)*0.00753),"")</f>
        <v>0.46686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79.708994708994709</v>
      </c>
      <c r="W124" s="315">
        <f>IFERROR(W121/H121,"0")+IFERROR(W122/H122,"0")+IFERROR(W123/H123,"0")</f>
        <v>80</v>
      </c>
      <c r="X124" s="315">
        <f>IFERROR(IF(X121="",0,X121),"0")+IFERROR(IF(X122="",0,X122),"0")+IFERROR(IF(X123="",0,X123),"0")</f>
        <v>0.85836000000000001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317</v>
      </c>
      <c r="W125" s="315">
        <f>IFERROR(SUM(W121:W123),"0")</f>
        <v>318.60000000000002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10</v>
      </c>
      <c r="W138" s="314">
        <f t="shared" si="6"/>
        <v>12.600000000000001</v>
      </c>
      <c r="X138" s="36">
        <f>IFERROR(IF(W138=0,"",ROUNDUP(W138/H138,0)*0.00753),"")</f>
        <v>2.2589999999999999E-2</v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18</v>
      </c>
      <c r="W142" s="314">
        <f t="shared" si="6"/>
        <v>18.900000000000002</v>
      </c>
      <c r="X142" s="36">
        <f>IFERROR(IF(W142=0,"",ROUNDUP(W142/H142,0)*0.00502),"")</f>
        <v>4.5179999999999998E-2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10.952380952380953</v>
      </c>
      <c r="W145" s="315">
        <f>IFERROR(W136/H136,"0")+IFERROR(W137/H137,"0")+IFERROR(W138/H138,"0")+IFERROR(W139/H139,"0")+IFERROR(W140/H140,"0")+IFERROR(W141/H141,"0")+IFERROR(W142/H142,"0")+IFERROR(W143/H143,"0")+IFERROR(W144/H144,"0")</f>
        <v>12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6.7769999999999997E-2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28</v>
      </c>
      <c r="W146" s="315">
        <f>IFERROR(SUM(W136:W144),"0")</f>
        <v>31.500000000000004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22</v>
      </c>
      <c r="W159" s="314">
        <f>IFERROR(IF(V159="",0,CEILING((V159/$H159),1)*$H159),"")</f>
        <v>27</v>
      </c>
      <c r="X159" s="36">
        <f>IFERROR(IF(W159=0,"",ROUNDUP(W159/H159,0)*0.00937),"")</f>
        <v>4.6850000000000003E-2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16</v>
      </c>
      <c r="W160" s="314">
        <f>IFERROR(IF(V160="",0,CEILING((V160/$H160),1)*$H160),"")</f>
        <v>16.200000000000003</v>
      </c>
      <c r="X160" s="36">
        <f>IFERROR(IF(W160=0,"",ROUNDUP(W160/H160,0)*0.00937),"")</f>
        <v>2.811E-2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7.0370370370370363</v>
      </c>
      <c r="W163" s="315">
        <f>IFERROR(W159/H159,"0")+IFERROR(W160/H160,"0")+IFERROR(W161/H161,"0")+IFERROR(W162/H162,"0")</f>
        <v>8</v>
      </c>
      <c r="X163" s="315">
        <f>IFERROR(IF(X159="",0,X159),"0")+IFERROR(IF(X160="",0,X160),"0")+IFERROR(IF(X161="",0,X161),"0")+IFERROR(IF(X162="",0,X162),"0")</f>
        <v>7.4959999999999999E-2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38</v>
      </c>
      <c r="W164" s="315">
        <f>IFERROR(SUM(W159:W162),"0")</f>
        <v>43.2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452</v>
      </c>
      <c r="W167" s="314">
        <f t="shared" si="7"/>
        <v>452.4</v>
      </c>
      <c r="X167" s="36">
        <f>IFERROR(IF(W167=0,"",ROUNDUP(W167/H167,0)*0.02175),"")</f>
        <v>1.131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69</v>
      </c>
      <c r="W172" s="314">
        <f t="shared" si="7"/>
        <v>69.599999999999994</v>
      </c>
      <c r="X172" s="36">
        <f>IFERROR(IF(W172=0,"",ROUNDUP(W172/H172,0)*0.00753),"")</f>
        <v>0.21837000000000001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307</v>
      </c>
      <c r="W174" s="314">
        <f t="shared" si="7"/>
        <v>307.2</v>
      </c>
      <c r="X174" s="36">
        <f>IFERROR(IF(W174=0,"",ROUNDUP(W174/H174,0)*0.00753),"")</f>
        <v>0.96384000000000003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131</v>
      </c>
      <c r="W176" s="314">
        <f t="shared" si="7"/>
        <v>132</v>
      </c>
      <c r="X176" s="36">
        <f t="shared" ref="X176:X182" si="8">IFERROR(IF(W176=0,"",ROUNDUP(W176/H176,0)*0.00753),"")</f>
        <v>0.41415000000000002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115</v>
      </c>
      <c r="W178" s="314">
        <f t="shared" si="7"/>
        <v>115.19999999999999</v>
      </c>
      <c r="X178" s="36">
        <f t="shared" si="8"/>
        <v>0.36143999999999998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60</v>
      </c>
      <c r="W181" s="314">
        <f t="shared" si="7"/>
        <v>60</v>
      </c>
      <c r="X181" s="36">
        <f t="shared" si="8"/>
        <v>0.18825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124</v>
      </c>
      <c r="W182" s="314">
        <f t="shared" si="7"/>
        <v>124.8</v>
      </c>
      <c r="X182" s="36">
        <f t="shared" si="8"/>
        <v>0.39156000000000002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387.78735632183913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389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3.6686100000000001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1258</v>
      </c>
      <c r="W184" s="315">
        <f>IFERROR(SUM(W166:W182),"0")</f>
        <v>1261.2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40</v>
      </c>
      <c r="W189" s="314">
        <f>IFERROR(IF(V189="",0,CEILING((V189/$H189),1)*$H189),"")</f>
        <v>40.799999999999997</v>
      </c>
      <c r="X189" s="36">
        <f>IFERROR(IF(W189=0,"",ROUNDUP(W189/H189,0)*0.00753),"")</f>
        <v>0.12801000000000001</v>
      </c>
      <c r="Y189" s="56"/>
      <c r="Z189" s="57"/>
      <c r="AD189" s="58"/>
      <c r="BA189" s="160" t="s">
        <v>1</v>
      </c>
    </row>
    <row r="190" spans="1:53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16.666666666666668</v>
      </c>
      <c r="W190" s="315">
        <f>IFERROR(W186/H186,"0")+IFERROR(W187/H187,"0")+IFERROR(W188/H188,"0")+IFERROR(W189/H189,"0")</f>
        <v>17</v>
      </c>
      <c r="X190" s="315">
        <f>IFERROR(IF(X186="",0,X186),"0")+IFERROR(IF(X187="",0,X187),"0")+IFERROR(IF(X188="",0,X188),"0")+IFERROR(IF(X189="",0,X189),"0")</f>
        <v>0.12801000000000001</v>
      </c>
      <c r="Y190" s="316"/>
      <c r="Z190" s="316"/>
    </row>
    <row r="191" spans="1:53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40</v>
      </c>
      <c r="W191" s="315">
        <f>IFERROR(SUM(W186:W189),"0")</f>
        <v>40.799999999999997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7</v>
      </c>
      <c r="W194" s="314">
        <f>IFERROR(IF(V194="",0,CEILING((V194/$H194),1)*$H194),"")</f>
        <v>8.4</v>
      </c>
      <c r="X194" s="36">
        <f>IFERROR(IF(W194=0,"",ROUNDUP(W194/H194,0)*0.00502),"")</f>
        <v>2.0080000000000001E-2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3.333333333333333</v>
      </c>
      <c r="W195" s="315">
        <f>IFERROR(W194/H194,"0")</f>
        <v>4</v>
      </c>
      <c r="X195" s="315">
        <f>IFERROR(IF(X194="",0,X194),"0")</f>
        <v>2.0080000000000001E-2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7</v>
      </c>
      <c r="W196" s="315">
        <f>IFERROR(SUM(W194:W194),"0")</f>
        <v>8.4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4</v>
      </c>
      <c r="W230" s="314">
        <f t="shared" si="11"/>
        <v>4.2</v>
      </c>
      <c r="X230" s="36">
        <f>IFERROR(IF(W230=0,"",ROUNDUP(W230/H230,0)*0.00753),"")</f>
        <v>1.506E-2</v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1.9047619047619047</v>
      </c>
      <c r="W236" s="315">
        <f>IFERROR(W227/H227,"0")+IFERROR(W228/H228,"0")+IFERROR(W229/H229,"0")+IFERROR(W230/H230,"0")+IFERROR(W231/H231,"0")+IFERROR(W232/H232,"0")+IFERROR(W233/H233,"0")+IFERROR(W234/H234,"0")+IFERROR(W235/H235,"0")</f>
        <v>2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1.506E-2</v>
      </c>
      <c r="Y236" s="316"/>
      <c r="Z236" s="316"/>
    </row>
    <row r="237" spans="1:53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4</v>
      </c>
      <c r="W237" s="315">
        <f>IFERROR(SUM(W227:W235),"0")</f>
        <v>4.2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462</v>
      </c>
      <c r="W240" s="314">
        <f>IFERROR(IF(V240="",0,CEILING((V240/$H240),1)*$H240),"")</f>
        <v>468</v>
      </c>
      <c r="X240" s="36">
        <f>IFERROR(IF(W240=0,"",ROUNDUP(W240/H240,0)*0.02175),"")</f>
        <v>1.3049999999999999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59.230769230769234</v>
      </c>
      <c r="W242" s="315">
        <f>IFERROR(W239/H239,"0")+IFERROR(W240/H240,"0")+IFERROR(W241/H241,"0")</f>
        <v>60</v>
      </c>
      <c r="X242" s="315">
        <f>IFERROR(IF(X239="",0,X239),"0")+IFERROR(IF(X240="",0,X240),"0")+IFERROR(IF(X241="",0,X241),"0")</f>
        <v>1.3049999999999999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462</v>
      </c>
      <c r="W243" s="315">
        <f>IFERROR(SUM(W239:W241),"0")</f>
        <v>468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7</v>
      </c>
      <c r="W246" s="314">
        <f>IFERROR(IF(V246="",0,CEILING((V246/$H246),1)*$H246),"")</f>
        <v>9.120000000000001</v>
      </c>
      <c r="X246" s="36">
        <f>IFERROR(IF(W246=0,"",ROUNDUP(W246/H246,0)*0.00753),"")</f>
        <v>2.2589999999999999E-2</v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2</v>
      </c>
      <c r="W247" s="314">
        <f>IFERROR(IF(V247="",0,CEILING((V247/$H247),1)*$H247),"")</f>
        <v>2.5499999999999998</v>
      </c>
      <c r="X247" s="36">
        <f>IFERROR(IF(W247=0,"",ROUNDUP(W247/H247,0)*0.00753),"")</f>
        <v>7.5300000000000002E-3</v>
      </c>
      <c r="Y247" s="56"/>
      <c r="Z247" s="57"/>
      <c r="AD247" s="58"/>
      <c r="BA247" s="195" t="s">
        <v>1</v>
      </c>
    </row>
    <row r="248" spans="1:53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3.086945304437565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9</v>
      </c>
      <c r="W249" s="315">
        <f>IFERROR(SUM(W245:W247),"0")</f>
        <v>11.670000000000002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76</v>
      </c>
      <c r="W294" s="314">
        <f t="shared" si="13"/>
        <v>90</v>
      </c>
      <c r="X294" s="36">
        <f>IFERROR(IF(W294=0,"",ROUNDUP(W294/H294,0)*0.02175),"")</f>
        <v>0.1305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5.0666666666666664</v>
      </c>
      <c r="W300" s="315">
        <f>IFERROR(W292/H292,"0")+IFERROR(W293/H293,"0")+IFERROR(W294/H294,"0")+IFERROR(W295/H295,"0")+IFERROR(W296/H296,"0")+IFERROR(W297/H297,"0")+IFERROR(W298/H298,"0")+IFERROR(W299/H299,"0")</f>
        <v>6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0.1305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76</v>
      </c>
      <c r="W301" s="315">
        <f>IFERROR(SUM(W292:W299),"0")</f>
        <v>90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1772</v>
      </c>
      <c r="W303" s="314">
        <f>IFERROR(IF(V303="",0,CEILING((V303/$H303),1)*$H303),"")</f>
        <v>1785</v>
      </c>
      <c r="X303" s="36">
        <f>IFERROR(IF(W303=0,"",ROUNDUP(W303/H303,0)*0.02175),"")</f>
        <v>2.5882499999999999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118.13333333333334</v>
      </c>
      <c r="W306" s="315">
        <f>IFERROR(W303/H303,"0")+IFERROR(W304/H304,"0")+IFERROR(W305/H305,"0")</f>
        <v>119</v>
      </c>
      <c r="X306" s="315">
        <f>IFERROR(IF(X303="",0,X303),"0")+IFERROR(IF(X304="",0,X304),"0")+IFERROR(IF(X305="",0,X305),"0")</f>
        <v>2.5882499999999999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1772</v>
      </c>
      <c r="W307" s="315">
        <f>IFERROR(SUM(W303:W305),"0")</f>
        <v>1785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9</v>
      </c>
      <c r="W310" s="314">
        <f>IFERROR(IF(V310="",0,CEILING((V310/$H310),1)*$H310),"")</f>
        <v>15.6</v>
      </c>
      <c r="X310" s="36">
        <f>IFERROR(IF(W310=0,"",ROUNDUP(W310/H310,0)*0.02175),"")</f>
        <v>4.3499999999999997E-2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1.153846153846154</v>
      </c>
      <c r="W311" s="315">
        <f>IFERROR(W309/H309,"0")+IFERROR(W310/H310,"0")</f>
        <v>2</v>
      </c>
      <c r="X311" s="315">
        <f>IFERROR(IF(X309="",0,X309),"0")+IFERROR(IF(X310="",0,X310),"0")</f>
        <v>4.3499999999999997E-2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9</v>
      </c>
      <c r="W312" s="315">
        <f>IFERROR(SUM(W309:W310),"0")</f>
        <v>15.6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82</v>
      </c>
      <c r="W314" s="314">
        <f>IFERROR(IF(V314="",0,CEILING((V314/$H314),1)*$H314),"")</f>
        <v>85.8</v>
      </c>
      <c r="X314" s="36">
        <f>IFERROR(IF(W314=0,"",ROUNDUP(W314/H314,0)*0.02175),"")</f>
        <v>0.23924999999999999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10.512820512820513</v>
      </c>
      <c r="W315" s="315">
        <f>IFERROR(W314/H314,"0")</f>
        <v>11</v>
      </c>
      <c r="X315" s="315">
        <f>IFERROR(IF(X314="",0,X314),"0")</f>
        <v>0.23924999999999999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82</v>
      </c>
      <c r="W316" s="315">
        <f>IFERROR(SUM(W314:W314),"0")</f>
        <v>85.8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6</v>
      </c>
      <c r="W355" s="314">
        <f t="shared" si="14"/>
        <v>6.3000000000000007</v>
      </c>
      <c r="X355" s="36">
        <f t="shared" si="15"/>
        <v>1.506E-2</v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2.8571428571428572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3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1.506E-2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6</v>
      </c>
      <c r="W364" s="315">
        <f>IFERROR(SUM(W350:W362),"0")</f>
        <v>6.3000000000000007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18</v>
      </c>
      <c r="W377" s="314">
        <f>IFERROR(IF(V377="",0,CEILING((V377/$H377),1)*$H377),"")</f>
        <v>18</v>
      </c>
      <c r="X377" s="36">
        <f>IFERROR(IF(W377=0,"",ROUNDUP(W377/H377,0)*0.00627),"")</f>
        <v>9.4050000000000009E-2</v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18</v>
      </c>
      <c r="W378" s="314">
        <f>IFERROR(IF(V378="",0,CEILING((V378/$H378),1)*$H378),"")</f>
        <v>18</v>
      </c>
      <c r="X378" s="36">
        <f>IFERROR(IF(W378=0,"",ROUNDUP(W378/H378,0)*0.00627),"")</f>
        <v>9.4050000000000009E-2</v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18</v>
      </c>
      <c r="W379" s="314">
        <f>IFERROR(IF(V379="",0,CEILING((V379/$H379),1)*$H379),"")</f>
        <v>18</v>
      </c>
      <c r="X379" s="36">
        <f>IFERROR(IF(W379=0,"",ROUNDUP(W379/H379,0)*0.00627),"")</f>
        <v>9.4050000000000009E-2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45</v>
      </c>
      <c r="W381" s="315">
        <f>IFERROR(W377/H377,"0")+IFERROR(W378/H378,"0")+IFERROR(W379/H379,"0")+IFERROR(W380/H380,"0")</f>
        <v>45</v>
      </c>
      <c r="X381" s="315">
        <f>IFERROR(IF(X377="",0,X377),"0")+IFERROR(IF(X378="",0,X378),"0")+IFERROR(IF(X379="",0,X379),"0")+IFERROR(IF(X380="",0,X380),"0")</f>
        <v>0.28215000000000001</v>
      </c>
      <c r="Y381" s="316"/>
      <c r="Z381" s="316"/>
    </row>
    <row r="382" spans="1:53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54</v>
      </c>
      <c r="W382" s="315">
        <f>IFERROR(SUM(W377:W380),"0")</f>
        <v>54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24</v>
      </c>
      <c r="W414" s="314">
        <f t="shared" ref="W414:W422" si="17">IFERROR(IF(V414="",0,CEILING((V414/$H414),1)*$H414),"")</f>
        <v>26.400000000000002</v>
      </c>
      <c r="X414" s="36">
        <f>IFERROR(IF(W414=0,"",ROUNDUP(W414/H414,0)*0.01196),"")</f>
        <v>5.9799999999999999E-2</v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2144</v>
      </c>
      <c r="W415" s="314">
        <f t="shared" si="17"/>
        <v>2148.96</v>
      </c>
      <c r="X415" s="36">
        <f>IFERROR(IF(W415=0,"",ROUNDUP(W415/H415,0)*0.01196),"")</f>
        <v>4.8677200000000003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282</v>
      </c>
      <c r="W416" s="314">
        <f t="shared" si="17"/>
        <v>285.12</v>
      </c>
      <c r="X416" s="36">
        <f>IFERROR(IF(W416=0,"",ROUNDUP(W416/H416,0)*0.01196),"")</f>
        <v>0.64583999999999997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822</v>
      </c>
      <c r="W417" s="314">
        <f t="shared" si="17"/>
        <v>823.68000000000006</v>
      </c>
      <c r="X417" s="36">
        <f>IFERROR(IF(W417=0,"",ROUNDUP(W417/H417,0)*0.01196),"")</f>
        <v>1.8657600000000001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619.69696969696975</v>
      </c>
      <c r="W423" s="315">
        <f>IFERROR(W414/H414,"0")+IFERROR(W415/H415,"0")+IFERROR(W416/H416,"0")+IFERROR(W417/H417,"0")+IFERROR(W418/H418,"0")+IFERROR(W419/H419,"0")+IFERROR(W420/H420,"0")+IFERROR(W421/H421,"0")+IFERROR(W422/H422,"0")</f>
        <v>622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7.43912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3272</v>
      </c>
      <c r="W424" s="315">
        <f>IFERROR(SUM(W414:W422),"0")</f>
        <v>3284.16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708</v>
      </c>
      <c r="W426" s="314">
        <f>IFERROR(IF(V426="",0,CEILING((V426/$H426),1)*$H426),"")</f>
        <v>712.80000000000007</v>
      </c>
      <c r="X426" s="36">
        <f>IFERROR(IF(W426=0,"",ROUNDUP(W426/H426,0)*0.01196),"")</f>
        <v>1.6146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134.09090909090909</v>
      </c>
      <c r="W428" s="315">
        <f>IFERROR(W426/H426,"0")+IFERROR(W427/H427,"0")</f>
        <v>135</v>
      </c>
      <c r="X428" s="315">
        <f>IFERROR(IF(X426="",0,X426),"0")+IFERROR(IF(X427="",0,X427),"0")</f>
        <v>1.6146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708</v>
      </c>
      <c r="W429" s="315">
        <f>IFERROR(SUM(W426:W427),"0")</f>
        <v>712.80000000000007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682</v>
      </c>
      <c r="W431" s="314">
        <f t="shared" ref="W431:W436" si="18">IFERROR(IF(V431="",0,CEILING((V431/$H431),1)*$H431),"")</f>
        <v>686.4</v>
      </c>
      <c r="X431" s="36">
        <f>IFERROR(IF(W431=0,"",ROUNDUP(W431/H431,0)*0.01196),"")</f>
        <v>1.5548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469</v>
      </c>
      <c r="W432" s="314">
        <f t="shared" si="18"/>
        <v>469.92</v>
      </c>
      <c r="X432" s="36">
        <f>IFERROR(IF(W432=0,"",ROUNDUP(W432/H432,0)*0.01196),"")</f>
        <v>1.0644400000000001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761</v>
      </c>
      <c r="W433" s="314">
        <f t="shared" si="18"/>
        <v>765.6</v>
      </c>
      <c r="X433" s="36">
        <f>IFERROR(IF(W433=0,"",ROUNDUP(W433/H433,0)*0.01196),"")</f>
        <v>1.7342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362.12121212121212</v>
      </c>
      <c r="W437" s="315">
        <f>IFERROR(W431/H431,"0")+IFERROR(W432/H432,"0")+IFERROR(W433/H433,"0")+IFERROR(W434/H434,"0")+IFERROR(W435/H435,"0")+IFERROR(W436/H436,"0")</f>
        <v>364</v>
      </c>
      <c r="X437" s="315">
        <f>IFERROR(IF(X431="",0,X431),"0")+IFERROR(IF(X432="",0,X432),"0")+IFERROR(IF(X433="",0,X433),"0")+IFERROR(IF(X434="",0,X434),"0")+IFERROR(IF(X435="",0,X435),"0")+IFERROR(IF(X436="",0,X436),"0")</f>
        <v>4.35344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1912</v>
      </c>
      <c r="W438" s="315">
        <f>IFERROR(SUM(W431:W436),"0")</f>
        <v>1921.92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177</v>
      </c>
      <c r="W466" s="314">
        <f>IFERROR(IF(V466="",0,CEILING((V466/$H466),1)*$H466),"")</f>
        <v>179.4</v>
      </c>
      <c r="X466" s="36">
        <f>IFERROR(IF(W466=0,"",ROUNDUP(W466/H466,0)*0.02175),"")</f>
        <v>0.50024999999999997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22.692307692307693</v>
      </c>
      <c r="W469" s="315">
        <f>IFERROR(W464/H464,"0")+IFERROR(W465/H465,"0")+IFERROR(W466/H466,"0")+IFERROR(W467/H467,"0")+IFERROR(W468/H468,"0")</f>
        <v>23</v>
      </c>
      <c r="X469" s="315">
        <f>IFERROR(IF(X464="",0,X464),"0")+IFERROR(IF(X465="",0,X465),"0")+IFERROR(IF(X466="",0,X466),"0")+IFERROR(IF(X467="",0,X467),"0")+IFERROR(IF(X468="",0,X468),"0")</f>
        <v>0.50024999999999997</v>
      </c>
      <c r="Y469" s="316"/>
      <c r="Z469" s="316"/>
    </row>
    <row r="470" spans="1:53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177</v>
      </c>
      <c r="W470" s="315">
        <f>IFERROR(SUM(W464:W468),"0")</f>
        <v>179.4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11269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11402.369999999999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12023.39087309935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12164.199999999997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22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12573.39087309935</v>
      </c>
      <c r="W474" s="315">
        <f>GrossWeightTotalR+PalletQtyTotalR*25</f>
        <v>12714.199999999997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2061.5712077767971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2082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25.894009999999998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194.4</v>
      </c>
      <c r="D481" s="46">
        <f>IFERROR(W55*1,"0")+IFERROR(W56*1,"0")+IFERROR(W57*1,"0")+IFERROR(W58*1,"0")</f>
        <v>21.6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863.82</v>
      </c>
      <c r="F481" s="46">
        <f>IFERROR(W121*1,"0")+IFERROR(W122*1,"0")+IFERROR(W123*1,"0")</f>
        <v>318.60000000000002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31.500000000000004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1345.1999999999998</v>
      </c>
      <c r="J481" s="46">
        <f>IFERROR(W194*1,"0")</f>
        <v>8.4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483.87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1976.3999999999999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60.3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5918.88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179.4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8,00"/>
        <filter val="1 772,00"/>
        <filter val="1 912,00"/>
        <filter val="1,15"/>
        <filter val="1,76"/>
        <filter val="1,90"/>
        <filter val="10,00"/>
        <filter val="10,51"/>
        <filter val="10,95"/>
        <filter val="11 269,00"/>
        <filter val="115,00"/>
        <filter val="118,13"/>
        <filter val="12 023,39"/>
        <filter val="12 573,39"/>
        <filter val="124,00"/>
        <filter val="131,00"/>
        <filter val="134,09"/>
        <filter val="15,00"/>
        <filter val="15,06"/>
        <filter val="150,00"/>
        <filter val="16,00"/>
        <filter val="16,67"/>
        <filter val="167,00"/>
        <filter val="17,04"/>
        <filter val="171,00"/>
        <filter val="174,00"/>
        <filter val="177,00"/>
        <filter val="18,00"/>
        <filter val="184,00"/>
        <filter val="19,00"/>
        <filter val="2 061,57"/>
        <filter val="2 144,00"/>
        <filter val="2,00"/>
        <filter val="2,86"/>
        <filter val="22"/>
        <filter val="22,00"/>
        <filter val="22,69"/>
        <filter val="24,00"/>
        <filter val="246,00"/>
        <filter val="26,00"/>
        <filter val="28,00"/>
        <filter val="282,00"/>
        <filter val="294,00"/>
        <filter val="3 272,00"/>
        <filter val="3,09"/>
        <filter val="3,33"/>
        <filter val="30,66"/>
        <filter val="307,00"/>
        <filter val="317,00"/>
        <filter val="34,00"/>
        <filter val="362,12"/>
        <filter val="38,00"/>
        <filter val="387,79"/>
        <filter val="4,00"/>
        <filter val="40,00"/>
        <filter val="45,00"/>
        <filter val="452,00"/>
        <filter val="462,00"/>
        <filter val="468,00"/>
        <filter val="469,00"/>
        <filter val="5,07"/>
        <filter val="50,00"/>
        <filter val="54,00"/>
        <filter val="59,23"/>
        <filter val="6,00"/>
        <filter val="6,57"/>
        <filter val="60,00"/>
        <filter val="619,70"/>
        <filter val="682,00"/>
        <filter val="69,00"/>
        <filter val="7,00"/>
        <filter val="7,04"/>
        <filter val="708,00"/>
        <filter val="71,00"/>
        <filter val="76,00"/>
        <filter val="761,00"/>
        <filter val="79,71"/>
        <filter val="82,00"/>
        <filter val="822,00"/>
        <filter val="9,00"/>
        <filter val="99,44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