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CBBC60-1ADB-42DC-B093-A76170BB0B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W190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7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D481" i="1" s="1"/>
  <c r="N55" i="1"/>
  <c r="V52" i="1"/>
  <c r="V51" i="1"/>
  <c r="W50" i="1"/>
  <c r="X50" i="1" s="1"/>
  <c r="N50" i="1"/>
  <c r="X49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89" i="1" l="1"/>
  <c r="X39" i="1"/>
  <c r="X40" i="1" s="1"/>
  <c r="W110" i="1"/>
  <c r="W146" i="1"/>
  <c r="I481" i="1"/>
  <c r="X186" i="1"/>
  <c r="W454" i="1"/>
  <c r="X461" i="1"/>
  <c r="X51" i="1"/>
  <c r="W52" i="1"/>
  <c r="W196" i="1"/>
  <c r="X236" i="1"/>
  <c r="W270" i="1"/>
  <c r="W306" i="1"/>
  <c r="W347" i="1"/>
  <c r="W442" i="1"/>
  <c r="W132" i="1"/>
  <c r="W348" i="1"/>
  <c r="X387" i="1"/>
  <c r="W387" i="1"/>
  <c r="W388" i="1"/>
  <c r="W443" i="1"/>
  <c r="V471" i="1"/>
  <c r="W32" i="1"/>
  <c r="X35" i="1"/>
  <c r="X36" i="1" s="1"/>
  <c r="X43" i="1"/>
  <c r="X44" i="1" s="1"/>
  <c r="C481" i="1"/>
  <c r="X55" i="1"/>
  <c r="E481" i="1"/>
  <c r="X83" i="1"/>
  <c r="W98" i="1"/>
  <c r="W124" i="1"/>
  <c r="W145" i="1"/>
  <c r="X194" i="1"/>
  <c r="X195" i="1" s="1"/>
  <c r="W237" i="1"/>
  <c r="W243" i="1"/>
  <c r="W249" i="1"/>
  <c r="X251" i="1"/>
  <c r="X254" i="1" s="1"/>
  <c r="X327" i="1"/>
  <c r="W329" i="1"/>
  <c r="X339" i="1"/>
  <c r="X340" i="1" s="1"/>
  <c r="W340" i="1"/>
  <c r="W374" i="1"/>
  <c r="W375" i="1"/>
  <c r="W401" i="1"/>
  <c r="W402" i="1"/>
  <c r="W462" i="1"/>
  <c r="W470" i="1"/>
  <c r="X163" i="1"/>
  <c r="X59" i="1"/>
  <c r="X88" i="1"/>
  <c r="X132" i="1"/>
  <c r="X214" i="1"/>
  <c r="B481" i="1"/>
  <c r="W472" i="1"/>
  <c r="H9" i="1"/>
  <c r="J9" i="1"/>
  <c r="W23" i="1"/>
  <c r="W60" i="1"/>
  <c r="W88" i="1"/>
  <c r="W118" i="1"/>
  <c r="W183" i="1"/>
  <c r="W184" i="1"/>
  <c r="W214" i="1"/>
  <c r="W219" i="1"/>
  <c r="X217" i="1"/>
  <c r="X218" i="1" s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70" i="1"/>
  <c r="X397" i="1"/>
  <c r="W409" i="1"/>
  <c r="W410" i="1"/>
  <c r="T481" i="1"/>
  <c r="W449" i="1"/>
  <c r="X447" i="1"/>
  <c r="X449" i="1" s="1"/>
  <c r="A10" i="1"/>
  <c r="W59" i="1"/>
  <c r="W99" i="1"/>
  <c r="X113" i="1"/>
  <c r="X117" i="1" s="1"/>
  <c r="F481" i="1"/>
  <c r="X122" i="1"/>
  <c r="X124" i="1" s="1"/>
  <c r="W125" i="1"/>
  <c r="X137" i="1"/>
  <c r="X145" i="1" s="1"/>
  <c r="X149" i="1"/>
  <c r="X151" i="1" s="1"/>
  <c r="W152" i="1"/>
  <c r="W157" i="1"/>
  <c r="X166" i="1"/>
  <c r="X183" i="1" s="1"/>
  <c r="X190" i="1"/>
  <c r="W236" i="1"/>
  <c r="W242" i="1"/>
  <c r="X239" i="1"/>
  <c r="X242" i="1" s="1"/>
  <c r="X246" i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W450" i="1"/>
  <c r="H481" i="1"/>
  <c r="F9" i="1"/>
  <c r="X22" i="1"/>
  <c r="X23" i="1" s="1"/>
  <c r="X26" i="1"/>
  <c r="X32" i="1" s="1"/>
  <c r="W33" i="1"/>
  <c r="W37" i="1"/>
  <c r="W41" i="1"/>
  <c r="W45" i="1"/>
  <c r="W51" i="1"/>
  <c r="X63" i="1"/>
  <c r="X80" i="1" s="1"/>
  <c r="W81" i="1"/>
  <c r="X91" i="1"/>
  <c r="X98" i="1" s="1"/>
  <c r="W111" i="1"/>
  <c r="W151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29" i="1"/>
  <c r="X336" i="1"/>
  <c r="W363" i="1"/>
  <c r="X370" i="1"/>
  <c r="W371" i="1"/>
  <c r="S481" i="1"/>
  <c r="W423" i="1"/>
  <c r="W424" i="1"/>
  <c r="X437" i="1"/>
  <c r="W438" i="1"/>
  <c r="W473" i="1"/>
  <c r="M481" i="1"/>
  <c r="V475" i="1"/>
  <c r="W24" i="1"/>
  <c r="W80" i="1"/>
  <c r="X101" i="1"/>
  <c r="X110" i="1" s="1"/>
  <c r="G481" i="1"/>
  <c r="W133" i="1"/>
  <c r="X154" i="1"/>
  <c r="X156" i="1" s="1"/>
  <c r="W163" i="1"/>
  <c r="W191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164" i="1"/>
  <c r="W195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4" i="1" l="1"/>
  <c r="X476" i="1"/>
  <c r="W475" i="1"/>
  <c r="W471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<sst xmlns="http://schemas.openxmlformats.org/spreadsheetml/2006/main" count="2015" uniqueCount="702">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</sst>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45317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101</v>
      </c>
      <c r="W49" s="314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9.3518518518518512</v>
      </c>
      <c r="W51" s="315">
        <f>IFERROR(W49/H49,"0")+IFERROR(W50/H50,"0")</f>
        <v>10</v>
      </c>
      <c r="X51" s="315">
        <f>IFERROR(IF(X49="",0,X49),"0")+IFERROR(IF(X50="",0,X50),"0")</f>
        <v>0.21749999999999997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101</v>
      </c>
      <c r="W52" s="315">
        <f>IFERROR(SUM(W49:W50),"0")</f>
        <v>108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157</v>
      </c>
      <c r="W55" s="314">
        <f>IFERROR(IF(V55="",0,CEILING((V55/$H55),1)*$H55),"")</f>
        <v>162</v>
      </c>
      <c r="X55" s="36">
        <f>IFERROR(IF(W55=0,"",ROUNDUP(W55/H55,0)*0.02175),"")</f>
        <v>0.32624999999999998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51</v>
      </c>
      <c r="W58" s="314">
        <f>IFERROR(IF(V58="",0,CEILING((V58/$H58),1)*$H58),"")</f>
        <v>52</v>
      </c>
      <c r="X58" s="36">
        <f>IFERROR(IF(W58=0,"",ROUNDUP(W58/H58,0)*0.00937),"")</f>
        <v>0.12181</v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27.287037037037038</v>
      </c>
      <c r="W59" s="315">
        <f>IFERROR(W55/H55,"0")+IFERROR(W56/H56,"0")+IFERROR(W57/H57,"0")+IFERROR(W58/H58,"0")</f>
        <v>28</v>
      </c>
      <c r="X59" s="315">
        <f>IFERROR(IF(X55="",0,X55),"0")+IFERROR(IF(X56="",0,X56),"0")+IFERROR(IF(X57="",0,X57),"0")+IFERROR(IF(X58="",0,X58),"0")</f>
        <v>0.44806000000000001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208</v>
      </c>
      <c r="W60" s="315">
        <f>IFERROR(SUM(W55:W58),"0")</f>
        <v>214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398</v>
      </c>
      <c r="W64" s="314">
        <f t="shared" si="2"/>
        <v>403.2</v>
      </c>
      <c r="X64" s="36">
        <f>IFERROR(IF(W64=0,"",ROUNDUP(W64/H64,0)*0.02175),"")</f>
        <v>0.78299999999999992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707</v>
      </c>
      <c r="W66" s="314">
        <f t="shared" si="2"/>
        <v>712.80000000000007</v>
      </c>
      <c r="X66" s="36">
        <f>IFERROR(IF(W66=0,"",ROUNDUP(W66/H66,0)*0.02175),"")</f>
        <v>1.4355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694</v>
      </c>
      <c r="W67" s="314">
        <f t="shared" si="2"/>
        <v>694.4</v>
      </c>
      <c r="X67" s="36">
        <f>IFERROR(IF(W67=0,"",ROUNDUP(W67/H67,0)*0.02175),"")</f>
        <v>1.3484999999999998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5</v>
      </c>
      <c r="W68" s="314">
        <f t="shared" si="2"/>
        <v>6</v>
      </c>
      <c r="X68" s="36">
        <f>IFERROR(IF(W68=0,"",ROUNDUP(W68/H68,0)*0.00753),"")</f>
        <v>1.506E-2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131</v>
      </c>
      <c r="W69" s="314">
        <f t="shared" si="2"/>
        <v>133.20000000000002</v>
      </c>
      <c r="X69" s="36">
        <f t="shared" ref="X69:X75" si="3">IFERROR(IF(W69=0,"",ROUNDUP(W69/H69,0)*0.00937),"")</f>
        <v>0.33732000000000001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198</v>
      </c>
      <c r="W74" s="314">
        <f t="shared" si="2"/>
        <v>198</v>
      </c>
      <c r="X74" s="36">
        <f t="shared" si="3"/>
        <v>0.41227999999999998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244.03503503503504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246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4.3316599999999994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2133</v>
      </c>
      <c r="W81" s="315">
        <f>IFERROR(SUM(W63:W79),"0")</f>
        <v>2147.6000000000004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25</v>
      </c>
      <c r="W87" s="314">
        <f>IFERROR(IF(V87="",0,CEILING((V87/$H87),1)*$H87),"")</f>
        <v>26.4</v>
      </c>
      <c r="X87" s="36">
        <f>IFERROR(IF(W87=0,"",ROUNDUP(W87/H87,0)*0.00753),"")</f>
        <v>8.2830000000000001E-2</v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10.416666666666668</v>
      </c>
      <c r="W88" s="315">
        <f>IFERROR(W83/H83,"0")+IFERROR(W84/H84,"0")+IFERROR(W85/H85,"0")+IFERROR(W86/H86,"0")+IFERROR(W87/H87,"0")</f>
        <v>11</v>
      </c>
      <c r="X88" s="315">
        <f>IFERROR(IF(X83="",0,X83),"0")+IFERROR(IF(X84="",0,X84),"0")+IFERROR(IF(X85="",0,X85),"0")+IFERROR(IF(X86="",0,X86),"0")+IFERROR(IF(X87="",0,X87),"0")</f>
        <v>8.2830000000000001E-2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25</v>
      </c>
      <c r="W89" s="315">
        <f>IFERROR(SUM(W83:W87),"0")</f>
        <v>26.4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14</v>
      </c>
      <c r="W104" s="314">
        <f t="shared" si="5"/>
        <v>15</v>
      </c>
      <c r="X104" s="36">
        <f>IFERROR(IF(W104=0,"",ROUNDUP(W104/H104,0)*0.00753),"")</f>
        <v>3.7650000000000003E-2</v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111</v>
      </c>
      <c r="W105" s="314">
        <f t="shared" si="5"/>
        <v>113.4</v>
      </c>
      <c r="X105" s="36">
        <f>IFERROR(IF(W105=0,"",ROUNDUP(W105/H105,0)*0.00753),"")</f>
        <v>0.31625999999999999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86</v>
      </c>
      <c r="W106" s="314">
        <f t="shared" si="5"/>
        <v>86.4</v>
      </c>
      <c r="X106" s="36">
        <f>IFERROR(IF(W106=0,"",ROUNDUP(W106/H106,0)*0.00937),"")</f>
        <v>0.29984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77.629629629629619</v>
      </c>
      <c r="W110" s="315">
        <f>IFERROR(W101/H101,"0")+IFERROR(W102/H102,"0")+IFERROR(W103/H103,"0")+IFERROR(W104/H104,"0")+IFERROR(W105/H105,"0")+IFERROR(W106/H106,"0")+IFERROR(W107/H107,"0")+IFERROR(W108/H108,"0")+IFERROR(W109/H109,"0")</f>
        <v>79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0.65375000000000005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211</v>
      </c>
      <c r="W111" s="315">
        <f>IFERROR(SUM(W101:W109),"0")</f>
        <v>214.8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50</v>
      </c>
      <c r="W113" s="314">
        <f>IFERROR(IF(V113="",0,CEILING((V113/$H113),1)*$H113),"")</f>
        <v>53.12</v>
      </c>
      <c r="X113" s="36">
        <f>IFERROR(IF(W113=0,"",ROUNDUP(W113/H113,0)*0.00937),"")</f>
        <v>0.14992</v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24</v>
      </c>
      <c r="W114" s="314">
        <f>IFERROR(IF(V114="",0,CEILING((V114/$H114),1)*$H114),"")</f>
        <v>25.200000000000003</v>
      </c>
      <c r="X114" s="36">
        <f>IFERROR(IF(W114=0,"",ROUNDUP(W114/H114,0)*0.02175),"")</f>
        <v>6.5250000000000002E-2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17.917383820998278</v>
      </c>
      <c r="W117" s="315">
        <f>IFERROR(W113/H113,"0")+IFERROR(W114/H114,"0")+IFERROR(W115/H115,"0")+IFERROR(W116/H116,"0")</f>
        <v>19</v>
      </c>
      <c r="X117" s="315">
        <f>IFERROR(IF(X113="",0,X113),"0")+IFERROR(IF(X114="",0,X114),"0")+IFERROR(IF(X115="",0,X115),"0")+IFERROR(IF(X116="",0,X116),"0")</f>
        <v>0.21517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74</v>
      </c>
      <c r="W118" s="315">
        <f>IFERROR(SUM(W113:W116),"0")</f>
        <v>78.319999999999993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136</v>
      </c>
      <c r="W123" s="314">
        <f>IFERROR(IF(V123="",0,CEILING((V123/$H123),1)*$H123),"")</f>
        <v>137.70000000000002</v>
      </c>
      <c r="X123" s="36">
        <f>IFERROR(IF(W123=0,"",ROUNDUP(W123/H123,0)*0.00753),"")</f>
        <v>0.38403000000000004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50.370370370370367</v>
      </c>
      <c r="W124" s="315">
        <f>IFERROR(W121/H121,"0")+IFERROR(W122/H122,"0")+IFERROR(W123/H123,"0")</f>
        <v>51</v>
      </c>
      <c r="X124" s="315">
        <f>IFERROR(IF(X121="",0,X121),"0")+IFERROR(IF(X122="",0,X122),"0")+IFERROR(IF(X123="",0,X123),"0")</f>
        <v>0.38403000000000004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136</v>
      </c>
      <c r="W125" s="315">
        <f>IFERROR(SUM(W121:W123),"0")</f>
        <v>137.70000000000002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55</v>
      </c>
      <c r="W136" s="314">
        <f t="shared" ref="W136:W144" si="6">IFERROR(IF(V136="",0,CEILING((V136/$H136),1)*$H136),"")</f>
        <v>58.800000000000004</v>
      </c>
      <c r="X136" s="36">
        <f>IFERROR(IF(W136=0,"",ROUNDUP(W136/H136,0)*0.00753),"")</f>
        <v>0.10542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113</v>
      </c>
      <c r="W139" s="314">
        <f t="shared" si="6"/>
        <v>113.4</v>
      </c>
      <c r="X139" s="36">
        <f>IFERROR(IF(W139=0,"",ROUNDUP(W139/H139,0)*0.00502),"")</f>
        <v>0.27107999999999999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156</v>
      </c>
      <c r="W142" s="314">
        <f t="shared" si="6"/>
        <v>157.5</v>
      </c>
      <c r="X142" s="36">
        <f>IFERROR(IF(W142=0,"",ROUNDUP(W142/H142,0)*0.00502),"")</f>
        <v>0.3765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141.19047619047618</v>
      </c>
      <c r="W145" s="315">
        <f>IFERROR(W136/H136,"0")+IFERROR(W137/H137,"0")+IFERROR(W138/H138,"0")+IFERROR(W139/H139,"0")+IFERROR(W140/H140,"0")+IFERROR(W141/H141,"0")+IFERROR(W142/H142,"0")+IFERROR(W143/H143,"0")+IFERROR(W144/H144,"0")</f>
        <v>143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0.753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324</v>
      </c>
      <c r="W146" s="315">
        <f>IFERROR(SUM(W136:W144),"0")</f>
        <v>329.70000000000005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53</v>
      </c>
      <c r="W155" s="314">
        <f>IFERROR(IF(V155="",0,CEILING((V155/$H155),1)*$H155),"")</f>
        <v>54.6</v>
      </c>
      <c r="X155" s="36">
        <f>IFERROR(IF(W155=0,"",ROUNDUP(W155/H155,0)*0.00753),"")</f>
        <v>0.19578000000000001</v>
      </c>
      <c r="Y155" s="56"/>
      <c r="Z155" s="57"/>
      <c r="AD155" s="58"/>
      <c r="BA155" s="135" t="s">
        <v>1</v>
      </c>
    </row>
    <row r="156" spans="1:53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25.238095238095237</v>
      </c>
      <c r="W156" s="315">
        <f>IFERROR(W154/H154,"0")+IFERROR(W155/H155,"0")</f>
        <v>26</v>
      </c>
      <c r="X156" s="315">
        <f>IFERROR(IF(X154="",0,X154),"0")+IFERROR(IF(X155="",0,X155),"0")</f>
        <v>0.19578000000000001</v>
      </c>
      <c r="Y156" s="316"/>
      <c r="Z156" s="316"/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53</v>
      </c>
      <c r="W157" s="315">
        <f>IFERROR(SUM(W154:W155),"0")</f>
        <v>54.6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135</v>
      </c>
      <c r="W172" s="314">
        <f t="shared" si="7"/>
        <v>136.79999999999998</v>
      </c>
      <c r="X172" s="36">
        <f>IFERROR(IF(W172=0,"",ROUNDUP(W172/H172,0)*0.00753),"")</f>
        <v>0.42921000000000004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293.99999999999989</v>
      </c>
      <c r="W174" s="314">
        <f t="shared" si="7"/>
        <v>295.2</v>
      </c>
      <c r="X174" s="36">
        <f>IFERROR(IF(W174=0,"",ROUNDUP(W174/H174,0)*0.00753),"")</f>
        <v>0.92619000000000007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56</v>
      </c>
      <c r="W176" s="314">
        <f t="shared" si="7"/>
        <v>57.599999999999994</v>
      </c>
      <c r="X176" s="36">
        <f t="shared" ref="X176:X182" si="8">IFERROR(IF(W176=0,"",ROUNDUP(W176/H176,0)*0.00753),"")</f>
        <v>0.18071999999999999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646</v>
      </c>
      <c r="W178" s="314">
        <f t="shared" si="7"/>
        <v>648</v>
      </c>
      <c r="X178" s="36">
        <f t="shared" si="8"/>
        <v>2.0331000000000001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572</v>
      </c>
      <c r="W179" s="314">
        <f t="shared" si="7"/>
        <v>573.6</v>
      </c>
      <c r="X179" s="36">
        <f t="shared" si="8"/>
        <v>1.7996700000000001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61</v>
      </c>
      <c r="W181" s="314">
        <f t="shared" si="7"/>
        <v>62.4</v>
      </c>
      <c r="X181" s="36">
        <f t="shared" si="8"/>
        <v>0.19578000000000001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735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739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5.5646700000000004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1764</v>
      </c>
      <c r="W184" s="315">
        <f>IFERROR(SUM(W166:W182),"0")</f>
        <v>1773.6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127</v>
      </c>
      <c r="W188" s="314">
        <f>IFERROR(IF(V188="",0,CEILING((V188/$H188),1)*$H188),"")</f>
        <v>127.19999999999999</v>
      </c>
      <c r="X188" s="36">
        <f>IFERROR(IF(W188=0,"",ROUNDUP(W188/H188,0)*0.00753),"")</f>
        <v>0.39909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29</v>
      </c>
      <c r="W189" s="314">
        <f>IFERROR(IF(V189="",0,CEILING((V189/$H189),1)*$H189),"")</f>
        <v>31.2</v>
      </c>
      <c r="X189" s="36">
        <f>IFERROR(IF(W189=0,"",ROUNDUP(W189/H189,0)*0.00753),"")</f>
        <v>9.7890000000000005E-2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65</v>
      </c>
      <c r="W190" s="315">
        <f>IFERROR(W186/H186,"0")+IFERROR(W187/H187,"0")+IFERROR(W188/H188,"0")+IFERROR(W189/H189,"0")</f>
        <v>66</v>
      </c>
      <c r="X190" s="315">
        <f>IFERROR(IF(X186="",0,X186),"0")+IFERROR(IF(X187="",0,X187),"0")+IFERROR(IF(X188="",0,X188),"0")+IFERROR(IF(X189="",0,X189),"0")</f>
        <v>0.49697999999999998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156</v>
      </c>
      <c r="W191" s="315">
        <f>IFERROR(SUM(W186:W189),"0")</f>
        <v>158.39999999999998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122</v>
      </c>
      <c r="W221" s="314">
        <f>IFERROR(IF(V221="",0,CEILING((V221/$H221),1)*$H221),"")</f>
        <v>126</v>
      </c>
      <c r="X221" s="36">
        <f>IFERROR(IF(W221=0,"",ROUNDUP(W221/H221,0)*0.00753),"")</f>
        <v>0.22590000000000002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60</v>
      </c>
      <c r="W222" s="314">
        <f>IFERROR(IF(V222="",0,CEILING((V222/$H222),1)*$H222),"")</f>
        <v>63</v>
      </c>
      <c r="X222" s="36">
        <f>IFERROR(IF(W222=0,"",ROUNDUP(W222/H222,0)*0.00753),"")</f>
        <v>0.11295000000000001</v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106</v>
      </c>
      <c r="W223" s="314">
        <f>IFERROR(IF(V223="",0,CEILING((V223/$H223),1)*$H223),"")</f>
        <v>107.10000000000001</v>
      </c>
      <c r="X223" s="36">
        <f>IFERROR(IF(W223=0,"",ROUNDUP(W223/H223,0)*0.00502),"")</f>
        <v>0.25602000000000003</v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93.809523809523796</v>
      </c>
      <c r="W224" s="315">
        <f>IFERROR(W221/H221,"0")+IFERROR(W222/H222,"0")+IFERROR(W223/H223,"0")</f>
        <v>96</v>
      </c>
      <c r="X224" s="315">
        <f>IFERROR(IF(X221="",0,X221),"0")+IFERROR(IF(X222="",0,X222),"0")+IFERROR(IF(X223="",0,X223),"0")</f>
        <v>0.59487000000000001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288</v>
      </c>
      <c r="W225" s="315">
        <f>IFERROR(SUM(W221:W223),"0")</f>
        <v>296.10000000000002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18</v>
      </c>
      <c r="W234" s="314">
        <f t="shared" si="11"/>
        <v>18.900000000000002</v>
      </c>
      <c r="X234" s="36">
        <f>IFERROR(IF(W234=0,"",ROUNDUP(W234/H234,0)*0.00753),"")</f>
        <v>5.271E-2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6.6666666666666661</v>
      </c>
      <c r="W236" s="315">
        <f>IFERROR(W227/H227,"0")+IFERROR(W228/H228,"0")+IFERROR(W229/H229,"0")+IFERROR(W230/H230,"0")+IFERROR(W231/H231,"0")+IFERROR(W232/H232,"0")+IFERROR(W233/H233,"0")+IFERROR(W234/H234,"0")+IFERROR(W235/H235,"0")</f>
        <v>7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5.271E-2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18</v>
      </c>
      <c r="W237" s="315">
        <f>IFERROR(SUM(W227:W235),"0")</f>
        <v>18.900000000000002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120</v>
      </c>
      <c r="W239" s="314">
        <f>IFERROR(IF(V239="",0,CEILING((V239/$H239),1)*$H239),"")</f>
        <v>126</v>
      </c>
      <c r="X239" s="36">
        <f>IFERROR(IF(W239=0,"",ROUNDUP(W239/H239,0)*0.02175),"")</f>
        <v>0.32624999999999998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15</v>
      </c>
      <c r="W240" s="314">
        <f>IFERROR(IF(V240="",0,CEILING((V240/$H240),1)*$H240),"")</f>
        <v>15.6</v>
      </c>
      <c r="X240" s="36">
        <f>IFERROR(IF(W240=0,"",ROUNDUP(W240/H240,0)*0.02175),"")</f>
        <v>4.3499999999999997E-2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123</v>
      </c>
      <c r="W241" s="314">
        <f>IFERROR(IF(V241="",0,CEILING((V241/$H241),1)*$H241),"")</f>
        <v>126</v>
      </c>
      <c r="X241" s="36">
        <f>IFERROR(IF(W241=0,"",ROUNDUP(W241/H241,0)*0.02175),"")</f>
        <v>0.32624999999999998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30.85164835164835</v>
      </c>
      <c r="W242" s="315">
        <f>IFERROR(W239/H239,"0")+IFERROR(W240/H240,"0")+IFERROR(W241/H241,"0")</f>
        <v>32</v>
      </c>
      <c r="X242" s="315">
        <f>IFERROR(IF(X239="",0,X239),"0")+IFERROR(IF(X240="",0,X240),"0")+IFERROR(IF(X241="",0,X241),"0")</f>
        <v>0.69599999999999995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258</v>
      </c>
      <c r="W243" s="315">
        <f>IFERROR(SUM(W239:W241),"0")</f>
        <v>267.60000000000002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59</v>
      </c>
      <c r="W247" s="314">
        <f>IFERROR(IF(V247="",0,CEILING((V247/$H247),1)*$H247),"")</f>
        <v>61.199999999999996</v>
      </c>
      <c r="X247" s="36">
        <f>IFERROR(IF(W247=0,"",ROUNDUP(W247/H247,0)*0.00753),"")</f>
        <v>0.18071999999999999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23.137254901960787</v>
      </c>
      <c r="W248" s="315">
        <f>IFERROR(W245/H245,"0")+IFERROR(W246/H246,"0")+IFERROR(W247/H247,"0")</f>
        <v>24</v>
      </c>
      <c r="X248" s="315">
        <f>IFERROR(IF(X245="",0,X245),"0")+IFERROR(IF(X246="",0,X246),"0")+IFERROR(IF(X247="",0,X247),"0")</f>
        <v>0.18071999999999999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59</v>
      </c>
      <c r="W249" s="315">
        <f>IFERROR(SUM(W245:W247),"0")</f>
        <v>61.199999999999996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51</v>
      </c>
      <c r="W274" s="314">
        <f>IFERROR(IF(V274="",0,CEILING((V274/$H274),1)*$H274),"")</f>
        <v>52.2</v>
      </c>
      <c r="X274" s="36">
        <f>IFERROR(IF(W274=0,"",ROUNDUP(W274/H274,0)*0.00753),"")</f>
        <v>0.21837000000000001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28.333333333333332</v>
      </c>
      <c r="W275" s="315">
        <f>IFERROR(W274/H274,"0")</f>
        <v>29</v>
      </c>
      <c r="X275" s="315">
        <f>IFERROR(IF(X274="",0,X274),"0")</f>
        <v>0.21837000000000001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51</v>
      </c>
      <c r="W276" s="315">
        <f>IFERROR(SUM(W274:W274),"0")</f>
        <v>52.2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9</v>
      </c>
      <c r="W286" s="314">
        <f>IFERROR(IF(V286="",0,CEILING((V286/$H286),1)*$H286),"")</f>
        <v>10.199999999999999</v>
      </c>
      <c r="X286" s="36">
        <f>IFERROR(IF(W286=0,"",ROUNDUP(W286/H286,0)*0.00753),"")</f>
        <v>3.0120000000000001E-2</v>
      </c>
      <c r="Y286" s="56"/>
      <c r="Z286" s="57"/>
      <c r="AD286" s="58"/>
      <c r="BA286" s="211" t="s">
        <v>1</v>
      </c>
    </row>
    <row r="287" spans="1:53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3.5294117647058827</v>
      </c>
      <c r="W287" s="315">
        <f>IFERROR(W286/H286,"0")</f>
        <v>4</v>
      </c>
      <c r="X287" s="315">
        <f>IFERROR(IF(X286="",0,X286),"0")</f>
        <v>3.0120000000000001E-2</v>
      </c>
      <c r="Y287" s="316"/>
      <c r="Z287" s="316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9</v>
      </c>
      <c r="W288" s="315">
        <f>IFERROR(SUM(W286:W286),"0")</f>
        <v>10.199999999999999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2384</v>
      </c>
      <c r="W292" s="314">
        <f t="shared" ref="W292:W299" si="13">IFERROR(IF(V292="",0,CEILING((V292/$H292),1)*$H292),"")</f>
        <v>2385</v>
      </c>
      <c r="X292" s="36">
        <f>IFERROR(IF(W292=0,"",ROUNDUP(W292/H292,0)*0.02175),"")</f>
        <v>3.4582499999999996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1912</v>
      </c>
      <c r="W294" s="314">
        <f t="shared" si="13"/>
        <v>1920</v>
      </c>
      <c r="X294" s="36">
        <f>IFERROR(IF(W294=0,"",ROUNDUP(W294/H294,0)*0.02175),"")</f>
        <v>2.7839999999999998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31</v>
      </c>
      <c r="W296" s="314">
        <f t="shared" si="13"/>
        <v>45</v>
      </c>
      <c r="X296" s="36">
        <f>IFERROR(IF(W296=0,"",ROUNDUP(W296/H296,0)*0.02175),"")</f>
        <v>6.5250000000000002E-2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288.46666666666664</v>
      </c>
      <c r="W300" s="315">
        <f>IFERROR(W292/H292,"0")+IFERROR(W293/H293,"0")+IFERROR(W294/H294,"0")+IFERROR(W295/H295,"0")+IFERROR(W296/H296,"0")+IFERROR(W297/H297,"0")+IFERROR(W298/H298,"0")+IFERROR(W299/H299,"0")</f>
        <v>290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6.3074999999999992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4327</v>
      </c>
      <c r="W301" s="315">
        <f>IFERROR(SUM(W292:W299),"0")</f>
        <v>4350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1130</v>
      </c>
      <c r="W303" s="314">
        <f>IFERROR(IF(V303="",0,CEILING((V303/$H303),1)*$H303),"")</f>
        <v>1140</v>
      </c>
      <c r="X303" s="36">
        <f>IFERROR(IF(W303=0,"",ROUNDUP(W303/H303,0)*0.02175),"")</f>
        <v>1.6529999999999998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75.333333333333329</v>
      </c>
      <c r="W306" s="315">
        <f>IFERROR(W303/H303,"0")+IFERROR(W304/H304,"0")+IFERROR(W305/H305,"0")</f>
        <v>76</v>
      </c>
      <c r="X306" s="315">
        <f>IFERROR(IF(X303="",0,X303),"0")+IFERROR(IF(X304="",0,X304),"0")+IFERROR(IF(X305="",0,X305),"0")</f>
        <v>1.6529999999999998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1130</v>
      </c>
      <c r="W307" s="315">
        <f>IFERROR(SUM(W303:W305),"0")</f>
        <v>1140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223</v>
      </c>
      <c r="W314" s="314">
        <f>IFERROR(IF(V314="",0,CEILING((V314/$H314),1)*$H314),"")</f>
        <v>226.2</v>
      </c>
      <c r="X314" s="36">
        <f>IFERROR(IF(W314=0,"",ROUNDUP(W314/H314,0)*0.02175),"")</f>
        <v>0.63074999999999992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28.589743589743591</v>
      </c>
      <c r="W315" s="315">
        <f>IFERROR(W314/H314,"0")</f>
        <v>29</v>
      </c>
      <c r="X315" s="315">
        <f>IFERROR(IF(X314="",0,X314),"0")</f>
        <v>0.63074999999999992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223</v>
      </c>
      <c r="W316" s="315">
        <f>IFERROR(SUM(W314:W314),"0")</f>
        <v>226.2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5</v>
      </c>
      <c r="W323" s="314">
        <f>IFERROR(IF(V323="",0,CEILING((V323/$H323),1)*$H323),"")</f>
        <v>8</v>
      </c>
      <c r="X323" s="36">
        <f>IFERROR(IF(W323=0,"",ROUNDUP(W323/H323,0)*0.00937),"")</f>
        <v>1.874E-2</v>
      </c>
      <c r="Y323" s="56"/>
      <c r="Z323" s="57"/>
      <c r="AD323" s="58"/>
      <c r="BA323" s="230" t="s">
        <v>1</v>
      </c>
    </row>
    <row r="324" spans="1:53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1.25</v>
      </c>
      <c r="W324" s="315">
        <f>IFERROR(W319/H319,"0")+IFERROR(W320/H320,"0")+IFERROR(W321/H321,"0")+IFERROR(W322/H322,"0")+IFERROR(W323/H323,"0")</f>
        <v>2</v>
      </c>
      <c r="X324" s="315">
        <f>IFERROR(IF(X319="",0,X319),"0")+IFERROR(IF(X320="",0,X320),"0")+IFERROR(IF(X321="",0,X321),"0")+IFERROR(IF(X322="",0,X322),"0")+IFERROR(IF(X323="",0,X323),"0")</f>
        <v>1.874E-2</v>
      </c>
      <c r="Y324" s="316"/>
      <c r="Z324" s="31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5</v>
      </c>
      <c r="W325" s="315">
        <f>IFERROR(SUM(W319:W323),"0")</f>
        <v>8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13</v>
      </c>
      <c r="W353" s="314">
        <f t="shared" si="14"/>
        <v>13.44</v>
      </c>
      <c r="X353" s="36">
        <f>IFERROR(IF(W353=0,"",ROUNDUP(W353/H353,0)*0.00753),"")</f>
        <v>6.0240000000000002E-2</v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32</v>
      </c>
      <c r="W354" s="314">
        <f t="shared" si="14"/>
        <v>33.6</v>
      </c>
      <c r="X354" s="36">
        <f t="shared" ref="X354:X362" si="15">IFERROR(IF(W354=0,"",ROUNDUP(W354/H354,0)*0.00502),"")</f>
        <v>0.1004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10</v>
      </c>
      <c r="W358" s="314">
        <f t="shared" si="14"/>
        <v>10.08</v>
      </c>
      <c r="X358" s="36">
        <f t="shared" si="15"/>
        <v>3.0120000000000001E-2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20</v>
      </c>
      <c r="W361" s="314">
        <f t="shared" si="14"/>
        <v>21</v>
      </c>
      <c r="X361" s="36">
        <f t="shared" si="15"/>
        <v>5.0200000000000002E-2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42.261904761904766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44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0.24096000000000001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75</v>
      </c>
      <c r="W364" s="315">
        <f>IFERROR(SUM(W350:W362),"0")</f>
        <v>78.12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11</v>
      </c>
      <c r="W368" s="314">
        <f>IFERROR(IF(V368="",0,CEILING((V368/$H368),1)*$H368),"")</f>
        <v>12</v>
      </c>
      <c r="X368" s="36">
        <f>IFERROR(IF(W368=0,"",ROUNDUP(W368/H368,0)*0.00937),"")</f>
        <v>4.6850000000000003E-2</v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4.5833333333333339</v>
      </c>
      <c r="W370" s="315">
        <f>IFERROR(W366/H366,"0")+IFERROR(W367/H367,"0")+IFERROR(W368/H368,"0")+IFERROR(W369/H369,"0")</f>
        <v>5</v>
      </c>
      <c r="X370" s="315">
        <f>IFERROR(IF(X366="",0,X366),"0")+IFERROR(IF(X367="",0,X367),"0")+IFERROR(IF(X368="",0,X368),"0")+IFERROR(IF(X369="",0,X369),"0")</f>
        <v>4.6850000000000003E-2</v>
      </c>
      <c r="Y370" s="316"/>
      <c r="Z370" s="316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11</v>
      </c>
      <c r="W371" s="315">
        <f>IFERROR(SUM(W366:W369),"0")</f>
        <v>12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18</v>
      </c>
      <c r="W377" s="314">
        <f>IFERROR(IF(V377="",0,CEILING((V377/$H377),1)*$H377),"")</f>
        <v>18</v>
      </c>
      <c r="X377" s="36">
        <f>IFERROR(IF(W377=0,"",ROUNDUP(W377/H377,0)*0.00627),"")</f>
        <v>9.4050000000000009E-2</v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18</v>
      </c>
      <c r="W378" s="314">
        <f>IFERROR(IF(V378="",0,CEILING((V378/$H378),1)*$H378),"")</f>
        <v>18</v>
      </c>
      <c r="X378" s="36">
        <f>IFERROR(IF(W378=0,"",ROUNDUP(W378/H378,0)*0.00627),"")</f>
        <v>9.4050000000000009E-2</v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18</v>
      </c>
      <c r="W379" s="314">
        <f>IFERROR(IF(V379="",0,CEILING((V379/$H379),1)*$H379),"")</f>
        <v>18</v>
      </c>
      <c r="X379" s="36">
        <f>IFERROR(IF(W379=0,"",ROUNDUP(W379/H379,0)*0.00627),"")</f>
        <v>9.4050000000000009E-2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45</v>
      </c>
      <c r="W381" s="315">
        <f>IFERROR(W377/H377,"0")+IFERROR(W378/H378,"0")+IFERROR(W379/H379,"0")+IFERROR(W380/H380,"0")</f>
        <v>45</v>
      </c>
      <c r="X381" s="315">
        <f>IFERROR(IF(X377="",0,X377),"0")+IFERROR(IF(X378="",0,X378),"0")+IFERROR(IF(X379="",0,X379),"0")+IFERROR(IF(X380="",0,X380),"0")</f>
        <v>0.28215000000000001</v>
      </c>
      <c r="Y381" s="316"/>
      <c r="Z381" s="316"/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54</v>
      </c>
      <c r="W382" s="315">
        <f>IFERROR(SUM(W377:W380),"0")</f>
        <v>54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126</v>
      </c>
      <c r="W414" s="314">
        <f t="shared" ref="W414:W422" si="17">IFERROR(IF(V414="",0,CEILING((V414/$H414),1)*$H414),"")</f>
        <v>126.72</v>
      </c>
      <c r="X414" s="36">
        <f>IFERROR(IF(W414=0,"",ROUNDUP(W414/H414,0)*0.01196),"")</f>
        <v>0.28704000000000002</v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1129</v>
      </c>
      <c r="W415" s="314">
        <f t="shared" si="17"/>
        <v>1129.92</v>
      </c>
      <c r="X415" s="36">
        <f>IFERROR(IF(W415=0,"",ROUNDUP(W415/H415,0)*0.01196),"")</f>
        <v>2.5594399999999999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1110</v>
      </c>
      <c r="W417" s="314">
        <f t="shared" si="17"/>
        <v>1114.0800000000002</v>
      </c>
      <c r="X417" s="36">
        <f>IFERROR(IF(W417=0,"",ROUNDUP(W417/H417,0)*0.01196),"")</f>
        <v>2.5235600000000002</v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88</v>
      </c>
      <c r="W418" s="314">
        <f t="shared" si="17"/>
        <v>90</v>
      </c>
      <c r="X418" s="36">
        <f>IFERROR(IF(W418=0,"",ROUNDUP(W418/H418,0)*0.00937),"")</f>
        <v>0.23424999999999999</v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63</v>
      </c>
      <c r="W421" s="314">
        <f t="shared" si="17"/>
        <v>64.8</v>
      </c>
      <c r="X421" s="36">
        <f>IFERROR(IF(W421=0,"",ROUNDUP(W421/H421,0)*0.00753),"")</f>
        <v>0.20331000000000002</v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498.61111111111109</v>
      </c>
      <c r="W423" s="315">
        <f>IFERROR(W414/H414,"0")+IFERROR(W415/H415,"0")+IFERROR(W416/H416,"0")+IFERROR(W417/H417,"0")+IFERROR(W418/H418,"0")+IFERROR(W419/H419,"0")+IFERROR(W420/H420,"0")+IFERROR(W421/H421,"0")+IFERROR(W422/H422,"0")</f>
        <v>501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5.8076000000000008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2516</v>
      </c>
      <c r="W424" s="315">
        <f>IFERROR(SUM(W414:W422),"0")</f>
        <v>2525.5200000000004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506</v>
      </c>
      <c r="W426" s="314">
        <f>IFERROR(IF(V426="",0,CEILING((V426/$H426),1)*$H426),"")</f>
        <v>506.88</v>
      </c>
      <c r="X426" s="36">
        <f>IFERROR(IF(W426=0,"",ROUNDUP(W426/H426,0)*0.01196),"")</f>
        <v>1.1481600000000001</v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37</v>
      </c>
      <c r="W427" s="314">
        <f>IFERROR(IF(V427="",0,CEILING((V427/$H427),1)*$H427),"")</f>
        <v>39.6</v>
      </c>
      <c r="X427" s="36">
        <f>IFERROR(IF(W427=0,"",ROUNDUP(W427/H427,0)*0.00937),"")</f>
        <v>0.10306999999999999</v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106.1111111111111</v>
      </c>
      <c r="W428" s="315">
        <f>IFERROR(W426/H426,"0")+IFERROR(W427/H427,"0")</f>
        <v>107</v>
      </c>
      <c r="X428" s="315">
        <f>IFERROR(IF(X426="",0,X426),"0")+IFERROR(IF(X427="",0,X427),"0")</f>
        <v>1.2512300000000001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543</v>
      </c>
      <c r="W429" s="315">
        <f>IFERROR(SUM(W426:W427),"0")</f>
        <v>546.48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873</v>
      </c>
      <c r="W431" s="314">
        <f t="shared" ref="W431:W436" si="18">IFERROR(IF(V431="",0,CEILING((V431/$H431),1)*$H431),"")</f>
        <v>876.48</v>
      </c>
      <c r="X431" s="36">
        <f>IFERROR(IF(W431=0,"",ROUNDUP(W431/H431,0)*0.01196),"")</f>
        <v>1.98536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724</v>
      </c>
      <c r="W432" s="314">
        <f t="shared" si="18"/>
        <v>728.64</v>
      </c>
      <c r="X432" s="36">
        <f>IFERROR(IF(W432=0,"",ROUNDUP(W432/H432,0)*0.01196),"")</f>
        <v>1.6504799999999999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585</v>
      </c>
      <c r="W433" s="314">
        <f t="shared" si="18"/>
        <v>586.08000000000004</v>
      </c>
      <c r="X433" s="36">
        <f>IFERROR(IF(W433=0,"",ROUNDUP(W433/H433,0)*0.01196),"")</f>
        <v>1.3275600000000001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413.25757575757581</v>
      </c>
      <c r="W437" s="315">
        <f>IFERROR(W431/H431,"0")+IFERROR(W432/H432,"0")+IFERROR(W433/H433,"0")+IFERROR(W434/H434,"0")+IFERROR(W435/H435,"0")+IFERROR(W436/H436,"0")</f>
        <v>415</v>
      </c>
      <c r="X437" s="315">
        <f>IFERROR(IF(X431="",0,X431),"0")+IFERROR(IF(X432="",0,X432),"0")+IFERROR(IF(X433="",0,X433),"0")+IFERROR(IF(X434="",0,X434),"0")+IFERROR(IF(X435="",0,X435),"0")+IFERROR(IF(X436="",0,X436),"0")</f>
        <v>4.9634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2182</v>
      </c>
      <c r="W438" s="315">
        <f>IFERROR(SUM(W431:W436),"0")</f>
        <v>2191.1999999999998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78</v>
      </c>
      <c r="W440" s="314">
        <f>IFERROR(IF(V440="",0,CEILING((V440/$H440),1)*$H440),"")</f>
        <v>78</v>
      </c>
      <c r="X440" s="36">
        <f>IFERROR(IF(W440=0,"",ROUNDUP(W440/H440,0)*0.02175),"")</f>
        <v>0.21749999999999997</v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10</v>
      </c>
      <c r="W442" s="315">
        <f>IFERROR(W440/H440,"0")+IFERROR(W441/H441,"0")</f>
        <v>10</v>
      </c>
      <c r="X442" s="315">
        <f>IFERROR(IF(X440="",0,X440),"0")+IFERROR(IF(X441="",0,X441),"0")</f>
        <v>0.21749999999999997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78</v>
      </c>
      <c r="W443" s="315">
        <f>IFERROR(SUM(W440:W441),"0")</f>
        <v>78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17012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17158.84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18045.908643825042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18202.284000000003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32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32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18845.908643825042</v>
      </c>
      <c r="W474" s="315">
        <f>GrossWeightTotalR+PalletQtyTotalR*25</f>
        <v>19002.284000000003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3103.2291643327799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3134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36.535900000000005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108</v>
      </c>
      <c r="D481" s="46">
        <f>IFERROR(W55*1,"0")+IFERROR(W56*1,"0")+IFERROR(W57*1,"0")+IFERROR(W58*1,"0")</f>
        <v>214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2467.1200000000003</v>
      </c>
      <c r="F481" s="46">
        <f>IFERROR(W121*1,"0")+IFERROR(W122*1,"0")+IFERROR(W123*1,"0")</f>
        <v>137.70000000000002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329.70000000000005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1986.6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643.80000000000007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62.400000000000006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5716.2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144.12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5341.2000000000007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0,00"/>
        <filter val="1 129,00"/>
        <filter val="1 130,00"/>
        <filter val="1 764,00"/>
        <filter val="1 912,00"/>
        <filter val="1,25"/>
        <filter val="10,00"/>
        <filter val="10,42"/>
        <filter val="101,00"/>
        <filter val="106,00"/>
        <filter val="106,11"/>
        <filter val="11,00"/>
        <filter val="111,00"/>
        <filter val="113,00"/>
        <filter val="120,00"/>
        <filter val="122,00"/>
        <filter val="123,00"/>
        <filter val="126,00"/>
        <filter val="127,00"/>
        <filter val="13,00"/>
        <filter val="131,00"/>
        <filter val="135,00"/>
        <filter val="136,00"/>
        <filter val="14,00"/>
        <filter val="141,19"/>
        <filter val="15,00"/>
        <filter val="156,00"/>
        <filter val="157,00"/>
        <filter val="17 012,00"/>
        <filter val="17,92"/>
        <filter val="18 045,91"/>
        <filter val="18 845,91"/>
        <filter val="18,00"/>
        <filter val="198,00"/>
        <filter val="2 133,00"/>
        <filter val="2 182,00"/>
        <filter val="2 384,00"/>
        <filter val="2 516,00"/>
        <filter val="20,00"/>
        <filter val="208,00"/>
        <filter val="211,00"/>
        <filter val="223,00"/>
        <filter val="23,14"/>
        <filter val="24,00"/>
        <filter val="244,04"/>
        <filter val="25,00"/>
        <filter val="25,24"/>
        <filter val="258,00"/>
        <filter val="27,29"/>
        <filter val="28,33"/>
        <filter val="28,59"/>
        <filter val="288,00"/>
        <filter val="288,47"/>
        <filter val="29,00"/>
        <filter val="294,00"/>
        <filter val="3 103,23"/>
        <filter val="3,53"/>
        <filter val="30,85"/>
        <filter val="31,00"/>
        <filter val="32"/>
        <filter val="32,00"/>
        <filter val="324,00"/>
        <filter val="37,00"/>
        <filter val="398,00"/>
        <filter val="4 327,00"/>
        <filter val="4,58"/>
        <filter val="413,26"/>
        <filter val="42,26"/>
        <filter val="45,00"/>
        <filter val="498,61"/>
        <filter val="5,00"/>
        <filter val="50,00"/>
        <filter val="50,37"/>
        <filter val="506,00"/>
        <filter val="51,00"/>
        <filter val="53,00"/>
        <filter val="54,00"/>
        <filter val="543,00"/>
        <filter val="55,00"/>
        <filter val="56,00"/>
        <filter val="572,00"/>
        <filter val="585,00"/>
        <filter val="59,00"/>
        <filter val="6,67"/>
        <filter val="60,00"/>
        <filter val="61,00"/>
        <filter val="63,00"/>
        <filter val="646,00"/>
        <filter val="65,00"/>
        <filter val="694,00"/>
        <filter val="707,00"/>
        <filter val="724,00"/>
        <filter val="735,00"/>
        <filter val="74,00"/>
        <filter val="75,00"/>
        <filter val="75,33"/>
        <filter val="77,63"/>
        <filter val="78,00"/>
        <filter val="86,00"/>
        <filter val="873,00"/>
        <filter val="88,00"/>
        <filter val="9,00"/>
        <filter val="9,35"/>
        <filter val="93,81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