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DED935D-F9EE-4F07-B6CE-D003C39A65D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V469" i="1"/>
  <c r="W468" i="1"/>
  <c r="X468" i="1" s="1"/>
  <c r="W467" i="1"/>
  <c r="X467" i="1" s="1"/>
  <c r="W466" i="1"/>
  <c r="X466" i="1" s="1"/>
  <c r="N466" i="1"/>
  <c r="W465" i="1"/>
  <c r="X465" i="1" s="1"/>
  <c r="W464" i="1"/>
  <c r="X464" i="1" s="1"/>
  <c r="X469" i="1" s="1"/>
  <c r="V462" i="1"/>
  <c r="V461" i="1"/>
  <c r="W460" i="1"/>
  <c r="X460" i="1" s="1"/>
  <c r="W459" i="1"/>
  <c r="X459" i="1" s="1"/>
  <c r="W458" i="1"/>
  <c r="X458" i="1" s="1"/>
  <c r="W457" i="1"/>
  <c r="V455" i="1"/>
  <c r="W454" i="1"/>
  <c r="V454" i="1"/>
  <c r="X453" i="1"/>
  <c r="W453" i="1"/>
  <c r="X452" i="1"/>
  <c r="X454" i="1" s="1"/>
  <c r="W452" i="1"/>
  <c r="W455" i="1" s="1"/>
  <c r="V450" i="1"/>
  <c r="V449" i="1"/>
  <c r="W448" i="1"/>
  <c r="X448" i="1" s="1"/>
  <c r="W447" i="1"/>
  <c r="V443" i="1"/>
  <c r="V442" i="1"/>
  <c r="W441" i="1"/>
  <c r="X441" i="1" s="1"/>
  <c r="N441" i="1"/>
  <c r="W440" i="1"/>
  <c r="W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X427" i="1" s="1"/>
  <c r="N427" i="1"/>
  <c r="W426" i="1"/>
  <c r="X426" i="1" s="1"/>
  <c r="X428" i="1" s="1"/>
  <c r="N426" i="1"/>
  <c r="V424" i="1"/>
  <c r="V423" i="1"/>
  <c r="W422" i="1"/>
  <c r="X422" i="1" s="1"/>
  <c r="N422" i="1"/>
  <c r="W421" i="1"/>
  <c r="X421" i="1" s="1"/>
  <c r="N421" i="1"/>
  <c r="X420" i="1"/>
  <c r="W420" i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W424" i="1" s="1"/>
  <c r="N414" i="1"/>
  <c r="V410" i="1"/>
  <c r="V409" i="1"/>
  <c r="W408" i="1"/>
  <c r="W410" i="1" s="1"/>
  <c r="V406" i="1"/>
  <c r="V405" i="1"/>
  <c r="W404" i="1"/>
  <c r="V402" i="1"/>
  <c r="V401" i="1"/>
  <c r="W400" i="1"/>
  <c r="W402" i="1" s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W397" i="1" s="1"/>
  <c r="N390" i="1"/>
  <c r="V388" i="1"/>
  <c r="V387" i="1"/>
  <c r="X386" i="1"/>
  <c r="W386" i="1"/>
  <c r="N386" i="1"/>
  <c r="W385" i="1"/>
  <c r="N385" i="1"/>
  <c r="V382" i="1"/>
  <c r="V381" i="1"/>
  <c r="W380" i="1"/>
  <c r="X380" i="1" s="1"/>
  <c r="W379" i="1"/>
  <c r="X379" i="1" s="1"/>
  <c r="W378" i="1"/>
  <c r="X378" i="1" s="1"/>
  <c r="W377" i="1"/>
  <c r="V375" i="1"/>
  <c r="W374" i="1"/>
  <c r="V374" i="1"/>
  <c r="X373" i="1"/>
  <c r="X374" i="1" s="1"/>
  <c r="W373" i="1"/>
  <c r="W375" i="1" s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W363" i="1" s="1"/>
  <c r="N350" i="1"/>
  <c r="V348" i="1"/>
  <c r="V347" i="1"/>
  <c r="X346" i="1"/>
  <c r="W346" i="1"/>
  <c r="N346" i="1"/>
  <c r="W345" i="1"/>
  <c r="N345" i="1"/>
  <c r="V341" i="1"/>
  <c r="V340" i="1"/>
  <c r="W339" i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W327" i="1"/>
  <c r="W329" i="1" s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X320" i="1" s="1"/>
  <c r="N320" i="1"/>
  <c r="W319" i="1"/>
  <c r="X319" i="1" s="1"/>
  <c r="N319" i="1"/>
  <c r="V316" i="1"/>
  <c r="V315" i="1"/>
  <c r="W314" i="1"/>
  <c r="W316" i="1" s="1"/>
  <c r="N314" i="1"/>
  <c r="V312" i="1"/>
  <c r="V311" i="1"/>
  <c r="W310" i="1"/>
  <c r="X310" i="1" s="1"/>
  <c r="N310" i="1"/>
  <c r="W309" i="1"/>
  <c r="W311" i="1" s="1"/>
  <c r="V307" i="1"/>
  <c r="V306" i="1"/>
  <c r="W305" i="1"/>
  <c r="X305" i="1" s="1"/>
  <c r="N305" i="1"/>
  <c r="W304" i="1"/>
  <c r="X304" i="1" s="1"/>
  <c r="W303" i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O481" i="1" s="1"/>
  <c r="N292" i="1"/>
  <c r="V288" i="1"/>
  <c r="V287" i="1"/>
  <c r="W286" i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X269" i="1" s="1"/>
  <c r="N269" i="1"/>
  <c r="X268" i="1"/>
  <c r="X270" i="1" s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N258" i="1"/>
  <c r="V255" i="1"/>
  <c r="V254" i="1"/>
  <c r="W253" i="1"/>
  <c r="X253" i="1" s="1"/>
  <c r="N253" i="1"/>
  <c r="W252" i="1"/>
  <c r="X252" i="1" s="1"/>
  <c r="N252" i="1"/>
  <c r="W251" i="1"/>
  <c r="N251" i="1"/>
  <c r="V249" i="1"/>
  <c r="V248" i="1"/>
  <c r="W247" i="1"/>
  <c r="X247" i="1" s="1"/>
  <c r="N247" i="1"/>
  <c r="W246" i="1"/>
  <c r="X246" i="1" s="1"/>
  <c r="W245" i="1"/>
  <c r="V243" i="1"/>
  <c r="V242" i="1"/>
  <c r="W241" i="1"/>
  <c r="X241" i="1" s="1"/>
  <c r="N241" i="1"/>
  <c r="W240" i="1"/>
  <c r="X240" i="1" s="1"/>
  <c r="N240" i="1"/>
  <c r="W239" i="1"/>
  <c r="N239" i="1"/>
  <c r="V237" i="1"/>
  <c r="V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N227" i="1"/>
  <c r="V225" i="1"/>
  <c r="V224" i="1"/>
  <c r="W223" i="1"/>
  <c r="X223" i="1" s="1"/>
  <c r="N223" i="1"/>
  <c r="W222" i="1"/>
  <c r="X222" i="1" s="1"/>
  <c r="N222" i="1"/>
  <c r="W221" i="1"/>
  <c r="N221" i="1"/>
  <c r="V219" i="1"/>
  <c r="V218" i="1"/>
  <c r="W217" i="1"/>
  <c r="N217" i="1"/>
  <c r="V215" i="1"/>
  <c r="V214" i="1"/>
  <c r="X213" i="1"/>
  <c r="W213" i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V196" i="1"/>
  <c r="V195" i="1"/>
  <c r="W194" i="1"/>
  <c r="J481" i="1" s="1"/>
  <c r="N194" i="1"/>
  <c r="V191" i="1"/>
  <c r="V190" i="1"/>
  <c r="X189" i="1"/>
  <c r="W189" i="1"/>
  <c r="N189" i="1"/>
  <c r="W188" i="1"/>
  <c r="X188" i="1" s="1"/>
  <c r="N188" i="1"/>
  <c r="W187" i="1"/>
  <c r="X187" i="1" s="1"/>
  <c r="W186" i="1"/>
  <c r="W191" i="1" s="1"/>
  <c r="V184" i="1"/>
  <c r="V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X175" i="1"/>
  <c r="W175" i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W159" i="1"/>
  <c r="W163" i="1" s="1"/>
  <c r="N159" i="1"/>
  <c r="V157" i="1"/>
  <c r="V156" i="1"/>
  <c r="X155" i="1"/>
  <c r="W155" i="1"/>
  <c r="N155" i="1"/>
  <c r="W154" i="1"/>
  <c r="W157" i="1" s="1"/>
  <c r="V152" i="1"/>
  <c r="V151" i="1"/>
  <c r="X150" i="1"/>
  <c r="W150" i="1"/>
  <c r="N150" i="1"/>
  <c r="W149" i="1"/>
  <c r="N149" i="1"/>
  <c r="V146" i="1"/>
  <c r="V145" i="1"/>
  <c r="W144" i="1"/>
  <c r="X144" i="1" s="1"/>
  <c r="W143" i="1"/>
  <c r="X143" i="1" s="1"/>
  <c r="N143" i="1"/>
  <c r="X142" i="1"/>
  <c r="W142" i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X137" i="1" s="1"/>
  <c r="N137" i="1"/>
  <c r="W136" i="1"/>
  <c r="X136" i="1" s="1"/>
  <c r="N136" i="1"/>
  <c r="V133" i="1"/>
  <c r="V132" i="1"/>
  <c r="X131" i="1"/>
  <c r="W131" i="1"/>
  <c r="N131" i="1"/>
  <c r="W130" i="1"/>
  <c r="X130" i="1" s="1"/>
  <c r="N130" i="1"/>
  <c r="W129" i="1"/>
  <c r="X129" i="1" s="1"/>
  <c r="N129" i="1"/>
  <c r="V125" i="1"/>
  <c r="V124" i="1"/>
  <c r="W123" i="1"/>
  <c r="X123" i="1" s="1"/>
  <c r="N123" i="1"/>
  <c r="W122" i="1"/>
  <c r="X122" i="1" s="1"/>
  <c r="N122" i="1"/>
  <c r="W121" i="1"/>
  <c r="W125" i="1" s="1"/>
  <c r="V118" i="1"/>
  <c r="V117" i="1"/>
  <c r="W116" i="1"/>
  <c r="X116" i="1" s="1"/>
  <c r="W115" i="1"/>
  <c r="X115" i="1" s="1"/>
  <c r="W114" i="1"/>
  <c r="X114" i="1" s="1"/>
  <c r="W113" i="1"/>
  <c r="W117" i="1" s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W110" i="1" s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X91" i="1"/>
  <c r="W91" i="1"/>
  <c r="N91" i="1"/>
  <c r="V89" i="1"/>
  <c r="V88" i="1"/>
  <c r="W87" i="1"/>
  <c r="X87" i="1" s="1"/>
  <c r="N87" i="1"/>
  <c r="W86" i="1"/>
  <c r="X86" i="1" s="1"/>
  <c r="W85" i="1"/>
  <c r="X85" i="1" s="1"/>
  <c r="W84" i="1"/>
  <c r="X84" i="1" s="1"/>
  <c r="W83" i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481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W32" i="1" l="1"/>
  <c r="X132" i="1"/>
  <c r="W183" i="1"/>
  <c r="W248" i="1"/>
  <c r="X314" i="1"/>
  <c r="X315" i="1" s="1"/>
  <c r="W315" i="1"/>
  <c r="X336" i="1"/>
  <c r="X80" i="1"/>
  <c r="X98" i="1"/>
  <c r="X324" i="1"/>
  <c r="X22" i="1"/>
  <c r="X23" i="1" s="1"/>
  <c r="X26" i="1"/>
  <c r="W89" i="1"/>
  <c r="W99" i="1"/>
  <c r="X121" i="1"/>
  <c r="X124" i="1" s="1"/>
  <c r="I481" i="1"/>
  <c r="X159" i="1"/>
  <c r="X186" i="1"/>
  <c r="X190" i="1" s="1"/>
  <c r="X194" i="1"/>
  <c r="X195" i="1" s="1"/>
  <c r="W195" i="1"/>
  <c r="X245" i="1"/>
  <c r="X248" i="1" s="1"/>
  <c r="W270" i="1"/>
  <c r="W336" i="1"/>
  <c r="X350" i="1"/>
  <c r="X390" i="1"/>
  <c r="X400" i="1"/>
  <c r="X401" i="1" s="1"/>
  <c r="W401" i="1"/>
  <c r="X408" i="1"/>
  <c r="X409" i="1" s="1"/>
  <c r="W409" i="1"/>
  <c r="X414" i="1"/>
  <c r="W428" i="1"/>
  <c r="V471" i="1"/>
  <c r="V474" i="1"/>
  <c r="X32" i="1"/>
  <c r="X59" i="1"/>
  <c r="X145" i="1"/>
  <c r="X163" i="1"/>
  <c r="X214" i="1"/>
  <c r="F9" i="1"/>
  <c r="J9" i="1"/>
  <c r="F10" i="1"/>
  <c r="W33" i="1"/>
  <c r="W37" i="1"/>
  <c r="W41" i="1"/>
  <c r="W45" i="1"/>
  <c r="W51" i="1"/>
  <c r="W60" i="1"/>
  <c r="W81" i="1"/>
  <c r="W88" i="1"/>
  <c r="W98" i="1"/>
  <c r="W111" i="1"/>
  <c r="W118" i="1"/>
  <c r="W124" i="1"/>
  <c r="W132" i="1"/>
  <c r="W146" i="1"/>
  <c r="W151" i="1"/>
  <c r="W156" i="1"/>
  <c r="W164" i="1"/>
  <c r="W184" i="1"/>
  <c r="W190" i="1"/>
  <c r="W215" i="1"/>
  <c r="W218" i="1"/>
  <c r="X217" i="1"/>
  <c r="X218" i="1" s="1"/>
  <c r="W219" i="1"/>
  <c r="W224" i="1"/>
  <c r="X221" i="1"/>
  <c r="X224" i="1" s="1"/>
  <c r="W237" i="1"/>
  <c r="W242" i="1"/>
  <c r="X239" i="1"/>
  <c r="X242" i="1" s="1"/>
  <c r="W255" i="1"/>
  <c r="M481" i="1"/>
  <c r="W266" i="1"/>
  <c r="X258" i="1"/>
  <c r="X265" i="1" s="1"/>
  <c r="F481" i="1"/>
  <c r="H9" i="1"/>
  <c r="W473" i="1"/>
  <c r="W472" i="1"/>
  <c r="V475" i="1"/>
  <c r="W24" i="1"/>
  <c r="X35" i="1"/>
  <c r="X36" i="1" s="1"/>
  <c r="X39" i="1"/>
  <c r="X40" i="1" s="1"/>
  <c r="X43" i="1"/>
  <c r="X44" i="1" s="1"/>
  <c r="X49" i="1"/>
  <c r="X51" i="1" s="1"/>
  <c r="W52" i="1"/>
  <c r="D481" i="1"/>
  <c r="W59" i="1"/>
  <c r="E481" i="1"/>
  <c r="W80" i="1"/>
  <c r="X83" i="1"/>
  <c r="X88" i="1" s="1"/>
  <c r="X101" i="1"/>
  <c r="X110" i="1" s="1"/>
  <c r="X113" i="1"/>
  <c r="X117" i="1" s="1"/>
  <c r="G481" i="1"/>
  <c r="W133" i="1"/>
  <c r="H481" i="1"/>
  <c r="W145" i="1"/>
  <c r="X149" i="1"/>
  <c r="X151" i="1" s="1"/>
  <c r="W152" i="1"/>
  <c r="X154" i="1"/>
  <c r="X156" i="1" s="1"/>
  <c r="X166" i="1"/>
  <c r="X183" i="1" s="1"/>
  <c r="W196" i="1"/>
  <c r="L481" i="1"/>
  <c r="W214" i="1"/>
  <c r="W225" i="1"/>
  <c r="W236" i="1"/>
  <c r="X227" i="1"/>
  <c r="X236" i="1" s="1"/>
  <c r="W243" i="1"/>
  <c r="W249" i="1"/>
  <c r="W254" i="1"/>
  <c r="X251" i="1"/>
  <c r="X254" i="1" s="1"/>
  <c r="W265" i="1"/>
  <c r="W271" i="1"/>
  <c r="N481" i="1"/>
  <c r="W275" i="1"/>
  <c r="X274" i="1"/>
  <c r="X275" i="1" s="1"/>
  <c r="W276" i="1"/>
  <c r="W279" i="1"/>
  <c r="X278" i="1"/>
  <c r="X279" i="1" s="1"/>
  <c r="W280" i="1"/>
  <c r="W283" i="1"/>
  <c r="X282" i="1"/>
  <c r="X283" i="1" s="1"/>
  <c r="W284" i="1"/>
  <c r="W287" i="1"/>
  <c r="X286" i="1"/>
  <c r="X287" i="1" s="1"/>
  <c r="W288" i="1"/>
  <c r="W300" i="1"/>
  <c r="X292" i="1"/>
  <c r="X300" i="1" s="1"/>
  <c r="W301" i="1"/>
  <c r="W307" i="1"/>
  <c r="X303" i="1"/>
  <c r="X306" i="1" s="1"/>
  <c r="W306" i="1"/>
  <c r="W312" i="1"/>
  <c r="X309" i="1"/>
  <c r="X311" i="1" s="1"/>
  <c r="W325" i="1"/>
  <c r="W330" i="1"/>
  <c r="X327" i="1"/>
  <c r="X329" i="1" s="1"/>
  <c r="W337" i="1"/>
  <c r="W340" i="1"/>
  <c r="X339" i="1"/>
  <c r="X340" i="1" s="1"/>
  <c r="W341" i="1"/>
  <c r="W348" i="1"/>
  <c r="X345" i="1"/>
  <c r="X347" i="1" s="1"/>
  <c r="Q481" i="1"/>
  <c r="W347" i="1"/>
  <c r="X363" i="1"/>
  <c r="W382" i="1"/>
  <c r="R481" i="1"/>
  <c r="W388" i="1"/>
  <c r="X385" i="1"/>
  <c r="X387" i="1" s="1"/>
  <c r="W387" i="1"/>
  <c r="X397" i="1"/>
  <c r="T481" i="1"/>
  <c r="W449" i="1"/>
  <c r="X447" i="1"/>
  <c r="X449" i="1" s="1"/>
  <c r="W450" i="1"/>
  <c r="W462" i="1"/>
  <c r="W470" i="1"/>
  <c r="B481" i="1"/>
  <c r="S481" i="1"/>
  <c r="P481" i="1"/>
  <c r="W324" i="1"/>
  <c r="W364" i="1"/>
  <c r="W371" i="1"/>
  <c r="X366" i="1"/>
  <c r="X370" i="1" s="1"/>
  <c r="W370" i="1"/>
  <c r="W381" i="1"/>
  <c r="X377" i="1"/>
  <c r="X381" i="1" s="1"/>
  <c r="W398" i="1"/>
  <c r="W405" i="1"/>
  <c r="X404" i="1"/>
  <c r="X405" i="1" s="1"/>
  <c r="W406" i="1"/>
  <c r="X423" i="1"/>
  <c r="W423" i="1"/>
  <c r="W429" i="1"/>
  <c r="W437" i="1"/>
  <c r="X431" i="1"/>
  <c r="X437" i="1" s="1"/>
  <c r="W438" i="1"/>
  <c r="W443" i="1"/>
  <c r="X440" i="1"/>
  <c r="X442" i="1" s="1"/>
  <c r="W461" i="1"/>
  <c r="X457" i="1"/>
  <c r="X461" i="1" s="1"/>
  <c r="W469" i="1"/>
  <c r="X476" i="1" l="1"/>
  <c r="W475" i="1"/>
  <c r="W471" i="1"/>
  <c r="W474" i="1"/>
</calcChain>
</file>

<file path=xl/sharedStrings.xml><?xml version="1.0" encoding="utf-8"?>
<sst xmlns="http://schemas.openxmlformats.org/spreadsheetml/2006/main" count="2015" uniqueCount="702">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</sst>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Z103" sqref="Z103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68" t="s">
        <v>0</v>
      </c>
      <c r="E1" s="318"/>
      <c r="F1" s="318"/>
      <c r="G1" s="12" t="s">
        <v>1</v>
      </c>
      <c r="H1" s="468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3" t="s">
        <v>8</v>
      </c>
      <c r="B5" s="342"/>
      <c r="C5" s="340"/>
      <c r="D5" s="581"/>
      <c r="E5" s="582"/>
      <c r="F5" s="339" t="s">
        <v>9</v>
      </c>
      <c r="G5" s="340"/>
      <c r="H5" s="581"/>
      <c r="I5" s="614"/>
      <c r="J5" s="614"/>
      <c r="K5" s="614"/>
      <c r="L5" s="582"/>
      <c r="N5" s="24" t="s">
        <v>10</v>
      </c>
      <c r="O5" s="397">
        <v>45318</v>
      </c>
      <c r="P5" s="398"/>
      <c r="R5" s="360" t="s">
        <v>11</v>
      </c>
      <c r="S5" s="361"/>
      <c r="T5" s="504" t="s">
        <v>12</v>
      </c>
      <c r="U5" s="398"/>
      <c r="Z5" s="51"/>
      <c r="AA5" s="51"/>
      <c r="AB5" s="51"/>
    </row>
    <row r="6" spans="1:29" s="311" customFormat="1" ht="24" customHeight="1" x14ac:dyDescent="0.2">
      <c r="A6" s="523" t="s">
        <v>13</v>
      </c>
      <c r="B6" s="342"/>
      <c r="C6" s="340"/>
      <c r="D6" s="403" t="s">
        <v>14</v>
      </c>
      <c r="E6" s="404"/>
      <c r="F6" s="404"/>
      <c r="G6" s="404"/>
      <c r="H6" s="404"/>
      <c r="I6" s="404"/>
      <c r="J6" s="404"/>
      <c r="K6" s="404"/>
      <c r="L6" s="398"/>
      <c r="N6" s="24" t="s">
        <v>15</v>
      </c>
      <c r="O6" s="565" t="str">
        <f>IF(O5=0," ",CHOOSE(WEEKDAY(O5,2),"Понедельник","Вторник","Среда","Четверг","Пятница","Суббота","Воскресенье"))</f>
        <v>Суббота</v>
      </c>
      <c r="P6" s="327"/>
      <c r="R6" s="593" t="s">
        <v>16</v>
      </c>
      <c r="S6" s="361"/>
      <c r="T6" s="509" t="s">
        <v>17</v>
      </c>
      <c r="U6" s="510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05" t="str">
        <f>IFERROR(VLOOKUP(DeliveryAddress,Table,3,0),1)</f>
        <v>1</v>
      </c>
      <c r="E7" s="406"/>
      <c r="F7" s="406"/>
      <c r="G7" s="406"/>
      <c r="H7" s="406"/>
      <c r="I7" s="406"/>
      <c r="J7" s="406"/>
      <c r="K7" s="406"/>
      <c r="L7" s="407"/>
      <c r="N7" s="24"/>
      <c r="O7" s="42"/>
      <c r="P7" s="42"/>
      <c r="R7" s="320"/>
      <c r="S7" s="361"/>
      <c r="T7" s="511"/>
      <c r="U7" s="512"/>
      <c r="Z7" s="51"/>
      <c r="AA7" s="51"/>
      <c r="AB7" s="51"/>
    </row>
    <row r="8" spans="1:29" s="311" customFormat="1" ht="25.5" customHeight="1" x14ac:dyDescent="0.2">
      <c r="A8" s="369" t="s">
        <v>18</v>
      </c>
      <c r="B8" s="331"/>
      <c r="C8" s="332"/>
      <c r="D8" s="568"/>
      <c r="E8" s="569"/>
      <c r="F8" s="569"/>
      <c r="G8" s="569"/>
      <c r="H8" s="569"/>
      <c r="I8" s="569"/>
      <c r="J8" s="569"/>
      <c r="K8" s="569"/>
      <c r="L8" s="570"/>
      <c r="N8" s="24" t="s">
        <v>19</v>
      </c>
      <c r="O8" s="408">
        <v>0.375</v>
      </c>
      <c r="P8" s="398"/>
      <c r="R8" s="320"/>
      <c r="S8" s="361"/>
      <c r="T8" s="511"/>
      <c r="U8" s="512"/>
      <c r="Z8" s="51"/>
      <c r="AA8" s="51"/>
      <c r="AB8" s="51"/>
    </row>
    <row r="9" spans="1:29" s="311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382"/>
      <c r="E9" s="359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8" t="str">
        <f>IF(AND($A$9="Тип доверенности/получателя при получении в адресе перегруза:",$D$9="Разовая доверенность"),"Введите ФИО","")</f>
        <v/>
      </c>
      <c r="I9" s="359"/>
      <c r="J9" s="3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9"/>
      <c r="L9" s="359"/>
      <c r="N9" s="26" t="s">
        <v>20</v>
      </c>
      <c r="O9" s="397"/>
      <c r="P9" s="398"/>
      <c r="R9" s="320"/>
      <c r="S9" s="361"/>
      <c r="T9" s="513"/>
      <c r="U9" s="514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382"/>
      <c r="E10" s="359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52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08"/>
      <c r="P10" s="398"/>
      <c r="S10" s="24" t="s">
        <v>22</v>
      </c>
      <c r="T10" s="623" t="s">
        <v>23</v>
      </c>
      <c r="U10" s="510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8"/>
      <c r="P11" s="398"/>
      <c r="S11" s="24" t="s">
        <v>26</v>
      </c>
      <c r="T11" s="336" t="s">
        <v>27</v>
      </c>
      <c r="U11" s="337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41" t="s">
        <v>28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0"/>
      <c r="N12" s="24" t="s">
        <v>29</v>
      </c>
      <c r="O12" s="415"/>
      <c r="P12" s="407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41" t="s">
        <v>30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0"/>
      <c r="M13" s="26"/>
      <c r="N13" s="26" t="s">
        <v>31</v>
      </c>
      <c r="O13" s="336"/>
      <c r="P13" s="337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41" t="s">
        <v>32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0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394" t="s">
        <v>33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0"/>
      <c r="N15" s="521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2"/>
      <c r="O16" s="522"/>
      <c r="P16" s="522"/>
      <c r="Q16" s="522"/>
      <c r="R16" s="52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0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60"/>
      <c r="P17" s="560"/>
      <c r="Q17" s="560"/>
      <c r="R17" s="323"/>
      <c r="S17" s="345" t="s">
        <v>48</v>
      </c>
      <c r="T17" s="340"/>
      <c r="U17" s="322" t="s">
        <v>49</v>
      </c>
      <c r="V17" s="322" t="s">
        <v>50</v>
      </c>
      <c r="W17" s="553" t="s">
        <v>51</v>
      </c>
      <c r="X17" s="322" t="s">
        <v>52</v>
      </c>
      <c r="Y17" s="347" t="s">
        <v>53</v>
      </c>
      <c r="Z17" s="347" t="s">
        <v>54</v>
      </c>
      <c r="AA17" s="347" t="s">
        <v>55</v>
      </c>
      <c r="AB17" s="602"/>
      <c r="AC17" s="603"/>
      <c r="AD17" s="537"/>
      <c r="BA17" s="596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61"/>
      <c r="P18" s="561"/>
      <c r="Q18" s="561"/>
      <c r="R18" s="325"/>
      <c r="S18" s="310" t="s">
        <v>57</v>
      </c>
      <c r="T18" s="310" t="s">
        <v>58</v>
      </c>
      <c r="U18" s="329"/>
      <c r="V18" s="329"/>
      <c r="W18" s="554"/>
      <c r="X18" s="329"/>
      <c r="Y18" s="348"/>
      <c r="Z18" s="348"/>
      <c r="AA18" s="604"/>
      <c r="AB18" s="605"/>
      <c r="AC18" s="606"/>
      <c r="AD18" s="538"/>
      <c r="BA18" s="320"/>
    </row>
    <row r="19" spans="1:53" ht="27.75" hidden="1" customHeight="1" x14ac:dyDescent="0.2">
      <c r="A19" s="400" t="s">
        <v>59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9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7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9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3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6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3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9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9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9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400" t="s">
        <v>93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9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hidden="1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9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0</v>
      </c>
      <c r="W55" s="314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6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0</v>
      </c>
      <c r="W59" s="315">
        <f>IFERROR(W55/H55,"0")+IFERROR(W56/H56,"0")+IFERROR(W57/H57,"0")+IFERROR(W58/H58,"0")</f>
        <v>0</v>
      </c>
      <c r="X59" s="315">
        <f>IFERROR(IF(X55="",0,X55),"0")+IFERROR(IF(X56="",0,X56),"0")+IFERROR(IF(X57="",0,X57),"0")+IFERROR(IF(X58="",0,X58),"0")</f>
        <v>0</v>
      </c>
      <c r="Y59" s="316"/>
      <c r="Z59" s="316"/>
    </row>
    <row r="60" spans="1:53" hidden="1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0</v>
      </c>
      <c r="W60" s="315">
        <f>IFERROR(SUM(W55:W58),"0")</f>
        <v>0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9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6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9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7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652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0</v>
      </c>
      <c r="W67" s="314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29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5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idden="1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6"/>
      <c r="Z80" s="316"/>
    </row>
    <row r="81" spans="1:53" hidden="1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0</v>
      </c>
      <c r="W81" s="315">
        <f>IFERROR(SUM(W63:W79),"0")</f>
        <v>0</v>
      </c>
      <c r="X81" s="37"/>
      <c r="Y81" s="316"/>
      <c r="Z81" s="316"/>
    </row>
    <row r="82" spans="1:53" ht="14.25" hidden="1" customHeight="1" x14ac:dyDescent="0.25">
      <c r="A82" s="349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55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7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7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idden="1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hidden="1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hidden="1" customHeight="1" x14ac:dyDescent="0.25">
      <c r="A90" s="349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60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8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9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29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7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0</v>
      </c>
      <c r="W102" s="314">
        <f t="shared" si="5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4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80</v>
      </c>
      <c r="W103" s="314">
        <f t="shared" si="5"/>
        <v>84</v>
      </c>
      <c r="X103" s="36">
        <f>IFERROR(IF(W103=0,"",ROUNDUP(W103/H103,0)*0.02175),"")</f>
        <v>0.21749999999999997</v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31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2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9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67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9.5238095238095237</v>
      </c>
      <c r="W110" s="315">
        <f>IFERROR(W101/H101,"0")+IFERROR(W102/H102,"0")+IFERROR(W103/H103,"0")+IFERROR(W104/H104,"0")+IFERROR(W105/H105,"0")+IFERROR(W106/H106,"0")+IFERROR(W107/H107,"0")+IFERROR(W108/H108,"0")+IFERROR(W109/H109,"0")</f>
        <v>10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0.21749999999999997</v>
      </c>
      <c r="Y110" s="316"/>
      <c r="Z110" s="316"/>
    </row>
    <row r="111" spans="1:53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80</v>
      </c>
      <c r="W111" s="315">
        <f>IFERROR(SUM(W101:W109),"0")</f>
        <v>84</v>
      </c>
      <c r="X111" s="37"/>
      <c r="Y111" s="316"/>
      <c r="Z111" s="316"/>
    </row>
    <row r="112" spans="1:53" ht="14.25" hidden="1" customHeight="1" x14ac:dyDescent="0.25">
      <c r="A112" s="349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72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87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3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idden="1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hidden="1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9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86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200</v>
      </c>
      <c r="W121" s="314">
        <f>IFERROR(IF(V121="",0,CEILING((V121/$H121),1)*$H121),"")</f>
        <v>201.60000000000002</v>
      </c>
      <c r="X121" s="36">
        <f>IFERROR(IF(W121=0,"",ROUNDUP(W121/H121,0)*0.02175),"")</f>
        <v>0.52200000000000002</v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3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7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0</v>
      </c>
      <c r="W123" s="314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23.80952380952381</v>
      </c>
      <c r="W124" s="315">
        <f>IFERROR(W121/H121,"0")+IFERROR(W122/H122,"0")+IFERROR(W123/H123,"0")</f>
        <v>24</v>
      </c>
      <c r="X124" s="315">
        <f>IFERROR(IF(X121="",0,X121),"0")+IFERROR(IF(X122="",0,X122),"0")+IFERROR(IF(X123="",0,X123),"0")</f>
        <v>0.52200000000000002</v>
      </c>
      <c r="Y124" s="316"/>
      <c r="Z124" s="316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200</v>
      </c>
      <c r="W125" s="315">
        <f>IFERROR(SUM(W121:W123),"0")</f>
        <v>201.60000000000002</v>
      </c>
      <c r="X125" s="37"/>
      <c r="Y125" s="316"/>
      <c r="Z125" s="316"/>
    </row>
    <row r="126" spans="1:53" ht="27.75" hidden="1" customHeight="1" x14ac:dyDescent="0.2">
      <c r="A126" s="400" t="s">
        <v>228</v>
      </c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01"/>
      <c r="O126" s="401"/>
      <c r="P126" s="401"/>
      <c r="Q126" s="401"/>
      <c r="R126" s="401"/>
      <c r="S126" s="401"/>
      <c r="T126" s="401"/>
      <c r="U126" s="401"/>
      <c r="V126" s="401"/>
      <c r="W126" s="401"/>
      <c r="X126" s="401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9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5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9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100</v>
      </c>
      <c r="W136" s="314">
        <f t="shared" ref="W136:W144" si="6">IFERROR(IF(V136="",0,CEILING((V136/$H136),1)*$H136),"")</f>
        <v>100.80000000000001</v>
      </c>
      <c r="X136" s="36">
        <f>IFERROR(IF(W136=0,"",ROUNDUP(W136/H136,0)*0.00753),"")</f>
        <v>0.18071999999999999</v>
      </c>
      <c r="Y136" s="56"/>
      <c r="Z136" s="57"/>
      <c r="AD136" s="58"/>
      <c r="BA136" s="123" t="s">
        <v>1</v>
      </c>
    </row>
    <row r="137" spans="1:53" ht="27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50</v>
      </c>
      <c r="W137" s="314">
        <f t="shared" si="6"/>
        <v>50.400000000000006</v>
      </c>
      <c r="X137" s="36">
        <f>IFERROR(IF(W137=0,"",ROUNDUP(W137/H137,0)*0.00753),"")</f>
        <v>9.0359999999999996E-2</v>
      </c>
      <c r="Y137" s="56"/>
      <c r="Z137" s="57"/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30</v>
      </c>
      <c r="W138" s="314">
        <f t="shared" si="6"/>
        <v>33.6</v>
      </c>
      <c r="X138" s="36">
        <f>IFERROR(IF(W138=0,"",ROUNDUP(W138/H138,0)*0.00753),"")</f>
        <v>6.0240000000000002E-2</v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39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42.857142857142861</v>
      </c>
      <c r="W145" s="315">
        <f>IFERROR(W136/H136,"0")+IFERROR(W137/H137,"0")+IFERROR(W138/H138,"0")+IFERROR(W139/H139,"0")+IFERROR(W140/H140,"0")+IFERROR(W141/H141,"0")+IFERROR(W142/H142,"0")+IFERROR(W143/H143,"0")+IFERROR(W144/H144,"0")</f>
        <v>44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0.33132</v>
      </c>
      <c r="Y145" s="316"/>
      <c r="Z145" s="316"/>
    </row>
    <row r="146" spans="1:53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180</v>
      </c>
      <c r="W146" s="315">
        <f>IFERROR(SUM(W136:W144),"0")</f>
        <v>184.8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9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13.5</v>
      </c>
      <c r="W150" s="314">
        <f>IFERROR(IF(V150="",0,CEILING((V150/$H150),1)*$H150),"")</f>
        <v>13.5</v>
      </c>
      <c r="X150" s="36">
        <f>IFERROR(IF(W150=0,"",ROUNDUP(W150/H150,0)*0.00753),"")</f>
        <v>3.7650000000000003E-2</v>
      </c>
      <c r="Y150" s="56"/>
      <c r="Z150" s="57"/>
      <c r="AD150" s="58"/>
      <c r="BA150" s="133" t="s">
        <v>1</v>
      </c>
    </row>
    <row r="151" spans="1:53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5</v>
      </c>
      <c r="W151" s="315">
        <f>IFERROR(W149/H149,"0")+IFERROR(W150/H150,"0")</f>
        <v>5</v>
      </c>
      <c r="X151" s="315">
        <f>IFERROR(IF(X149="",0,X149),"0")+IFERROR(IF(X150="",0,X150),"0")</f>
        <v>3.7650000000000003E-2</v>
      </c>
      <c r="Y151" s="316"/>
      <c r="Z151" s="316"/>
    </row>
    <row r="152" spans="1:53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13.5</v>
      </c>
      <c r="W152" s="315">
        <f>IFERROR(SUM(W149:W150),"0")</f>
        <v>13.5</v>
      </c>
      <c r="X152" s="37"/>
      <c r="Y152" s="316"/>
      <c r="Z152" s="316"/>
    </row>
    <row r="153" spans="1:53" ht="14.25" hidden="1" customHeight="1" x14ac:dyDescent="0.25">
      <c r="A153" s="349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64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9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100</v>
      </c>
      <c r="W159" s="314">
        <f>IFERROR(IF(V159="",0,CEILING((V159/$H159),1)*$H159),"")</f>
        <v>102.60000000000001</v>
      </c>
      <c r="X159" s="36">
        <f>IFERROR(IF(W159=0,"",ROUNDUP(W159/H159,0)*0.00937),"")</f>
        <v>0.17802999999999999</v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50</v>
      </c>
      <c r="W160" s="314">
        <f>IFERROR(IF(V160="",0,CEILING((V160/$H160),1)*$H160),"")</f>
        <v>54</v>
      </c>
      <c r="X160" s="36">
        <f>IFERROR(IF(W160=0,"",ROUNDUP(W160/H160,0)*0.00937),"")</f>
        <v>9.3700000000000006E-2</v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150</v>
      </c>
      <c r="W161" s="314">
        <f>IFERROR(IF(V161="",0,CEILING((V161/$H161),1)*$H161),"")</f>
        <v>151.20000000000002</v>
      </c>
      <c r="X161" s="36">
        <f>IFERROR(IF(W161=0,"",ROUNDUP(W161/H161,0)*0.00937),"")</f>
        <v>0.26235999999999998</v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120</v>
      </c>
      <c r="W162" s="314">
        <f>IFERROR(IF(V162="",0,CEILING((V162/$H162),1)*$H162),"")</f>
        <v>124.2</v>
      </c>
      <c r="X162" s="36">
        <f>IFERROR(IF(W162=0,"",ROUNDUP(W162/H162,0)*0.00937),"")</f>
        <v>0.21551000000000001</v>
      </c>
      <c r="Y162" s="56"/>
      <c r="Z162" s="57"/>
      <c r="AD162" s="58"/>
      <c r="BA162" s="139" t="s">
        <v>1</v>
      </c>
    </row>
    <row r="163" spans="1:53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77.777777777777771</v>
      </c>
      <c r="W163" s="315">
        <f>IFERROR(W159/H159,"0")+IFERROR(W160/H160,"0")+IFERROR(W161/H161,"0")+IFERROR(W162/H162,"0")</f>
        <v>80</v>
      </c>
      <c r="X163" s="315">
        <f>IFERROR(IF(X159="",0,X159),"0")+IFERROR(IF(X160="",0,X160),"0")+IFERROR(IF(X161="",0,X161),"0")+IFERROR(IF(X162="",0,X162),"0")</f>
        <v>0.74959999999999993</v>
      </c>
      <c r="Y163" s="316"/>
      <c r="Z163" s="316"/>
    </row>
    <row r="164" spans="1:53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420</v>
      </c>
      <c r="W164" s="315">
        <f>IFERROR(SUM(W159:W162),"0")</f>
        <v>432.00000000000006</v>
      </c>
      <c r="X164" s="37"/>
      <c r="Y164" s="316"/>
      <c r="Z164" s="316"/>
    </row>
    <row r="165" spans="1:53" ht="14.25" hidden="1" customHeight="1" x14ac:dyDescent="0.25">
      <c r="A165" s="349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61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140</v>
      </c>
      <c r="W167" s="314">
        <f t="shared" si="7"/>
        <v>147.89999999999998</v>
      </c>
      <c r="X167" s="36">
        <f>IFERROR(IF(W167=0,"",ROUNDUP(W167/H167,0)*0.02175),"")</f>
        <v>0.36974999999999997</v>
      </c>
      <c r="Y167" s="56"/>
      <c r="Z167" s="57"/>
      <c r="AD167" s="58"/>
      <c r="BA167" s="141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44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120</v>
      </c>
      <c r="W168" s="314">
        <f t="shared" si="7"/>
        <v>121.5</v>
      </c>
      <c r="X168" s="36">
        <f>IFERROR(IF(W168=0,"",ROUNDUP(W168/H168,0)*0.02175),"")</f>
        <v>0.32624999999999998</v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448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180</v>
      </c>
      <c r="W170" s="314">
        <f t="shared" si="7"/>
        <v>187.2</v>
      </c>
      <c r="X170" s="36">
        <f>IFERROR(IF(W170=0,"",ROUNDUP(W170/H170,0)*0.02175),"")</f>
        <v>0.52200000000000002</v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0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60</v>
      </c>
      <c r="W172" s="314">
        <f t="shared" si="7"/>
        <v>60</v>
      </c>
      <c r="X172" s="36">
        <f>IFERROR(IF(W172=0,"",ROUNDUP(W172/H172,0)*0.00753),"")</f>
        <v>0.18825</v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600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38.400000000000013</v>
      </c>
      <c r="W174" s="314">
        <f t="shared" si="7"/>
        <v>38.4</v>
      </c>
      <c r="X174" s="36">
        <f>IFERROR(IF(W174=0,"",ROUNDUP(W174/H174,0)*0.00753),"")</f>
        <v>0.12048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72</v>
      </c>
      <c r="W176" s="314">
        <f t="shared" si="7"/>
        <v>72</v>
      </c>
      <c r="X176" s="36">
        <f t="shared" ref="X176:X182" si="8">IFERROR(IF(W176=0,"",ROUNDUP(W176/H176,0)*0.00753),"")</f>
        <v>0.22590000000000002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6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45</v>
      </c>
      <c r="W177" s="314">
        <f t="shared" si="7"/>
        <v>45</v>
      </c>
      <c r="X177" s="36">
        <f t="shared" si="8"/>
        <v>0.18825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55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0</v>
      </c>
      <c r="W178" s="314">
        <f t="shared" si="7"/>
        <v>0</v>
      </c>
      <c r="X178" s="36" t="str">
        <f t="shared" si="8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8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48</v>
      </c>
      <c r="W179" s="314">
        <f t="shared" si="7"/>
        <v>48</v>
      </c>
      <c r="X179" s="36">
        <f t="shared" si="8"/>
        <v>0.15060000000000001</v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5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48</v>
      </c>
      <c r="W181" s="314">
        <f t="shared" si="7"/>
        <v>48</v>
      </c>
      <c r="X181" s="36">
        <f t="shared" si="8"/>
        <v>0.15060000000000001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48</v>
      </c>
      <c r="W182" s="314">
        <f t="shared" si="7"/>
        <v>48</v>
      </c>
      <c r="X182" s="36">
        <f t="shared" si="8"/>
        <v>0.15060000000000001</v>
      </c>
      <c r="Y182" s="56"/>
      <c r="Z182" s="57"/>
      <c r="AD182" s="58"/>
      <c r="BA182" s="156" t="s">
        <v>1</v>
      </c>
    </row>
    <row r="183" spans="1:53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209.98369191472639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212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2.3926799999999995</v>
      </c>
      <c r="Y183" s="316"/>
      <c r="Z183" s="316"/>
    </row>
    <row r="184" spans="1:53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799.4</v>
      </c>
      <c r="W184" s="315">
        <f>IFERROR(SUM(W166:W182),"0")</f>
        <v>815.99999999999989</v>
      </c>
      <c r="X184" s="37"/>
      <c r="Y184" s="316"/>
      <c r="Z184" s="316"/>
    </row>
    <row r="185" spans="1:53" ht="14.25" hidden="1" customHeight="1" x14ac:dyDescent="0.25">
      <c r="A185" s="349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4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76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5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48</v>
      </c>
      <c r="W188" s="314">
        <f>IFERROR(IF(V188="",0,CEILING((V188/$H188),1)*$H188),"")</f>
        <v>48</v>
      </c>
      <c r="X188" s="36">
        <f>IFERROR(IF(W188=0,"",ROUNDUP(W188/H188,0)*0.00753),"")</f>
        <v>0.15060000000000001</v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48</v>
      </c>
      <c r="W189" s="314">
        <f>IFERROR(IF(V189="",0,CEILING((V189/$H189),1)*$H189),"")</f>
        <v>48</v>
      </c>
      <c r="X189" s="36">
        <f>IFERROR(IF(W189=0,"",ROUNDUP(W189/H189,0)*0.00753),"")</f>
        <v>0.15060000000000001</v>
      </c>
      <c r="Y189" s="56"/>
      <c r="Z189" s="57"/>
      <c r="AD189" s="58"/>
      <c r="BA189" s="160" t="s">
        <v>1</v>
      </c>
    </row>
    <row r="190" spans="1:53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40</v>
      </c>
      <c r="W190" s="315">
        <f>IFERROR(W186/H186,"0")+IFERROR(W187/H187,"0")+IFERROR(W188/H188,"0")+IFERROR(W189/H189,"0")</f>
        <v>40</v>
      </c>
      <c r="X190" s="315">
        <f>IFERROR(IF(X186="",0,X186),"0")+IFERROR(IF(X187="",0,X187),"0")+IFERROR(IF(X188="",0,X188),"0")+IFERROR(IF(X189="",0,X189),"0")</f>
        <v>0.30120000000000002</v>
      </c>
      <c r="Y190" s="316"/>
      <c r="Z190" s="316"/>
    </row>
    <row r="191" spans="1:53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96</v>
      </c>
      <c r="W191" s="315">
        <f>IFERROR(SUM(W186:W189),"0")</f>
        <v>96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9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4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9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3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1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7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5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4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9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3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9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hidden="1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hidden="1" customHeight="1" x14ac:dyDescent="0.25">
      <c r="A226" s="349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26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12.6</v>
      </c>
      <c r="W230" s="314">
        <f t="shared" si="11"/>
        <v>12.600000000000001</v>
      </c>
      <c r="X230" s="36">
        <f>IFERROR(IF(W230=0,"",ROUNDUP(W230/H230,0)*0.00753),"")</f>
        <v>4.5179999999999998E-2</v>
      </c>
      <c r="Y230" s="56"/>
      <c r="Z230" s="57"/>
      <c r="AD230" s="58"/>
      <c r="BA230" s="184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1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12.6</v>
      </c>
      <c r="W231" s="314">
        <f t="shared" si="11"/>
        <v>12.600000000000001</v>
      </c>
      <c r="X231" s="36">
        <f>IFERROR(IF(W231=0,"",ROUNDUP(W231/H231,0)*0.00753),"")</f>
        <v>4.5179999999999998E-2</v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12</v>
      </c>
      <c r="W236" s="315">
        <f>IFERROR(W227/H227,"0")+IFERROR(W228/H228,"0")+IFERROR(W229/H229,"0")+IFERROR(W230/H230,"0")+IFERROR(W231/H231,"0")+IFERROR(W232/H232,"0")+IFERROR(W233/H233,"0")+IFERROR(W234/H234,"0")+IFERROR(W235/H235,"0")</f>
        <v>12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9.0359999999999996E-2</v>
      </c>
      <c r="Y236" s="316"/>
      <c r="Z236" s="316"/>
    </row>
    <row r="237" spans="1:53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25.2</v>
      </c>
      <c r="W237" s="315">
        <f>IFERROR(SUM(W227:W235),"0")</f>
        <v>25.200000000000003</v>
      </c>
      <c r="X237" s="37"/>
      <c r="Y237" s="316"/>
      <c r="Z237" s="316"/>
    </row>
    <row r="238" spans="1:53" ht="14.25" hidden="1" customHeight="1" x14ac:dyDescent="0.25">
      <c r="A238" s="349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150</v>
      </c>
      <c r="W239" s="314">
        <f>IFERROR(IF(V239="",0,CEILING((V239/$H239),1)*$H239),"")</f>
        <v>151.20000000000002</v>
      </c>
      <c r="X239" s="36">
        <f>IFERROR(IF(W239=0,"",ROUNDUP(W239/H239,0)*0.02175),"")</f>
        <v>0.39149999999999996</v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120</v>
      </c>
      <c r="W240" s="314">
        <f>IFERROR(IF(V240="",0,CEILING((V240/$H240),1)*$H240),"")</f>
        <v>124.8</v>
      </c>
      <c r="X240" s="36">
        <f>IFERROR(IF(W240=0,"",ROUNDUP(W240/H240,0)*0.02175),"")</f>
        <v>0.34799999999999998</v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33.241758241758241</v>
      </c>
      <c r="W242" s="315">
        <f>IFERROR(W239/H239,"0")+IFERROR(W240/H240,"0")+IFERROR(W241/H241,"0")</f>
        <v>34</v>
      </c>
      <c r="X242" s="315">
        <f>IFERROR(IF(X239="",0,X239),"0")+IFERROR(IF(X240="",0,X240),"0")+IFERROR(IF(X241="",0,X241),"0")</f>
        <v>0.73949999999999994</v>
      </c>
      <c r="Y242" s="316"/>
      <c r="Z242" s="316"/>
    </row>
    <row r="243" spans="1:53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270</v>
      </c>
      <c r="W243" s="315">
        <f>IFERROR(SUM(W239:W241),"0")</f>
        <v>276</v>
      </c>
      <c r="X243" s="37"/>
      <c r="Y243" s="316"/>
      <c r="Z243" s="316"/>
    </row>
    <row r="244" spans="1:53" ht="14.25" hidden="1" customHeight="1" x14ac:dyDescent="0.25">
      <c r="A244" s="349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17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80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hidden="1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hidden="1" customHeight="1" x14ac:dyDescent="0.25">
      <c r="A250" s="349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9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1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4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445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39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9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6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9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5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49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9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7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9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8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400" t="s">
        <v>432</v>
      </c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01"/>
      <c r="O289" s="401"/>
      <c r="P289" s="401"/>
      <c r="Q289" s="401"/>
      <c r="R289" s="401"/>
      <c r="S289" s="401"/>
      <c r="T289" s="401"/>
      <c r="U289" s="401"/>
      <c r="V289" s="401"/>
      <c r="W289" s="401"/>
      <c r="X289" s="401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9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6000</v>
      </c>
      <c r="W292" s="314">
        <f t="shared" ref="W292:W299" si="13">IFERROR(IF(V292="",0,CEILING((V292/$H292),1)*$H292),"")</f>
        <v>6000</v>
      </c>
      <c r="X292" s="36">
        <f>IFERROR(IF(W292=0,"",ROUNDUP(W292/H292,0)*0.02175),"")</f>
        <v>8.6999999999999993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5000</v>
      </c>
      <c r="W294" s="314">
        <f t="shared" si="13"/>
        <v>5010</v>
      </c>
      <c r="X294" s="36">
        <f>IFERROR(IF(W294=0,"",ROUNDUP(W294/H294,0)*0.02175),"")</f>
        <v>7.2644999999999991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6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0</v>
      </c>
      <c r="W296" s="314">
        <f t="shared" si="13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7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24</v>
      </c>
      <c r="W298" s="314">
        <f t="shared" si="13"/>
        <v>25</v>
      </c>
      <c r="X298" s="36">
        <f>IFERROR(IF(W298=0,"",ROUNDUP(W298/H298,0)*0.00937),"")</f>
        <v>4.6850000000000003E-2</v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738.13333333333321</v>
      </c>
      <c r="W300" s="315">
        <f>IFERROR(W292/H292,"0")+IFERROR(W293/H293,"0")+IFERROR(W294/H294,"0")+IFERROR(W295/H295,"0")+IFERROR(W296/H296,"0")+IFERROR(W297/H297,"0")+IFERROR(W298/H298,"0")+IFERROR(W299/H299,"0")</f>
        <v>739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16.011349999999997</v>
      </c>
      <c r="Y300" s="316"/>
      <c r="Z300" s="316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11024</v>
      </c>
      <c r="W301" s="315">
        <f>IFERROR(SUM(W292:W299),"0")</f>
        <v>11035</v>
      </c>
      <c r="X301" s="37"/>
      <c r="Y301" s="316"/>
      <c r="Z301" s="316"/>
    </row>
    <row r="302" spans="1:53" ht="14.25" hidden="1" customHeight="1" x14ac:dyDescent="0.25">
      <c r="A302" s="349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3500</v>
      </c>
      <c r="W303" s="314">
        <f>IFERROR(IF(V303="",0,CEILING((V303/$H303),1)*$H303),"")</f>
        <v>3510</v>
      </c>
      <c r="X303" s="36">
        <f>IFERROR(IF(W303=0,"",ROUNDUP(W303/H303,0)*0.02175),"")</f>
        <v>5.0894999999999992</v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91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233.33333333333334</v>
      </c>
      <c r="W306" s="315">
        <f>IFERROR(W303/H303,"0")+IFERROR(W304/H304,"0")+IFERROR(W305/H305,"0")</f>
        <v>234</v>
      </c>
      <c r="X306" s="315">
        <f>IFERROR(IF(X303="",0,X303),"0")+IFERROR(IF(X304="",0,X304),"0")+IFERROR(IF(X305="",0,X305),"0")</f>
        <v>5.0894999999999992</v>
      </c>
      <c r="Y306" s="316"/>
      <c r="Z306" s="316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3500</v>
      </c>
      <c r="W307" s="315">
        <f>IFERROR(SUM(W303:W305),"0")</f>
        <v>3510</v>
      </c>
      <c r="X307" s="37"/>
      <c r="Y307" s="316"/>
      <c r="Z307" s="316"/>
    </row>
    <row r="308" spans="1:53" ht="14.25" hidden="1" customHeight="1" x14ac:dyDescent="0.25">
      <c r="A308" s="349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449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300</v>
      </c>
      <c r="W310" s="314">
        <f>IFERROR(IF(V310="",0,CEILING((V310/$H310),1)*$H310),"")</f>
        <v>304.2</v>
      </c>
      <c r="X310" s="36">
        <f>IFERROR(IF(W310=0,"",ROUNDUP(W310/H310,0)*0.02175),"")</f>
        <v>0.84824999999999995</v>
      </c>
      <c r="Y310" s="56"/>
      <c r="Z310" s="57"/>
      <c r="AD310" s="58"/>
      <c r="BA310" s="224" t="s">
        <v>1</v>
      </c>
    </row>
    <row r="311" spans="1:53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38.46153846153846</v>
      </c>
      <c r="W311" s="315">
        <f>IFERROR(W309/H309,"0")+IFERROR(W310/H310,"0")</f>
        <v>39</v>
      </c>
      <c r="X311" s="315">
        <f>IFERROR(IF(X309="",0,X309),"0")+IFERROR(IF(X310="",0,X310),"0")</f>
        <v>0.84824999999999995</v>
      </c>
      <c r="Y311" s="316"/>
      <c r="Z311" s="316"/>
    </row>
    <row r="312" spans="1:53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300</v>
      </c>
      <c r="W312" s="315">
        <f>IFERROR(SUM(W309:W310),"0")</f>
        <v>304.2</v>
      </c>
      <c r="X312" s="37"/>
      <c r="Y312" s="316"/>
      <c r="Z312" s="316"/>
    </row>
    <row r="313" spans="1:53" ht="14.25" hidden="1" customHeight="1" x14ac:dyDescent="0.25">
      <c r="A313" s="349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200</v>
      </c>
      <c r="W314" s="314">
        <f>IFERROR(IF(V314="",0,CEILING((V314/$H314),1)*$H314),"")</f>
        <v>202.79999999999998</v>
      </c>
      <c r="X314" s="36">
        <f>IFERROR(IF(W314=0,"",ROUNDUP(W314/H314,0)*0.02175),"")</f>
        <v>0.5655</v>
      </c>
      <c r="Y314" s="56"/>
      <c r="Z314" s="57"/>
      <c r="AD314" s="58"/>
      <c r="BA314" s="225" t="s">
        <v>1</v>
      </c>
    </row>
    <row r="315" spans="1:53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25.641025641025642</v>
      </c>
      <c r="W315" s="315">
        <f>IFERROR(W314/H314,"0")</f>
        <v>26</v>
      </c>
      <c r="X315" s="315">
        <f>IFERROR(IF(X314="",0,X314),"0")</f>
        <v>0.5655</v>
      </c>
      <c r="Y315" s="316"/>
      <c r="Z315" s="316"/>
    </row>
    <row r="316" spans="1:53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200</v>
      </c>
      <c r="W316" s="315">
        <f>IFERROR(SUM(W314:W314),"0")</f>
        <v>202.79999999999998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9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7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3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9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hidden="1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hidden="1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hidden="1" customHeight="1" x14ac:dyDescent="0.25">
      <c r="A331" s="349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60</v>
      </c>
      <c r="W332" s="314">
        <f>IFERROR(IF(V332="",0,CEILING((V332/$H332),1)*$H332),"")</f>
        <v>62.4</v>
      </c>
      <c r="X332" s="36">
        <f>IFERROR(IF(W332=0,"",ROUNDUP(W332/H332,0)*0.02175),"")</f>
        <v>0.17399999999999999</v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7.6923076923076925</v>
      </c>
      <c r="W336" s="315">
        <f>IFERROR(W332/H332,"0")+IFERROR(W333/H333,"0")+IFERROR(W334/H334,"0")+IFERROR(W335/H335,"0")</f>
        <v>8</v>
      </c>
      <c r="X336" s="315">
        <f>IFERROR(IF(X332="",0,X332),"0")+IFERROR(IF(X333="",0,X333),"0")+IFERROR(IF(X334="",0,X334),"0")+IFERROR(IF(X335="",0,X335),"0")</f>
        <v>0.17399999999999999</v>
      </c>
      <c r="Y336" s="316"/>
      <c r="Z336" s="316"/>
    </row>
    <row r="337" spans="1:53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60</v>
      </c>
      <c r="W337" s="315">
        <f>IFERROR(SUM(W332:W335),"0")</f>
        <v>62.4</v>
      </c>
      <c r="X337" s="37"/>
      <c r="Y337" s="316"/>
      <c r="Z337" s="316"/>
    </row>
    <row r="338" spans="1:53" ht="14.25" hidden="1" customHeight="1" x14ac:dyDescent="0.25">
      <c r="A338" s="349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400" t="s">
        <v>489</v>
      </c>
      <c r="B342" s="401"/>
      <c r="C342" s="401"/>
      <c r="D342" s="401"/>
      <c r="E342" s="401"/>
      <c r="F342" s="401"/>
      <c r="G342" s="401"/>
      <c r="H342" s="401"/>
      <c r="I342" s="401"/>
      <c r="J342" s="401"/>
      <c r="K342" s="401"/>
      <c r="L342" s="401"/>
      <c r="M342" s="401"/>
      <c r="N342" s="401"/>
      <c r="O342" s="401"/>
      <c r="P342" s="401"/>
      <c r="Q342" s="401"/>
      <c r="R342" s="401"/>
      <c r="S342" s="401"/>
      <c r="T342" s="401"/>
      <c r="U342" s="401"/>
      <c r="V342" s="401"/>
      <c r="W342" s="401"/>
      <c r="X342" s="401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9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9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300</v>
      </c>
      <c r="W352" s="314">
        <f t="shared" si="14"/>
        <v>302.40000000000003</v>
      </c>
      <c r="X352" s="36">
        <f>IFERROR(IF(W352=0,"",ROUNDUP(W352/H352,0)*0.00753),"")</f>
        <v>0.54215999999999998</v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8.3999999999999986</v>
      </c>
      <c r="W357" s="314">
        <f t="shared" si="14"/>
        <v>8.4</v>
      </c>
      <c r="X357" s="36">
        <f t="shared" si="15"/>
        <v>2.0080000000000001E-2</v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8.3999999999999986</v>
      </c>
      <c r="W361" s="314">
        <f t="shared" si="14"/>
        <v>8.4</v>
      </c>
      <c r="X361" s="36">
        <f t="shared" si="15"/>
        <v>2.0080000000000001E-2</v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90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79.428571428571431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80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0.58231999999999995</v>
      </c>
      <c r="Y363" s="316"/>
      <c r="Z363" s="316"/>
    </row>
    <row r="364" spans="1:53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316.79999999999995</v>
      </c>
      <c r="W364" s="315">
        <f>IFERROR(SUM(W350:W362),"0")</f>
        <v>319.2</v>
      </c>
      <c r="X364" s="37"/>
      <c r="Y364" s="316"/>
      <c r="Z364" s="316"/>
    </row>
    <row r="365" spans="1:53" ht="14.25" hidden="1" customHeight="1" x14ac:dyDescent="0.25">
      <c r="A365" s="349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9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9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81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0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22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92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9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9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100</v>
      </c>
      <c r="W390" s="314">
        <f t="shared" ref="W390:W396" si="16">IFERROR(IF(V390="",0,CEILING((V390/$H390),1)*$H390),"")</f>
        <v>100.80000000000001</v>
      </c>
      <c r="X390" s="36">
        <f>IFERROR(IF(W390=0,"",ROUNDUP(W390/H390,0)*0.00753),"")</f>
        <v>0.18071999999999999</v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96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5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8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23.80952380952381</v>
      </c>
      <c r="W397" s="315">
        <f>IFERROR(W390/H390,"0")+IFERROR(W391/H391,"0")+IFERROR(W392/H392,"0")+IFERROR(W393/H393,"0")+IFERROR(W394/H394,"0")+IFERROR(W395/H395,"0")+IFERROR(W396/H396,"0")</f>
        <v>24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0.18071999999999999</v>
      </c>
      <c r="Y397" s="316"/>
      <c r="Z397" s="316"/>
    </row>
    <row r="398" spans="1:53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100</v>
      </c>
      <c r="W398" s="315">
        <f>IFERROR(SUM(W390:W396),"0")</f>
        <v>100.80000000000001</v>
      </c>
      <c r="X398" s="37"/>
      <c r="Y398" s="316"/>
      <c r="Z398" s="316"/>
    </row>
    <row r="399" spans="1:53" ht="14.25" hidden="1" customHeight="1" x14ac:dyDescent="0.25">
      <c r="A399" s="349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2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9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9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75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400" t="s">
        <v>577</v>
      </c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1"/>
      <c r="P411" s="401"/>
      <c r="Q411" s="401"/>
      <c r="R411" s="401"/>
      <c r="S411" s="401"/>
      <c r="T411" s="401"/>
      <c r="U411" s="401"/>
      <c r="V411" s="401"/>
      <c r="W411" s="401"/>
      <c r="X411" s="401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9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80</v>
      </c>
      <c r="W415" s="314">
        <f t="shared" si="17"/>
        <v>84.48</v>
      </c>
      <c r="X415" s="36">
        <f>IFERROR(IF(W415=0,"",ROUNDUP(W415/H415,0)*0.01196),"")</f>
        <v>0.19136</v>
      </c>
      <c r="Y415" s="56"/>
      <c r="Z415" s="57"/>
      <c r="AD415" s="58"/>
      <c r="BA415" s="275" t="s">
        <v>1</v>
      </c>
    </row>
    <row r="416" spans="1:53" ht="27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30</v>
      </c>
      <c r="W416" s="314">
        <f t="shared" si="17"/>
        <v>31.68</v>
      </c>
      <c r="X416" s="36">
        <f>IFERROR(IF(W416=0,"",ROUNDUP(W416/H416,0)*0.01196),"")</f>
        <v>7.1760000000000004E-2</v>
      </c>
      <c r="Y416" s="56"/>
      <c r="Z416" s="57"/>
      <c r="AD416" s="58"/>
      <c r="BA416" s="276" t="s">
        <v>1</v>
      </c>
    </row>
    <row r="417" spans="1:53" ht="27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4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80</v>
      </c>
      <c r="W417" s="314">
        <f t="shared" si="17"/>
        <v>84.48</v>
      </c>
      <c r="X417" s="36">
        <f>IFERROR(IF(W417=0,"",ROUNDUP(W417/H417,0)*0.01196),"")</f>
        <v>0.19136</v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3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2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3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35.984848484848484</v>
      </c>
      <c r="W423" s="315">
        <f>IFERROR(W414/H414,"0")+IFERROR(W415/H415,"0")+IFERROR(W416/H416,"0")+IFERROR(W417/H417,"0")+IFERROR(W418/H418,"0")+IFERROR(W419/H419,"0")+IFERROR(W420/H420,"0")+IFERROR(W421/H421,"0")+IFERROR(W422/H422,"0")</f>
        <v>38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0.45448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190</v>
      </c>
      <c r="W424" s="315">
        <f>IFERROR(SUM(W414:W422),"0")</f>
        <v>200.64</v>
      </c>
      <c r="X424" s="37"/>
      <c r="Y424" s="316"/>
      <c r="Z424" s="316"/>
    </row>
    <row r="425" spans="1:53" ht="14.25" hidden="1" customHeight="1" x14ac:dyDescent="0.25">
      <c r="A425" s="349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hidden="1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9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0</v>
      </c>
      <c r="W426" s="314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hidden="1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0</v>
      </c>
      <c r="W428" s="315">
        <f>IFERROR(W426/H426,"0")+IFERROR(W427/H427,"0")</f>
        <v>0</v>
      </c>
      <c r="X428" s="315">
        <f>IFERROR(IF(X426="",0,X426),"0")+IFERROR(IF(X427="",0,X427),"0")</f>
        <v>0</v>
      </c>
      <c r="Y428" s="316"/>
      <c r="Z428" s="316"/>
    </row>
    <row r="429" spans="1:53" hidden="1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0</v>
      </c>
      <c r="W429" s="315">
        <f>IFERROR(SUM(W426:W427),"0")</f>
        <v>0</v>
      </c>
      <c r="X429" s="37"/>
      <c r="Y429" s="316"/>
      <c r="Z429" s="316"/>
    </row>
    <row r="430" spans="1:53" ht="14.25" hidden="1" customHeight="1" x14ac:dyDescent="0.25">
      <c r="A430" s="349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120</v>
      </c>
      <c r="W431" s="314">
        <f t="shared" ref="W431:W436" si="18">IFERROR(IF(V431="",0,CEILING((V431/$H431),1)*$H431),"")</f>
        <v>121.44000000000001</v>
      </c>
      <c r="X431" s="36">
        <f>IFERROR(IF(W431=0,"",ROUNDUP(W431/H431,0)*0.01196),"")</f>
        <v>0.27507999999999999</v>
      </c>
      <c r="Y431" s="56"/>
      <c r="Z431" s="57"/>
      <c r="AD431" s="58"/>
      <c r="BA431" s="285" t="s">
        <v>1</v>
      </c>
    </row>
    <row r="432" spans="1:53" ht="27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150</v>
      </c>
      <c r="W432" s="314">
        <f t="shared" si="18"/>
        <v>153.12</v>
      </c>
      <c r="X432" s="36">
        <f>IFERROR(IF(W432=0,"",ROUNDUP(W432/H432,0)*0.01196),"")</f>
        <v>0.34683999999999998</v>
      </c>
      <c r="Y432" s="56"/>
      <c r="Z432" s="57"/>
      <c r="AD432" s="58"/>
      <c r="BA432" s="286" t="s">
        <v>1</v>
      </c>
    </row>
    <row r="433" spans="1:53" ht="27" hidden="1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0</v>
      </c>
      <c r="W433" s="314">
        <f t="shared" si="18"/>
        <v>0</v>
      </c>
      <c r="X433" s="36" t="str">
        <f>IFERROR(IF(W433=0,"",ROUNDUP(W433/H433,0)*0.01196),"")</f>
        <v/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8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8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7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51.136363636363633</v>
      </c>
      <c r="W437" s="315">
        <f>IFERROR(W431/H431,"0")+IFERROR(W432/H432,"0")+IFERROR(W433/H433,"0")+IFERROR(W434/H434,"0")+IFERROR(W435/H435,"0")+IFERROR(W436/H436,"0")</f>
        <v>52</v>
      </c>
      <c r="X437" s="315">
        <f>IFERROR(IF(X431="",0,X431),"0")+IFERROR(IF(X432="",0,X432),"0")+IFERROR(IF(X433="",0,X433),"0")+IFERROR(IF(X434="",0,X434),"0")+IFERROR(IF(X435="",0,X435),"0")+IFERROR(IF(X436="",0,X436),"0")</f>
        <v>0.62192000000000003</v>
      </c>
      <c r="Y437" s="316"/>
      <c r="Z437" s="316"/>
    </row>
    <row r="438" spans="1:53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270</v>
      </c>
      <c r="W438" s="315">
        <f>IFERROR(SUM(W431:W436),"0")</f>
        <v>274.56</v>
      </c>
      <c r="X438" s="37"/>
      <c r="Y438" s="316"/>
      <c r="Z438" s="316"/>
    </row>
    <row r="439" spans="1:53" ht="14.25" hidden="1" customHeight="1" x14ac:dyDescent="0.25">
      <c r="A439" s="349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400" t="s">
        <v>619</v>
      </c>
      <c r="B444" s="401"/>
      <c r="C444" s="401"/>
      <c r="D444" s="401"/>
      <c r="E444" s="401"/>
      <c r="F444" s="401"/>
      <c r="G444" s="401"/>
      <c r="H444" s="401"/>
      <c r="I444" s="401"/>
      <c r="J444" s="401"/>
      <c r="K444" s="401"/>
      <c r="L444" s="401"/>
      <c r="M444" s="401"/>
      <c r="N444" s="401"/>
      <c r="O444" s="401"/>
      <c r="P444" s="401"/>
      <c r="Q444" s="401"/>
      <c r="R444" s="401"/>
      <c r="S444" s="401"/>
      <c r="T444" s="401"/>
      <c r="U444" s="401"/>
      <c r="V444" s="401"/>
      <c r="W444" s="401"/>
      <c r="X444" s="401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9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4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90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40</v>
      </c>
      <c r="W448" s="314">
        <f>IFERROR(IF(V448="",0,CEILING((V448/$H448),1)*$H448),"")</f>
        <v>48</v>
      </c>
      <c r="X448" s="36">
        <f>IFERROR(IF(W448=0,"",ROUNDUP(W448/H448,0)*0.02175),"")</f>
        <v>8.6999999999999994E-2</v>
      </c>
      <c r="Y448" s="56"/>
      <c r="Z448" s="57"/>
      <c r="AD448" s="58"/>
      <c r="BA448" s="294" t="s">
        <v>1</v>
      </c>
    </row>
    <row r="449" spans="1:53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3.3333333333333335</v>
      </c>
      <c r="W449" s="315">
        <f>IFERROR(W447/H447,"0")+IFERROR(W448/H448,"0")</f>
        <v>4</v>
      </c>
      <c r="X449" s="315">
        <f>IFERROR(IF(X447="",0,X447),"0")+IFERROR(IF(X448="",0,X448),"0")</f>
        <v>8.6999999999999994E-2</v>
      </c>
      <c r="Y449" s="316"/>
      <c r="Z449" s="316"/>
    </row>
    <row r="450" spans="1:53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40</v>
      </c>
      <c r="W450" s="315">
        <f>IFERROR(SUM(W447:W448),"0")</f>
        <v>48</v>
      </c>
      <c r="X450" s="37"/>
      <c r="Y450" s="316"/>
      <c r="Z450" s="316"/>
    </row>
    <row r="451" spans="1:53" ht="14.25" hidden="1" customHeight="1" x14ac:dyDescent="0.25">
      <c r="A451" s="349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5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3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9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13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501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83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70</v>
      </c>
      <c r="W459" s="314">
        <f>IFERROR(IF(V459="",0,CEILING((V459/$H459),1)*$H459),"")</f>
        <v>71.400000000000006</v>
      </c>
      <c r="X459" s="36">
        <f>IFERROR(IF(W459=0,"",ROUNDUP(W459/H459,0)*0.00753),"")</f>
        <v>0.12801000000000001</v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16.666666666666664</v>
      </c>
      <c r="W461" s="315">
        <f>IFERROR(W457/H457,"0")+IFERROR(W458/H458,"0")+IFERROR(W459/H459,"0")+IFERROR(W460/H460,"0")</f>
        <v>17</v>
      </c>
      <c r="X461" s="315">
        <f>IFERROR(IF(X457="",0,X457),"0")+IFERROR(IF(X458="",0,X458),"0")+IFERROR(IF(X459="",0,X459),"0")+IFERROR(IF(X460="",0,X460),"0")</f>
        <v>0.12801000000000001</v>
      </c>
      <c r="Y461" s="316"/>
      <c r="Z461" s="316"/>
    </row>
    <row r="462" spans="1:53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70</v>
      </c>
      <c r="W462" s="315">
        <f>IFERROR(SUM(W457:W460),"0")</f>
        <v>71.400000000000006</v>
      </c>
      <c r="X462" s="37"/>
      <c r="Y462" s="316"/>
      <c r="Z462" s="316"/>
    </row>
    <row r="463" spans="1:53" ht="14.25" hidden="1" customHeight="1" x14ac:dyDescent="0.25">
      <c r="A463" s="349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8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8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hidden="1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0</v>
      </c>
      <c r="W466" s="314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71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8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hidden="1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0</v>
      </c>
      <c r="W469" s="315">
        <f>IFERROR(W464/H464,"0")+IFERROR(W465/H465,"0")+IFERROR(W466/H466,"0")+IFERROR(W467/H467,"0")+IFERROR(W468/H468,"0")</f>
        <v>0</v>
      </c>
      <c r="X469" s="315">
        <f>IFERROR(IF(X464="",0,X464),"0")+IFERROR(IF(X465="",0,X465),"0")+IFERROR(IF(X466="",0,X466),"0")+IFERROR(IF(X467="",0,X467),"0")+IFERROR(IF(X468="",0,X468),"0")</f>
        <v>0</v>
      </c>
      <c r="Y469" s="316"/>
      <c r="Z469" s="316"/>
    </row>
    <row r="470" spans="1:53" hidden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0</v>
      </c>
      <c r="W470" s="315">
        <f>IFERROR(SUM(W464:W468),"0")</f>
        <v>0</v>
      </c>
      <c r="X470" s="37"/>
      <c r="Y470" s="316"/>
      <c r="Z470" s="316"/>
    </row>
    <row r="471" spans="1:53" ht="15" customHeight="1" x14ac:dyDescent="0.2">
      <c r="A471" s="440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61"/>
      <c r="N471" s="353" t="s">
        <v>659</v>
      </c>
      <c r="O471" s="342"/>
      <c r="P471" s="342"/>
      <c r="Q471" s="342"/>
      <c r="R471" s="342"/>
      <c r="S471" s="342"/>
      <c r="T471" s="340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18154.899999999998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18258.100000000002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61"/>
      <c r="N472" s="353" t="s">
        <v>660</v>
      </c>
      <c r="O472" s="342"/>
      <c r="P472" s="342"/>
      <c r="Q472" s="342"/>
      <c r="R472" s="342"/>
      <c r="S472" s="342"/>
      <c r="T472" s="340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18872.553955087053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18981.385999999999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61"/>
      <c r="N473" s="353" t="s">
        <v>661</v>
      </c>
      <c r="O473" s="342"/>
      <c r="P473" s="342"/>
      <c r="Q473" s="342"/>
      <c r="R473" s="342"/>
      <c r="S473" s="342"/>
      <c r="T473" s="340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28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28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61"/>
      <c r="N474" s="353" t="s">
        <v>663</v>
      </c>
      <c r="O474" s="342"/>
      <c r="P474" s="342"/>
      <c r="Q474" s="342"/>
      <c r="R474" s="342"/>
      <c r="S474" s="342"/>
      <c r="T474" s="340"/>
      <c r="U474" s="37" t="s">
        <v>65</v>
      </c>
      <c r="V474" s="315">
        <f>GrossWeightTotal+PalletQtyTotal*25</f>
        <v>19572.553955087053</v>
      </c>
      <c r="W474" s="315">
        <f>GrossWeightTotalR+PalletQtyTotalR*25</f>
        <v>19681.385999999999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61"/>
      <c r="N475" s="353" t="s">
        <v>664</v>
      </c>
      <c r="O475" s="342"/>
      <c r="P475" s="342"/>
      <c r="Q475" s="342"/>
      <c r="R475" s="342"/>
      <c r="S475" s="342"/>
      <c r="T475" s="340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1707.8145499455843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1722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61"/>
      <c r="N476" s="353" t="s">
        <v>665</v>
      </c>
      <c r="O476" s="342"/>
      <c r="P476" s="342"/>
      <c r="Q476" s="342"/>
      <c r="R476" s="342"/>
      <c r="S476" s="342"/>
      <c r="T476" s="340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30.124859999999995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43" t="s">
        <v>93</v>
      </c>
      <c r="D478" s="356"/>
      <c r="E478" s="356"/>
      <c r="F478" s="357"/>
      <c r="G478" s="343" t="s">
        <v>228</v>
      </c>
      <c r="H478" s="356"/>
      <c r="I478" s="356"/>
      <c r="J478" s="356"/>
      <c r="K478" s="356"/>
      <c r="L478" s="356"/>
      <c r="M478" s="356"/>
      <c r="N478" s="357"/>
      <c r="O478" s="343" t="s">
        <v>432</v>
      </c>
      <c r="P478" s="357"/>
      <c r="Q478" s="343" t="s">
        <v>489</v>
      </c>
      <c r="R478" s="357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72" t="s">
        <v>668</v>
      </c>
      <c r="B479" s="343" t="s">
        <v>59</v>
      </c>
      <c r="C479" s="343" t="s">
        <v>94</v>
      </c>
      <c r="D479" s="343" t="s">
        <v>102</v>
      </c>
      <c r="E479" s="343" t="s">
        <v>93</v>
      </c>
      <c r="F479" s="343" t="s">
        <v>220</v>
      </c>
      <c r="G479" s="343" t="s">
        <v>229</v>
      </c>
      <c r="H479" s="343" t="s">
        <v>236</v>
      </c>
      <c r="I479" s="343" t="s">
        <v>256</v>
      </c>
      <c r="J479" s="343" t="s">
        <v>322</v>
      </c>
      <c r="K479" s="307"/>
      <c r="L479" s="343" t="s">
        <v>325</v>
      </c>
      <c r="M479" s="343" t="s">
        <v>405</v>
      </c>
      <c r="N479" s="343" t="s">
        <v>423</v>
      </c>
      <c r="O479" s="343" t="s">
        <v>433</v>
      </c>
      <c r="P479" s="343" t="s">
        <v>462</v>
      </c>
      <c r="Q479" s="343" t="s">
        <v>490</v>
      </c>
      <c r="R479" s="343" t="s">
        <v>546</v>
      </c>
      <c r="S479" s="343" t="s">
        <v>577</v>
      </c>
      <c r="T479" s="343" t="s">
        <v>620</v>
      </c>
      <c r="U479" s="307"/>
      <c r="Z479" s="52"/>
      <c r="AC479" s="307"/>
    </row>
    <row r="480" spans="1:53" ht="13.5" customHeight="1" thickBot="1" x14ac:dyDescent="0.25">
      <c r="A480" s="373"/>
      <c r="B480" s="344"/>
      <c r="C480" s="344"/>
      <c r="D480" s="344"/>
      <c r="E480" s="344"/>
      <c r="F480" s="344"/>
      <c r="G480" s="344"/>
      <c r="H480" s="344"/>
      <c r="I480" s="344"/>
      <c r="J480" s="344"/>
      <c r="K480" s="307"/>
      <c r="L480" s="344"/>
      <c r="M480" s="344"/>
      <c r="N480" s="344"/>
      <c r="O480" s="344"/>
      <c r="P480" s="344"/>
      <c r="Q480" s="344"/>
      <c r="R480" s="344"/>
      <c r="S480" s="344"/>
      <c r="T480" s="344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84</v>
      </c>
      <c r="F481" s="46">
        <f>IFERROR(W121*1,"0")+IFERROR(W122*1,"0")+IFERROR(W123*1,"0")</f>
        <v>201.60000000000002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184.8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1357.5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301.20000000000005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15052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62.4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319.2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100.80000000000001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475.2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119.4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707,81"/>
        <filter val="100,00"/>
        <filter val="11 024,00"/>
        <filter val="12,00"/>
        <filter val="12,60"/>
        <filter val="120,00"/>
        <filter val="13,50"/>
        <filter val="140,00"/>
        <filter val="150,00"/>
        <filter val="16,67"/>
        <filter val="18 154,90"/>
        <filter val="18 872,55"/>
        <filter val="180,00"/>
        <filter val="19 572,55"/>
        <filter val="190,00"/>
        <filter val="200,00"/>
        <filter val="209,98"/>
        <filter val="23,81"/>
        <filter val="233,33"/>
        <filter val="24,00"/>
        <filter val="25,20"/>
        <filter val="25,64"/>
        <filter val="270,00"/>
        <filter val="28"/>
        <filter val="3 500,00"/>
        <filter val="3,33"/>
        <filter val="30,00"/>
        <filter val="300,00"/>
        <filter val="316,80"/>
        <filter val="33,24"/>
        <filter val="35,98"/>
        <filter val="38,40"/>
        <filter val="38,46"/>
        <filter val="40,00"/>
        <filter val="42,86"/>
        <filter val="420,00"/>
        <filter val="45,00"/>
        <filter val="48,00"/>
        <filter val="5 000,00"/>
        <filter val="5,00"/>
        <filter val="50,00"/>
        <filter val="51,14"/>
        <filter val="6 000,00"/>
        <filter val="60,00"/>
        <filter val="7,69"/>
        <filter val="70,00"/>
        <filter val="72,00"/>
        <filter val="738,13"/>
        <filter val="77,78"/>
        <filter val="79,43"/>
        <filter val="799,40"/>
        <filter val="8,40"/>
        <filter val="80,00"/>
        <filter val="9,52"/>
        <filter val="96,00"/>
      </filters>
    </filterColumn>
  </autoFilter>
  <mergeCells count="854"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98:T98"/>
    <mergeCell ref="D142:E142"/>
    <mergeCell ref="D178:E178"/>
    <mergeCell ref="N67:R67"/>
    <mergeCell ref="N236:T236"/>
    <mergeCell ref="N52:T52"/>
    <mergeCell ref="D56:E56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D141:E141"/>
    <mergeCell ref="D377:E377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A383:X383"/>
    <mergeCell ref="D295:E295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D386:E386"/>
    <mergeCell ref="A290:X290"/>
    <mergeCell ref="M17:M18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A148:X148"/>
    <mergeCell ref="D114:E114"/>
    <mergeCell ref="D64:E64"/>
    <mergeCell ref="N77:R77"/>
    <mergeCell ref="N169:R169"/>
    <mergeCell ref="A195:M196"/>
    <mergeCell ref="N309:R309"/>
    <mergeCell ref="D175:E175"/>
    <mergeCell ref="A256:X256"/>
    <mergeCell ref="D174:E174"/>
    <mergeCell ref="N329:T329"/>
    <mergeCell ref="A88:M89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A456:X456"/>
    <mergeCell ref="N209:R209"/>
    <mergeCell ref="A238:X238"/>
    <mergeCell ref="D76:E76"/>
    <mergeCell ref="N449:T449"/>
    <mergeCell ref="N152:T152"/>
    <mergeCell ref="N259:R259"/>
    <mergeCell ref="N450:T450"/>
    <mergeCell ref="N168:R168"/>
    <mergeCell ref="D286:E286"/>
    <mergeCell ref="N260:R260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N420:R420"/>
    <mergeCell ref="D310:E310"/>
    <mergeCell ref="N80:T80"/>
    <mergeCell ref="D101:E101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N433:R433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305:E305"/>
    <mergeCell ref="N227:R227"/>
    <mergeCell ref="A12:L12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2024-01-25T10:43:23Z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