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DC9F3A-0C21-48B7-9E49-B5AC348E0F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W464" i="1"/>
  <c r="X464" i="1" s="1"/>
  <c r="X469" i="1" s="1"/>
  <c r="V462" i="1"/>
  <c r="V461" i="1"/>
  <c r="W460" i="1"/>
  <c r="X460" i="1" s="1"/>
  <c r="W459" i="1"/>
  <c r="X459" i="1" s="1"/>
  <c r="W458" i="1"/>
  <c r="X458" i="1" s="1"/>
  <c r="W457" i="1"/>
  <c r="V455" i="1"/>
  <c r="W454" i="1"/>
  <c r="V454" i="1"/>
  <c r="X453" i="1"/>
  <c r="W453" i="1"/>
  <c r="X452" i="1"/>
  <c r="X454" i="1" s="1"/>
  <c r="W452" i="1"/>
  <c r="W455" i="1" s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X426" i="1" s="1"/>
  <c r="X428" i="1" s="1"/>
  <c r="N426" i="1"/>
  <c r="V424" i="1"/>
  <c r="V423" i="1"/>
  <c r="W422" i="1"/>
  <c r="X422" i="1" s="1"/>
  <c r="N422" i="1"/>
  <c r="W421" i="1"/>
  <c r="X421" i="1" s="1"/>
  <c r="N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W424" i="1" s="1"/>
  <c r="N414" i="1"/>
  <c r="V410" i="1"/>
  <c r="V409" i="1"/>
  <c r="W408" i="1"/>
  <c r="W410" i="1" s="1"/>
  <c r="V406" i="1"/>
  <c r="V405" i="1"/>
  <c r="W404" i="1"/>
  <c r="V402" i="1"/>
  <c r="V401" i="1"/>
  <c r="W400" i="1"/>
  <c r="W402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W397" i="1" s="1"/>
  <c r="N390" i="1"/>
  <c r="V388" i="1"/>
  <c r="V387" i="1"/>
  <c r="X386" i="1"/>
  <c r="W386" i="1"/>
  <c r="N386" i="1"/>
  <c r="W385" i="1"/>
  <c r="W387" i="1" s="1"/>
  <c r="N385" i="1"/>
  <c r="V382" i="1"/>
  <c r="V381" i="1"/>
  <c r="W380" i="1"/>
  <c r="X380" i="1" s="1"/>
  <c r="W379" i="1"/>
  <c r="X379" i="1" s="1"/>
  <c r="W378" i="1"/>
  <c r="X378" i="1" s="1"/>
  <c r="W377" i="1"/>
  <c r="V375" i="1"/>
  <c r="W374" i="1"/>
  <c r="V374" i="1"/>
  <c r="X373" i="1"/>
  <c r="X374" i="1" s="1"/>
  <c r="W373" i="1"/>
  <c r="W375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W363" i="1" s="1"/>
  <c r="N350" i="1"/>
  <c r="V348" i="1"/>
  <c r="V347" i="1"/>
  <c r="X346" i="1"/>
  <c r="W346" i="1"/>
  <c r="N346" i="1"/>
  <c r="W345" i="1"/>
  <c r="N345" i="1"/>
  <c r="V341" i="1"/>
  <c r="V340" i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W330" i="1" s="1"/>
  <c r="N327" i="1"/>
  <c r="V325" i="1"/>
  <c r="V324" i="1"/>
  <c r="W323" i="1"/>
  <c r="X323" i="1" s="1"/>
  <c r="N323" i="1"/>
  <c r="X322" i="1"/>
  <c r="W322" i="1"/>
  <c r="X321" i="1"/>
  <c r="W321" i="1"/>
  <c r="N321" i="1"/>
  <c r="W320" i="1"/>
  <c r="N320" i="1"/>
  <c r="W319" i="1"/>
  <c r="X319" i="1" s="1"/>
  <c r="N319" i="1"/>
  <c r="V316" i="1"/>
  <c r="V315" i="1"/>
  <c r="W314" i="1"/>
  <c r="W316" i="1" s="1"/>
  <c r="N314" i="1"/>
  <c r="V312" i="1"/>
  <c r="V311" i="1"/>
  <c r="W310" i="1"/>
  <c r="X310" i="1" s="1"/>
  <c r="N310" i="1"/>
  <c r="W309" i="1"/>
  <c r="W311" i="1" s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O481" i="1" s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W245" i="1"/>
  <c r="V243" i="1"/>
  <c r="V242" i="1"/>
  <c r="W241" i="1"/>
  <c r="X241" i="1" s="1"/>
  <c r="N241" i="1"/>
  <c r="W240" i="1"/>
  <c r="X240" i="1" s="1"/>
  <c r="N240" i="1"/>
  <c r="W239" i="1"/>
  <c r="W243" i="1" s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W225" i="1" s="1"/>
  <c r="N221" i="1"/>
  <c r="V219" i="1"/>
  <c r="V218" i="1"/>
  <c r="W217" i="1"/>
  <c r="N217" i="1"/>
  <c r="V215" i="1"/>
  <c r="V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J481" i="1" s="1"/>
  <c r="N194" i="1"/>
  <c r="V191" i="1"/>
  <c r="V190" i="1"/>
  <c r="X189" i="1"/>
  <c r="W189" i="1"/>
  <c r="N189" i="1"/>
  <c r="W188" i="1"/>
  <c r="N188" i="1"/>
  <c r="W187" i="1"/>
  <c r="X187" i="1" s="1"/>
  <c r="W186" i="1"/>
  <c r="W191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N160" i="1"/>
  <c r="W159" i="1"/>
  <c r="W163" i="1" s="1"/>
  <c r="N159" i="1"/>
  <c r="V157" i="1"/>
  <c r="V156" i="1"/>
  <c r="X155" i="1"/>
  <c r="W155" i="1"/>
  <c r="N155" i="1"/>
  <c r="W154" i="1"/>
  <c r="W156" i="1" s="1"/>
  <c r="V152" i="1"/>
  <c r="V151" i="1"/>
  <c r="X150" i="1"/>
  <c r="W150" i="1"/>
  <c r="N150" i="1"/>
  <c r="W149" i="1"/>
  <c r="N149" i="1"/>
  <c r="V146" i="1"/>
  <c r="V145" i="1"/>
  <c r="W144" i="1"/>
  <c r="X144" i="1" s="1"/>
  <c r="W143" i="1"/>
  <c r="X143" i="1" s="1"/>
  <c r="N143" i="1"/>
  <c r="X142" i="1"/>
  <c r="W142" i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N137" i="1"/>
  <c r="W136" i="1"/>
  <c r="X136" i="1" s="1"/>
  <c r="N136" i="1"/>
  <c r="V133" i="1"/>
  <c r="V132" i="1"/>
  <c r="X131" i="1"/>
  <c r="W131" i="1"/>
  <c r="N131" i="1"/>
  <c r="W130" i="1"/>
  <c r="N130" i="1"/>
  <c r="W129" i="1"/>
  <c r="X129" i="1" s="1"/>
  <c r="N129" i="1"/>
  <c r="V125" i="1"/>
  <c r="V124" i="1"/>
  <c r="W123" i="1"/>
  <c r="X123" i="1" s="1"/>
  <c r="N123" i="1"/>
  <c r="W122" i="1"/>
  <c r="N122" i="1"/>
  <c r="W121" i="1"/>
  <c r="X121" i="1" s="1"/>
  <c r="V118" i="1"/>
  <c r="V117" i="1"/>
  <c r="W116" i="1"/>
  <c r="X116" i="1" s="1"/>
  <c r="W115" i="1"/>
  <c r="X115" i="1" s="1"/>
  <c r="W114" i="1"/>
  <c r="X114" i="1" s="1"/>
  <c r="W113" i="1"/>
  <c r="W118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W111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W98" i="1" s="1"/>
  <c r="N92" i="1"/>
  <c r="X91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N27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X214" i="1" l="1"/>
  <c r="V471" i="1"/>
  <c r="W32" i="1"/>
  <c r="W81" i="1"/>
  <c r="W184" i="1"/>
  <c r="W248" i="1"/>
  <c r="W265" i="1"/>
  <c r="W306" i="1"/>
  <c r="X336" i="1"/>
  <c r="X22" i="1"/>
  <c r="X23" i="1" s="1"/>
  <c r="X26" i="1"/>
  <c r="W33" i="1"/>
  <c r="W60" i="1"/>
  <c r="W88" i="1"/>
  <c r="W99" i="1"/>
  <c r="W124" i="1"/>
  <c r="W132" i="1"/>
  <c r="W146" i="1"/>
  <c r="I481" i="1"/>
  <c r="X159" i="1"/>
  <c r="W164" i="1"/>
  <c r="X186" i="1"/>
  <c r="W190" i="1"/>
  <c r="X194" i="1"/>
  <c r="X195" i="1" s="1"/>
  <c r="W195" i="1"/>
  <c r="X245" i="1"/>
  <c r="X248" i="1" s="1"/>
  <c r="W270" i="1"/>
  <c r="X314" i="1"/>
  <c r="X315" i="1" s="1"/>
  <c r="W315" i="1"/>
  <c r="W325" i="1"/>
  <c r="W336" i="1"/>
  <c r="Q481" i="1"/>
  <c r="X350" i="1"/>
  <c r="X363" i="1" s="1"/>
  <c r="X390" i="1"/>
  <c r="X397" i="1" s="1"/>
  <c r="X400" i="1"/>
  <c r="X401" i="1" s="1"/>
  <c r="W401" i="1"/>
  <c r="X408" i="1"/>
  <c r="X409" i="1" s="1"/>
  <c r="W409" i="1"/>
  <c r="X414" i="1"/>
  <c r="W428" i="1"/>
  <c r="W450" i="1"/>
  <c r="H9" i="1"/>
  <c r="A10" i="1"/>
  <c r="B481" i="1"/>
  <c r="W473" i="1"/>
  <c r="W472" i="1"/>
  <c r="V475" i="1"/>
  <c r="W24" i="1"/>
  <c r="X27" i="1"/>
  <c r="X32" i="1" s="1"/>
  <c r="X35" i="1"/>
  <c r="X36" i="1" s="1"/>
  <c r="W36" i="1"/>
  <c r="X39" i="1"/>
  <c r="X40" i="1" s="1"/>
  <c r="W40" i="1"/>
  <c r="X43" i="1"/>
  <c r="X44" i="1" s="1"/>
  <c r="W44" i="1"/>
  <c r="X49" i="1"/>
  <c r="X51" i="1" s="1"/>
  <c r="W52" i="1"/>
  <c r="D481" i="1"/>
  <c r="X57" i="1"/>
  <c r="X59" i="1" s="1"/>
  <c r="W59" i="1"/>
  <c r="E481" i="1"/>
  <c r="X66" i="1"/>
  <c r="X80" i="1" s="1"/>
  <c r="W80" i="1"/>
  <c r="X83" i="1"/>
  <c r="X88" i="1" s="1"/>
  <c r="W89" i="1"/>
  <c r="X92" i="1"/>
  <c r="X98" i="1" s="1"/>
  <c r="X101" i="1"/>
  <c r="X110" i="1" s="1"/>
  <c r="W110" i="1"/>
  <c r="X113" i="1"/>
  <c r="X117" i="1" s="1"/>
  <c r="W117" i="1"/>
  <c r="F481" i="1"/>
  <c r="X122" i="1"/>
  <c r="X124" i="1" s="1"/>
  <c r="W125" i="1"/>
  <c r="G481" i="1"/>
  <c r="X130" i="1"/>
  <c r="X132" i="1" s="1"/>
  <c r="W133" i="1"/>
  <c r="H481" i="1"/>
  <c r="X137" i="1"/>
  <c r="X145" i="1" s="1"/>
  <c r="W145" i="1"/>
  <c r="X149" i="1"/>
  <c r="X151" i="1" s="1"/>
  <c r="W152" i="1"/>
  <c r="X154" i="1"/>
  <c r="X156" i="1" s="1"/>
  <c r="W157" i="1"/>
  <c r="X160" i="1"/>
  <c r="X163" i="1" s="1"/>
  <c r="X166" i="1"/>
  <c r="X183" i="1" s="1"/>
  <c r="W183" i="1"/>
  <c r="X188" i="1"/>
  <c r="X190" i="1" s="1"/>
  <c r="W196" i="1"/>
  <c r="L481" i="1"/>
  <c r="W214" i="1"/>
  <c r="W236" i="1"/>
  <c r="X227" i="1"/>
  <c r="X236" i="1" s="1"/>
  <c r="W249" i="1"/>
  <c r="W254" i="1"/>
  <c r="X251" i="1"/>
  <c r="X254" i="1" s="1"/>
  <c r="W271" i="1"/>
  <c r="N481" i="1"/>
  <c r="W275" i="1"/>
  <c r="X274" i="1"/>
  <c r="X275" i="1" s="1"/>
  <c r="W276" i="1"/>
  <c r="W279" i="1"/>
  <c r="X278" i="1"/>
  <c r="X279" i="1" s="1"/>
  <c r="W280" i="1"/>
  <c r="W283" i="1"/>
  <c r="X282" i="1"/>
  <c r="X283" i="1" s="1"/>
  <c r="W284" i="1"/>
  <c r="W288" i="1"/>
  <c r="W287" i="1"/>
  <c r="X286" i="1"/>
  <c r="X287" i="1" s="1"/>
  <c r="F9" i="1"/>
  <c r="J9" i="1"/>
  <c r="W51" i="1"/>
  <c r="W151" i="1"/>
  <c r="W215" i="1"/>
  <c r="W218" i="1"/>
  <c r="X217" i="1"/>
  <c r="X218" i="1" s="1"/>
  <c r="W219" i="1"/>
  <c r="W224" i="1"/>
  <c r="X221" i="1"/>
  <c r="X224" i="1" s="1"/>
  <c r="W237" i="1"/>
  <c r="W242" i="1"/>
  <c r="X239" i="1"/>
  <c r="X242" i="1" s="1"/>
  <c r="W255" i="1"/>
  <c r="M481" i="1"/>
  <c r="W266" i="1"/>
  <c r="X258" i="1"/>
  <c r="X265" i="1" s="1"/>
  <c r="X292" i="1"/>
  <c r="X300" i="1" s="1"/>
  <c r="W300" i="1"/>
  <c r="X303" i="1"/>
  <c r="X306" i="1" s="1"/>
  <c r="W307" i="1"/>
  <c r="X309" i="1"/>
  <c r="X311" i="1" s="1"/>
  <c r="W312" i="1"/>
  <c r="P481" i="1"/>
  <c r="X320" i="1"/>
  <c r="X324" i="1" s="1"/>
  <c r="W324" i="1"/>
  <c r="X327" i="1"/>
  <c r="X329" i="1" s="1"/>
  <c r="W347" i="1"/>
  <c r="W364" i="1"/>
  <c r="W371" i="1"/>
  <c r="X366" i="1"/>
  <c r="X370" i="1" s="1"/>
  <c r="W370" i="1"/>
  <c r="W381" i="1"/>
  <c r="X377" i="1"/>
  <c r="X381" i="1" s="1"/>
  <c r="W398" i="1"/>
  <c r="W405" i="1"/>
  <c r="X404" i="1"/>
  <c r="X405" i="1" s="1"/>
  <c r="W406" i="1"/>
  <c r="X423" i="1"/>
  <c r="W423" i="1"/>
  <c r="W429" i="1"/>
  <c r="W437" i="1"/>
  <c r="X431" i="1"/>
  <c r="X437" i="1" s="1"/>
  <c r="W438" i="1"/>
  <c r="W443" i="1"/>
  <c r="X440" i="1"/>
  <c r="X442" i="1" s="1"/>
  <c r="W461" i="1"/>
  <c r="X457" i="1"/>
  <c r="X461" i="1" s="1"/>
  <c r="W469" i="1"/>
  <c r="W301" i="1"/>
  <c r="W329" i="1"/>
  <c r="W337" i="1"/>
  <c r="W340" i="1"/>
  <c r="X339" i="1"/>
  <c r="X340" i="1" s="1"/>
  <c r="W341" i="1"/>
  <c r="W348" i="1"/>
  <c r="X345" i="1"/>
  <c r="X347" i="1" s="1"/>
  <c r="W382" i="1"/>
  <c r="R481" i="1"/>
  <c r="W388" i="1"/>
  <c r="X385" i="1"/>
  <c r="X387" i="1" s="1"/>
  <c r="T481" i="1"/>
  <c r="W449" i="1"/>
  <c r="X447" i="1"/>
  <c r="X449" i="1" s="1"/>
  <c r="W462" i="1"/>
  <c r="W470" i="1"/>
  <c r="S481" i="1"/>
  <c r="W475" i="1" l="1"/>
  <c r="X476" i="1"/>
  <c r="W471" i="1"/>
  <c r="W474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<sst xmlns="http://schemas.openxmlformats.org/spreadsheetml/2006/main" count="2016" uniqueCount="703">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</sst>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7" fillId="0" borderId="15" xfId="0" applyFont="1" applyBorder="1" applyAlignment="1">
      <alignment horizontal="left" vertical="center" wrapText="1"/>
    </xf>
    <xf numFmtId="0" fontId="0" fillId="0" borderId="19" xfId="0" applyBorder="1"/>
    <xf numFmtId="0" fontId="3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26" t="s">
        <v>0</v>
      </c>
      <c r="E1" s="427"/>
      <c r="F1" s="427"/>
      <c r="G1" s="12" t="s">
        <v>1</v>
      </c>
      <c r="H1" s="426" t="s">
        <v>2</v>
      </c>
      <c r="I1" s="427"/>
      <c r="J1" s="427"/>
      <c r="K1" s="427"/>
      <c r="L1" s="427"/>
      <c r="M1" s="427"/>
      <c r="N1" s="427"/>
      <c r="O1" s="427"/>
      <c r="P1" s="648" t="s">
        <v>3</v>
      </c>
      <c r="Q1" s="427"/>
      <c r="R1" s="42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459" t="s">
        <v>8</v>
      </c>
      <c r="B5" s="353"/>
      <c r="C5" s="354"/>
      <c r="D5" s="360"/>
      <c r="E5" s="362"/>
      <c r="F5" s="652" t="s">
        <v>9</v>
      </c>
      <c r="G5" s="354"/>
      <c r="H5" s="360" t="s">
        <v>702</v>
      </c>
      <c r="I5" s="361"/>
      <c r="J5" s="361"/>
      <c r="K5" s="361"/>
      <c r="L5" s="362"/>
      <c r="N5" s="24" t="s">
        <v>10</v>
      </c>
      <c r="O5" s="532">
        <v>45318</v>
      </c>
      <c r="P5" s="407"/>
      <c r="R5" s="631" t="s">
        <v>11</v>
      </c>
      <c r="S5" s="384"/>
      <c r="T5" s="488" t="s">
        <v>12</v>
      </c>
      <c r="U5" s="407"/>
      <c r="Z5" s="51"/>
      <c r="AA5" s="51"/>
      <c r="AB5" s="51"/>
    </row>
    <row r="6" spans="1:29" s="311" customFormat="1" ht="24" customHeight="1" x14ac:dyDescent="0.2">
      <c r="A6" s="459" t="s">
        <v>13</v>
      </c>
      <c r="B6" s="353"/>
      <c r="C6" s="354"/>
      <c r="D6" s="601" t="s">
        <v>14</v>
      </c>
      <c r="E6" s="602"/>
      <c r="F6" s="602"/>
      <c r="G6" s="602"/>
      <c r="H6" s="602"/>
      <c r="I6" s="602"/>
      <c r="J6" s="602"/>
      <c r="K6" s="602"/>
      <c r="L6" s="407"/>
      <c r="N6" s="24" t="s">
        <v>15</v>
      </c>
      <c r="O6" s="442" t="str">
        <f>IF(O5=0," ",CHOOSE(WEEKDAY(O5,2),"Понедельник","Вторник","Среда","Четверг","Пятница","Суббота","Воскресенье"))</f>
        <v>Суббота</v>
      </c>
      <c r="P6" s="320"/>
      <c r="R6" s="383" t="s">
        <v>16</v>
      </c>
      <c r="S6" s="384"/>
      <c r="T6" s="493" t="s">
        <v>17</v>
      </c>
      <c r="U6" s="374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603" t="str">
        <f>IFERROR(VLOOKUP(DeliveryAddress,Table,3,0),1)</f>
        <v>1</v>
      </c>
      <c r="E7" s="604"/>
      <c r="F7" s="604"/>
      <c r="G7" s="604"/>
      <c r="H7" s="604"/>
      <c r="I7" s="604"/>
      <c r="J7" s="604"/>
      <c r="K7" s="604"/>
      <c r="L7" s="586"/>
      <c r="N7" s="24"/>
      <c r="O7" s="42"/>
      <c r="P7" s="42"/>
      <c r="R7" s="318"/>
      <c r="S7" s="384"/>
      <c r="T7" s="494"/>
      <c r="U7" s="495"/>
      <c r="Z7" s="51"/>
      <c r="AA7" s="51"/>
      <c r="AB7" s="51"/>
    </row>
    <row r="8" spans="1:29" s="311" customFormat="1" ht="25.5" customHeight="1" x14ac:dyDescent="0.2">
      <c r="A8" s="639" t="s">
        <v>18</v>
      </c>
      <c r="B8" s="322"/>
      <c r="C8" s="323"/>
      <c r="D8" s="413"/>
      <c r="E8" s="414"/>
      <c r="F8" s="414"/>
      <c r="G8" s="414"/>
      <c r="H8" s="414"/>
      <c r="I8" s="414"/>
      <c r="J8" s="414"/>
      <c r="K8" s="414"/>
      <c r="L8" s="415"/>
      <c r="N8" s="24" t="s">
        <v>19</v>
      </c>
      <c r="O8" s="406">
        <v>0.41666666666666669</v>
      </c>
      <c r="P8" s="407"/>
      <c r="R8" s="318"/>
      <c r="S8" s="384"/>
      <c r="T8" s="494"/>
      <c r="U8" s="495"/>
      <c r="Z8" s="51"/>
      <c r="AA8" s="51"/>
      <c r="AB8" s="51"/>
    </row>
    <row r="9" spans="1:29" s="311" customFormat="1" ht="39.950000000000003" customHeight="1" x14ac:dyDescent="0.2">
      <c r="A9" s="4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569"/>
      <c r="E9" s="331"/>
      <c r="F9" s="4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L9" s="331"/>
      <c r="N9" s="26" t="s">
        <v>20</v>
      </c>
      <c r="O9" s="532"/>
      <c r="P9" s="407"/>
      <c r="R9" s="318"/>
      <c r="S9" s="384"/>
      <c r="T9" s="496"/>
      <c r="U9" s="497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4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569"/>
      <c r="E10" s="331"/>
      <c r="F10" s="4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5" t="str">
        <f>IFERROR(VLOOKUP($D$10,Proxy,2,FALSE),"")</f>
        <v/>
      </c>
      <c r="I10" s="318"/>
      <c r="J10" s="318"/>
      <c r="K10" s="318"/>
      <c r="L10" s="318"/>
      <c r="N10" s="26" t="s">
        <v>21</v>
      </c>
      <c r="O10" s="406"/>
      <c r="P10" s="407"/>
      <c r="S10" s="24" t="s">
        <v>22</v>
      </c>
      <c r="T10" s="373" t="s">
        <v>23</v>
      </c>
      <c r="U10" s="374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6"/>
      <c r="P11" s="407"/>
      <c r="S11" s="24" t="s">
        <v>26</v>
      </c>
      <c r="T11" s="570" t="s">
        <v>27</v>
      </c>
      <c r="U11" s="571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593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585"/>
      <c r="P12" s="586"/>
      <c r="Q12" s="23"/>
      <c r="S12" s="24"/>
      <c r="T12" s="427"/>
      <c r="U12" s="318"/>
      <c r="Z12" s="51"/>
      <c r="AA12" s="51"/>
      <c r="AB12" s="51"/>
    </row>
    <row r="13" spans="1:29" s="311" customFormat="1" ht="23.25" customHeight="1" x14ac:dyDescent="0.2">
      <c r="A13" s="593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570"/>
      <c r="P13" s="571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593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596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483" t="s">
        <v>34</v>
      </c>
      <c r="O15" s="427"/>
      <c r="P15" s="427"/>
      <c r="Q15" s="427"/>
      <c r="R15" s="42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4"/>
      <c r="O16" s="484"/>
      <c r="P16" s="484"/>
      <c r="Q16" s="484"/>
      <c r="R16" s="48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6" t="s">
        <v>35</v>
      </c>
      <c r="B17" s="366" t="s">
        <v>36</v>
      </c>
      <c r="C17" s="474" t="s">
        <v>37</v>
      </c>
      <c r="D17" s="366" t="s">
        <v>38</v>
      </c>
      <c r="E17" s="435"/>
      <c r="F17" s="366" t="s">
        <v>39</v>
      </c>
      <c r="G17" s="366" t="s">
        <v>40</v>
      </c>
      <c r="H17" s="366" t="s">
        <v>41</v>
      </c>
      <c r="I17" s="366" t="s">
        <v>42</v>
      </c>
      <c r="J17" s="366" t="s">
        <v>43</v>
      </c>
      <c r="K17" s="366" t="s">
        <v>44</v>
      </c>
      <c r="L17" s="366" t="s">
        <v>45</v>
      </c>
      <c r="M17" s="366" t="s">
        <v>46</v>
      </c>
      <c r="N17" s="366" t="s">
        <v>47</v>
      </c>
      <c r="O17" s="434"/>
      <c r="P17" s="434"/>
      <c r="Q17" s="434"/>
      <c r="R17" s="435"/>
      <c r="S17" s="641" t="s">
        <v>48</v>
      </c>
      <c r="T17" s="354"/>
      <c r="U17" s="366" t="s">
        <v>49</v>
      </c>
      <c r="V17" s="366" t="s">
        <v>50</v>
      </c>
      <c r="W17" s="448" t="s">
        <v>51</v>
      </c>
      <c r="X17" s="366" t="s">
        <v>52</v>
      </c>
      <c r="Y17" s="393" t="s">
        <v>53</v>
      </c>
      <c r="Z17" s="393" t="s">
        <v>54</v>
      </c>
      <c r="AA17" s="393" t="s">
        <v>55</v>
      </c>
      <c r="AB17" s="394"/>
      <c r="AC17" s="395"/>
      <c r="AD17" s="463"/>
      <c r="BA17" s="387" t="s">
        <v>56</v>
      </c>
    </row>
    <row r="18" spans="1:53" ht="14.25" customHeight="1" x14ac:dyDescent="0.2">
      <c r="A18" s="367"/>
      <c r="B18" s="367"/>
      <c r="C18" s="367"/>
      <c r="D18" s="436"/>
      <c r="E18" s="438"/>
      <c r="F18" s="367"/>
      <c r="G18" s="367"/>
      <c r="H18" s="367"/>
      <c r="I18" s="367"/>
      <c r="J18" s="367"/>
      <c r="K18" s="367"/>
      <c r="L18" s="367"/>
      <c r="M18" s="367"/>
      <c r="N18" s="436"/>
      <c r="O18" s="437"/>
      <c r="P18" s="437"/>
      <c r="Q18" s="437"/>
      <c r="R18" s="438"/>
      <c r="S18" s="310" t="s">
        <v>57</v>
      </c>
      <c r="T18" s="310" t="s">
        <v>58</v>
      </c>
      <c r="U18" s="367"/>
      <c r="V18" s="367"/>
      <c r="W18" s="449"/>
      <c r="X18" s="367"/>
      <c r="Y18" s="536"/>
      <c r="Z18" s="536"/>
      <c r="AA18" s="396"/>
      <c r="AB18" s="397"/>
      <c r="AC18" s="398"/>
      <c r="AD18" s="464"/>
      <c r="BA18" s="318"/>
    </row>
    <row r="19" spans="1:53" ht="27.75" hidden="1" customHeight="1" x14ac:dyDescent="0.2">
      <c r="A19" s="408" t="s">
        <v>59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8"/>
      <c r="Z19" s="48"/>
    </row>
    <row r="20" spans="1:53" ht="16.5" hidden="1" customHeight="1" x14ac:dyDescent="0.25">
      <c r="A20" s="31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9"/>
      <c r="Z20" s="309"/>
    </row>
    <row r="21" spans="1:53" ht="14.25" hidden="1" customHeight="1" x14ac:dyDescent="0.25">
      <c r="A21" s="326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20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0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4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5"/>
      <c r="N23" s="321" t="s">
        <v>66</v>
      </c>
      <c r="O23" s="322"/>
      <c r="P23" s="322"/>
      <c r="Q23" s="322"/>
      <c r="R23" s="322"/>
      <c r="S23" s="322"/>
      <c r="T23" s="323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5"/>
      <c r="N24" s="321" t="s">
        <v>66</v>
      </c>
      <c r="O24" s="322"/>
      <c r="P24" s="322"/>
      <c r="Q24" s="322"/>
      <c r="R24" s="322"/>
      <c r="S24" s="322"/>
      <c r="T24" s="323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26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20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0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20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0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20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20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20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3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20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20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20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20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5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20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4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5"/>
      <c r="N32" s="321" t="s">
        <v>66</v>
      </c>
      <c r="O32" s="322"/>
      <c r="P32" s="322"/>
      <c r="Q32" s="322"/>
      <c r="R32" s="322"/>
      <c r="S32" s="322"/>
      <c r="T32" s="323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5"/>
      <c r="N33" s="321" t="s">
        <v>66</v>
      </c>
      <c r="O33" s="322"/>
      <c r="P33" s="322"/>
      <c r="Q33" s="322"/>
      <c r="R33" s="322"/>
      <c r="S33" s="322"/>
      <c r="T33" s="323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26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20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20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4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5"/>
      <c r="N36" s="321" t="s">
        <v>66</v>
      </c>
      <c r="O36" s="322"/>
      <c r="P36" s="322"/>
      <c r="Q36" s="322"/>
      <c r="R36" s="322"/>
      <c r="S36" s="322"/>
      <c r="T36" s="323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5"/>
      <c r="N37" s="321" t="s">
        <v>66</v>
      </c>
      <c r="O37" s="322"/>
      <c r="P37" s="322"/>
      <c r="Q37" s="322"/>
      <c r="R37" s="322"/>
      <c r="S37" s="322"/>
      <c r="T37" s="323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26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20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20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4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5"/>
      <c r="N40" s="321" t="s">
        <v>66</v>
      </c>
      <c r="O40" s="322"/>
      <c r="P40" s="322"/>
      <c r="Q40" s="322"/>
      <c r="R40" s="322"/>
      <c r="S40" s="322"/>
      <c r="T40" s="323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5"/>
      <c r="N41" s="321" t="s">
        <v>66</v>
      </c>
      <c r="O41" s="322"/>
      <c r="P41" s="322"/>
      <c r="Q41" s="322"/>
      <c r="R41" s="322"/>
      <c r="S41" s="322"/>
      <c r="T41" s="323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26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20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20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4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5"/>
      <c r="N44" s="321" t="s">
        <v>66</v>
      </c>
      <c r="O44" s="322"/>
      <c r="P44" s="322"/>
      <c r="Q44" s="322"/>
      <c r="R44" s="322"/>
      <c r="S44" s="322"/>
      <c r="T44" s="323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5"/>
      <c r="N45" s="321" t="s">
        <v>66</v>
      </c>
      <c r="O45" s="322"/>
      <c r="P45" s="322"/>
      <c r="Q45" s="322"/>
      <c r="R45" s="322"/>
      <c r="S45" s="322"/>
      <c r="T45" s="323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408" t="s">
        <v>93</v>
      </c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8"/>
      <c r="Z46" s="48"/>
    </row>
    <row r="47" spans="1:53" ht="16.5" hidden="1" customHeight="1" x14ac:dyDescent="0.25">
      <c r="A47" s="31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9"/>
      <c r="Z47" s="309"/>
    </row>
    <row r="48" spans="1:53" ht="14.25" hidden="1" customHeight="1" x14ac:dyDescent="0.25">
      <c r="A48" s="326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20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20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20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8"/>
      <c r="P50" s="328"/>
      <c r="Q50" s="328"/>
      <c r="R50" s="320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24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5"/>
      <c r="N51" s="321" t="s">
        <v>66</v>
      </c>
      <c r="O51" s="322"/>
      <c r="P51" s="322"/>
      <c r="Q51" s="322"/>
      <c r="R51" s="322"/>
      <c r="S51" s="322"/>
      <c r="T51" s="323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25"/>
      <c r="N52" s="321" t="s">
        <v>66</v>
      </c>
      <c r="O52" s="322"/>
      <c r="P52" s="322"/>
      <c r="Q52" s="322"/>
      <c r="R52" s="322"/>
      <c r="S52" s="322"/>
      <c r="T52" s="323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17" t="s">
        <v>102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9"/>
      <c r="Z53" s="309"/>
    </row>
    <row r="54" spans="1:53" ht="14.25" hidden="1" customHeight="1" x14ac:dyDescent="0.25">
      <c r="A54" s="326" t="s">
        <v>103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18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20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8"/>
      <c r="P55" s="328"/>
      <c r="Q55" s="328"/>
      <c r="R55" s="320"/>
      <c r="S55" s="34"/>
      <c r="T55" s="34"/>
      <c r="U55" s="35" t="s">
        <v>65</v>
      </c>
      <c r="V55" s="313">
        <v>100</v>
      </c>
      <c r="W55" s="314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20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2" t="s">
        <v>108</v>
      </c>
      <c r="O56" s="328"/>
      <c r="P56" s="328"/>
      <c r="Q56" s="328"/>
      <c r="R56" s="320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20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8"/>
      <c r="P57" s="328"/>
      <c r="Q57" s="328"/>
      <c r="R57" s="320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20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70" t="s">
        <v>113</v>
      </c>
      <c r="O58" s="328"/>
      <c r="P58" s="328"/>
      <c r="Q58" s="328"/>
      <c r="R58" s="320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5"/>
      <c r="N59" s="321" t="s">
        <v>66</v>
      </c>
      <c r="O59" s="322"/>
      <c r="P59" s="322"/>
      <c r="Q59" s="322"/>
      <c r="R59" s="322"/>
      <c r="S59" s="322"/>
      <c r="T59" s="323"/>
      <c r="U59" s="37" t="s">
        <v>67</v>
      </c>
      <c r="V59" s="315">
        <f>IFERROR(V55/H55,"0")+IFERROR(V56/H56,"0")+IFERROR(V57/H57,"0")+IFERROR(V58/H58,"0")</f>
        <v>9.2592592592592595</v>
      </c>
      <c r="W59" s="315">
        <f>IFERROR(W55/H55,"0")+IFERROR(W56/H56,"0")+IFERROR(W57/H57,"0")+IFERROR(W58/H58,"0")</f>
        <v>10</v>
      </c>
      <c r="X59" s="315">
        <f>IFERROR(IF(X55="",0,X55),"0")+IFERROR(IF(X56="",0,X56),"0")+IFERROR(IF(X57="",0,X57),"0")+IFERROR(IF(X58="",0,X58),"0")</f>
        <v>0.21749999999999997</v>
      </c>
      <c r="Y59" s="316"/>
      <c r="Z59" s="316"/>
    </row>
    <row r="60" spans="1:53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25"/>
      <c r="N60" s="321" t="s">
        <v>66</v>
      </c>
      <c r="O60" s="322"/>
      <c r="P60" s="322"/>
      <c r="Q60" s="322"/>
      <c r="R60" s="322"/>
      <c r="S60" s="322"/>
      <c r="T60" s="323"/>
      <c r="U60" s="37" t="s">
        <v>65</v>
      </c>
      <c r="V60" s="315">
        <f>IFERROR(SUM(V55:V58),"0")</f>
        <v>100</v>
      </c>
      <c r="W60" s="315">
        <f>IFERROR(SUM(W55:W58),"0")</f>
        <v>108</v>
      </c>
      <c r="X60" s="37"/>
      <c r="Y60" s="316"/>
      <c r="Z60" s="316"/>
    </row>
    <row r="61" spans="1:53" ht="16.5" hidden="1" customHeight="1" x14ac:dyDescent="0.25">
      <c r="A61" s="317" t="s">
        <v>93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9"/>
      <c r="Z61" s="309"/>
    </row>
    <row r="62" spans="1:53" ht="14.25" hidden="1" customHeight="1" x14ac:dyDescent="0.25">
      <c r="A62" s="326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20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3" t="s">
        <v>116</v>
      </c>
      <c r="O63" s="328"/>
      <c r="P63" s="328"/>
      <c r="Q63" s="328"/>
      <c r="R63" s="320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20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400" t="s">
        <v>120</v>
      </c>
      <c r="O64" s="328"/>
      <c r="P64" s="328"/>
      <c r="Q64" s="328"/>
      <c r="R64" s="320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19">
        <v>4680115883956</v>
      </c>
      <c r="E65" s="320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31" t="s">
        <v>123</v>
      </c>
      <c r="O65" s="328"/>
      <c r="P65" s="328"/>
      <c r="Q65" s="328"/>
      <c r="R65" s="320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19">
        <v>4680115881327</v>
      </c>
      <c r="E66" s="320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8"/>
      <c r="P66" s="328"/>
      <c r="Q66" s="328"/>
      <c r="R66" s="320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19">
        <v>4680115882133</v>
      </c>
      <c r="E67" s="320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554" t="s">
        <v>129</v>
      </c>
      <c r="O67" s="328"/>
      <c r="P67" s="328"/>
      <c r="Q67" s="328"/>
      <c r="R67" s="320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19">
        <v>4607091382952</v>
      </c>
      <c r="E68" s="320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8"/>
      <c r="P68" s="328"/>
      <c r="Q68" s="328"/>
      <c r="R68" s="320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19">
        <v>4680115882539</v>
      </c>
      <c r="E69" s="320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8"/>
      <c r="P69" s="328"/>
      <c r="Q69" s="328"/>
      <c r="R69" s="320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19">
        <v>4607091385687</v>
      </c>
      <c r="E70" s="320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8"/>
      <c r="P70" s="328"/>
      <c r="Q70" s="328"/>
      <c r="R70" s="320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19">
        <v>4607091384604</v>
      </c>
      <c r="E71" s="320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6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8"/>
      <c r="P71" s="328"/>
      <c r="Q71" s="328"/>
      <c r="R71" s="320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19">
        <v>4680115880283</v>
      </c>
      <c r="E72" s="320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8"/>
      <c r="P72" s="328"/>
      <c r="Q72" s="328"/>
      <c r="R72" s="320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19">
        <v>4680115883949</v>
      </c>
      <c r="E73" s="320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73" t="s">
        <v>142</v>
      </c>
      <c r="O73" s="328"/>
      <c r="P73" s="328"/>
      <c r="Q73" s="328"/>
      <c r="R73" s="320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19">
        <v>4680115881303</v>
      </c>
      <c r="E74" s="320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8"/>
      <c r="P74" s="328"/>
      <c r="Q74" s="328"/>
      <c r="R74" s="320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19">
        <v>4680115882720</v>
      </c>
      <c r="E75" s="320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10" t="s">
        <v>147</v>
      </c>
      <c r="O75" s="328"/>
      <c r="P75" s="328"/>
      <c r="Q75" s="328"/>
      <c r="R75" s="320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19">
        <v>4607091388466</v>
      </c>
      <c r="E76" s="320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8"/>
      <c r="P76" s="328"/>
      <c r="Q76" s="328"/>
      <c r="R76" s="320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19">
        <v>4680115880269</v>
      </c>
      <c r="E77" s="320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60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8"/>
      <c r="P77" s="328"/>
      <c r="Q77" s="328"/>
      <c r="R77" s="320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19">
        <v>4680115880429</v>
      </c>
      <c r="E78" s="320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8"/>
      <c r="P78" s="328"/>
      <c r="Q78" s="328"/>
      <c r="R78" s="320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19">
        <v>4680115881457</v>
      </c>
      <c r="E79" s="320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4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8"/>
      <c r="P79" s="328"/>
      <c r="Q79" s="328"/>
      <c r="R79" s="320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idden="1" x14ac:dyDescent="0.2">
      <c r="A80" s="324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25"/>
      <c r="N80" s="321" t="s">
        <v>66</v>
      </c>
      <c r="O80" s="322"/>
      <c r="P80" s="322"/>
      <c r="Q80" s="322"/>
      <c r="R80" s="322"/>
      <c r="S80" s="322"/>
      <c r="T80" s="323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hidden="1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25"/>
      <c r="N81" s="321" t="s">
        <v>66</v>
      </c>
      <c r="O81" s="322"/>
      <c r="P81" s="322"/>
      <c r="Q81" s="322"/>
      <c r="R81" s="322"/>
      <c r="S81" s="322"/>
      <c r="T81" s="323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hidden="1" customHeight="1" x14ac:dyDescent="0.25">
      <c r="A82" s="326" t="s">
        <v>95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18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19">
        <v>4680115881488</v>
      </c>
      <c r="E83" s="320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8"/>
      <c r="P83" s="328"/>
      <c r="Q83" s="328"/>
      <c r="R83" s="320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19">
        <v>4607091384765</v>
      </c>
      <c r="E84" s="320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7" t="s">
        <v>160</v>
      </c>
      <c r="O84" s="328"/>
      <c r="P84" s="328"/>
      <c r="Q84" s="328"/>
      <c r="R84" s="320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19">
        <v>4680115882751</v>
      </c>
      <c r="E85" s="320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37" t="s">
        <v>163</v>
      </c>
      <c r="O85" s="328"/>
      <c r="P85" s="328"/>
      <c r="Q85" s="328"/>
      <c r="R85" s="320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19">
        <v>4680115882775</v>
      </c>
      <c r="E86" s="320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479" t="s">
        <v>167</v>
      </c>
      <c r="O86" s="328"/>
      <c r="P86" s="328"/>
      <c r="Q86" s="328"/>
      <c r="R86" s="320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19">
        <v>4680115880658</v>
      </c>
      <c r="E87" s="320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8"/>
      <c r="P87" s="328"/>
      <c r="Q87" s="328"/>
      <c r="R87" s="320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24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5"/>
      <c r="N88" s="321" t="s">
        <v>66</v>
      </c>
      <c r="O88" s="322"/>
      <c r="P88" s="322"/>
      <c r="Q88" s="322"/>
      <c r="R88" s="322"/>
      <c r="S88" s="322"/>
      <c r="T88" s="323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18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25"/>
      <c r="N89" s="321" t="s">
        <v>66</v>
      </c>
      <c r="O89" s="322"/>
      <c r="P89" s="322"/>
      <c r="Q89" s="322"/>
      <c r="R89" s="322"/>
      <c r="S89" s="322"/>
      <c r="T89" s="323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26" t="s">
        <v>60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318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19">
        <v>4607091387667</v>
      </c>
      <c r="E91" s="320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28"/>
      <c r="P91" s="328"/>
      <c r="Q91" s="328"/>
      <c r="R91" s="320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19">
        <v>4607091387636</v>
      </c>
      <c r="E92" s="320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3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28"/>
      <c r="P92" s="328"/>
      <c r="Q92" s="328"/>
      <c r="R92" s="320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19">
        <v>4607091386745</v>
      </c>
      <c r="E93" s="320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8"/>
      <c r="P93" s="328"/>
      <c r="Q93" s="328"/>
      <c r="R93" s="320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19">
        <v>4607091382426</v>
      </c>
      <c r="E94" s="320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8"/>
      <c r="P94" s="328"/>
      <c r="Q94" s="328"/>
      <c r="R94" s="320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19">
        <v>4607091386547</v>
      </c>
      <c r="E95" s="320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8"/>
      <c r="P95" s="328"/>
      <c r="Q95" s="328"/>
      <c r="R95" s="320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19">
        <v>4607091384734</v>
      </c>
      <c r="E96" s="320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5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8"/>
      <c r="P96" s="328"/>
      <c r="Q96" s="328"/>
      <c r="R96" s="320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19">
        <v>4607091382464</v>
      </c>
      <c r="E97" s="320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50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8"/>
      <c r="P97" s="328"/>
      <c r="Q97" s="328"/>
      <c r="R97" s="320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24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5"/>
      <c r="N98" s="321" t="s">
        <v>66</v>
      </c>
      <c r="O98" s="322"/>
      <c r="P98" s="322"/>
      <c r="Q98" s="322"/>
      <c r="R98" s="322"/>
      <c r="S98" s="322"/>
      <c r="T98" s="323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5"/>
      <c r="N99" s="321" t="s">
        <v>66</v>
      </c>
      <c r="O99" s="322"/>
      <c r="P99" s="322"/>
      <c r="Q99" s="322"/>
      <c r="R99" s="322"/>
      <c r="S99" s="322"/>
      <c r="T99" s="323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26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19">
        <v>4607091386967</v>
      </c>
      <c r="E101" s="320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359" t="s">
        <v>186</v>
      </c>
      <c r="O101" s="328"/>
      <c r="P101" s="328"/>
      <c r="Q101" s="328"/>
      <c r="R101" s="320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19">
        <v>4607091386967</v>
      </c>
      <c r="E102" s="320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12" t="s">
        <v>188</v>
      </c>
      <c r="O102" s="328"/>
      <c r="P102" s="328"/>
      <c r="Q102" s="328"/>
      <c r="R102" s="320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19">
        <v>4607091385304</v>
      </c>
      <c r="E103" s="320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19" t="s">
        <v>191</v>
      </c>
      <c r="O103" s="328"/>
      <c r="P103" s="328"/>
      <c r="Q103" s="328"/>
      <c r="R103" s="320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19">
        <v>4607091386264</v>
      </c>
      <c r="E104" s="320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8"/>
      <c r="P104" s="328"/>
      <c r="Q104" s="328"/>
      <c r="R104" s="320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19">
        <v>4607091385731</v>
      </c>
      <c r="E105" s="320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566" t="s">
        <v>196</v>
      </c>
      <c r="O105" s="328"/>
      <c r="P105" s="328"/>
      <c r="Q105" s="328"/>
      <c r="R105" s="320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19">
        <v>4680115880214</v>
      </c>
      <c r="E106" s="320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369" t="s">
        <v>199</v>
      </c>
      <c r="O106" s="328"/>
      <c r="P106" s="328"/>
      <c r="Q106" s="328"/>
      <c r="R106" s="320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19">
        <v>4680115880894</v>
      </c>
      <c r="E107" s="320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575" t="s">
        <v>202</v>
      </c>
      <c r="O107" s="328"/>
      <c r="P107" s="328"/>
      <c r="Q107" s="328"/>
      <c r="R107" s="320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19">
        <v>4607091385427</v>
      </c>
      <c r="E108" s="320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8"/>
      <c r="P108" s="328"/>
      <c r="Q108" s="328"/>
      <c r="R108" s="320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19">
        <v>4680115882645</v>
      </c>
      <c r="E109" s="320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30" t="s">
        <v>207</v>
      </c>
      <c r="O109" s="328"/>
      <c r="P109" s="328"/>
      <c r="Q109" s="328"/>
      <c r="R109" s="320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24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5"/>
      <c r="N110" s="321" t="s">
        <v>66</v>
      </c>
      <c r="O110" s="322"/>
      <c r="P110" s="322"/>
      <c r="Q110" s="322"/>
      <c r="R110" s="322"/>
      <c r="S110" s="322"/>
      <c r="T110" s="323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hidden="1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5"/>
      <c r="N111" s="321" t="s">
        <v>66</v>
      </c>
      <c r="O111" s="322"/>
      <c r="P111" s="322"/>
      <c r="Q111" s="322"/>
      <c r="R111" s="322"/>
      <c r="S111" s="322"/>
      <c r="T111" s="323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hidden="1" customHeight="1" x14ac:dyDescent="0.25">
      <c r="A112" s="326" t="s">
        <v>208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19">
        <v>4607091383065</v>
      </c>
      <c r="E113" s="320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8"/>
      <c r="P113" s="328"/>
      <c r="Q113" s="328"/>
      <c r="R113" s="320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19">
        <v>4680115881532</v>
      </c>
      <c r="E114" s="320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535" t="s">
        <v>213</v>
      </c>
      <c r="O114" s="328"/>
      <c r="P114" s="328"/>
      <c r="Q114" s="328"/>
      <c r="R114" s="320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19">
        <v>4680115882652</v>
      </c>
      <c r="E115" s="320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11" t="s">
        <v>216</v>
      </c>
      <c r="O115" s="328"/>
      <c r="P115" s="328"/>
      <c r="Q115" s="328"/>
      <c r="R115" s="320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19">
        <v>4680115881464</v>
      </c>
      <c r="E116" s="320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418" t="s">
        <v>219</v>
      </c>
      <c r="O116" s="328"/>
      <c r="P116" s="328"/>
      <c r="Q116" s="328"/>
      <c r="R116" s="320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24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25"/>
      <c r="N117" s="321" t="s">
        <v>66</v>
      </c>
      <c r="O117" s="322"/>
      <c r="P117" s="322"/>
      <c r="Q117" s="322"/>
      <c r="R117" s="322"/>
      <c r="S117" s="322"/>
      <c r="T117" s="323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18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5"/>
      <c r="N118" s="321" t="s">
        <v>66</v>
      </c>
      <c r="O118" s="322"/>
      <c r="P118" s="322"/>
      <c r="Q118" s="322"/>
      <c r="R118" s="322"/>
      <c r="S118" s="322"/>
      <c r="T118" s="323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17" t="s">
        <v>220</v>
      </c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8"/>
      <c r="Y119" s="309"/>
      <c r="Z119" s="309"/>
    </row>
    <row r="120" spans="1:53" ht="14.25" hidden="1" customHeight="1" x14ac:dyDescent="0.25">
      <c r="A120" s="326" t="s">
        <v>68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19">
        <v>4607091385168</v>
      </c>
      <c r="E121" s="320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510" t="s">
        <v>223</v>
      </c>
      <c r="O121" s="328"/>
      <c r="P121" s="328"/>
      <c r="Q121" s="328"/>
      <c r="R121" s="320"/>
      <c r="S121" s="34"/>
      <c r="T121" s="34"/>
      <c r="U121" s="35" t="s">
        <v>65</v>
      </c>
      <c r="V121" s="313">
        <v>900</v>
      </c>
      <c r="W121" s="314">
        <f>IFERROR(IF(V121="",0,CEILING((V121/$H121),1)*$H121),"")</f>
        <v>907.2</v>
      </c>
      <c r="X121" s="36">
        <f>IFERROR(IF(W121=0,"",ROUNDUP(W121/H121,0)*0.02175),"")</f>
        <v>2.3489999999999998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19">
        <v>4607091383256</v>
      </c>
      <c r="E122" s="320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5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28"/>
      <c r="P122" s="328"/>
      <c r="Q122" s="328"/>
      <c r="R122" s="320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19">
        <v>4607091385748</v>
      </c>
      <c r="E123" s="320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5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28"/>
      <c r="P123" s="328"/>
      <c r="Q123" s="328"/>
      <c r="R123" s="320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x14ac:dyDescent="0.2">
      <c r="A124" s="324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25"/>
      <c r="N124" s="321" t="s">
        <v>66</v>
      </c>
      <c r="O124" s="322"/>
      <c r="P124" s="322"/>
      <c r="Q124" s="322"/>
      <c r="R124" s="322"/>
      <c r="S124" s="322"/>
      <c r="T124" s="323"/>
      <c r="U124" s="37" t="s">
        <v>67</v>
      </c>
      <c r="V124" s="315">
        <f>IFERROR(V121/H121,"0")+IFERROR(V122/H122,"0")+IFERROR(V123/H123,"0")</f>
        <v>107.14285714285714</v>
      </c>
      <c r="W124" s="315">
        <f>IFERROR(W121/H121,"0")+IFERROR(W122/H122,"0")+IFERROR(W123/H123,"0")</f>
        <v>108</v>
      </c>
      <c r="X124" s="315">
        <f>IFERROR(IF(X121="",0,X121),"0")+IFERROR(IF(X122="",0,X122),"0")+IFERROR(IF(X123="",0,X123),"0")</f>
        <v>2.3489999999999998</v>
      </c>
      <c r="Y124" s="316"/>
      <c r="Z124" s="316"/>
    </row>
    <row r="125" spans="1:53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5"/>
      <c r="N125" s="321" t="s">
        <v>66</v>
      </c>
      <c r="O125" s="322"/>
      <c r="P125" s="322"/>
      <c r="Q125" s="322"/>
      <c r="R125" s="322"/>
      <c r="S125" s="322"/>
      <c r="T125" s="323"/>
      <c r="U125" s="37" t="s">
        <v>65</v>
      </c>
      <c r="V125" s="315">
        <f>IFERROR(SUM(V121:V123),"0")</f>
        <v>900</v>
      </c>
      <c r="W125" s="315">
        <f>IFERROR(SUM(W121:W123),"0")</f>
        <v>907.2</v>
      </c>
      <c r="X125" s="37"/>
      <c r="Y125" s="316"/>
      <c r="Z125" s="316"/>
    </row>
    <row r="126" spans="1:53" ht="27.75" hidden="1" customHeight="1" x14ac:dyDescent="0.2">
      <c r="A126" s="408" t="s">
        <v>228</v>
      </c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09"/>
      <c r="P126" s="409"/>
      <c r="Q126" s="409"/>
      <c r="R126" s="409"/>
      <c r="S126" s="409"/>
      <c r="T126" s="409"/>
      <c r="U126" s="409"/>
      <c r="V126" s="409"/>
      <c r="W126" s="409"/>
      <c r="X126" s="409"/>
      <c r="Y126" s="48"/>
      <c r="Z126" s="48"/>
    </row>
    <row r="127" spans="1:53" ht="16.5" hidden="1" customHeight="1" x14ac:dyDescent="0.25">
      <c r="A127" s="317" t="s">
        <v>229</v>
      </c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18"/>
      <c r="M127" s="318"/>
      <c r="N127" s="318"/>
      <c r="O127" s="318"/>
      <c r="P127" s="318"/>
      <c r="Q127" s="318"/>
      <c r="R127" s="318"/>
      <c r="S127" s="318"/>
      <c r="T127" s="318"/>
      <c r="U127" s="318"/>
      <c r="V127" s="318"/>
      <c r="W127" s="318"/>
      <c r="X127" s="318"/>
      <c r="Y127" s="309"/>
      <c r="Z127" s="309"/>
    </row>
    <row r="128" spans="1:53" ht="14.25" hidden="1" customHeight="1" x14ac:dyDescent="0.25">
      <c r="A128" s="326" t="s">
        <v>103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19">
        <v>4607091383423</v>
      </c>
      <c r="E129" s="320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28"/>
      <c r="P129" s="328"/>
      <c r="Q129" s="328"/>
      <c r="R129" s="320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19">
        <v>4607091381405</v>
      </c>
      <c r="E130" s="320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5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28"/>
      <c r="P130" s="328"/>
      <c r="Q130" s="328"/>
      <c r="R130" s="320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19">
        <v>4607091386516</v>
      </c>
      <c r="E131" s="320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37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28"/>
      <c r="P131" s="328"/>
      <c r="Q131" s="328"/>
      <c r="R131" s="320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24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25"/>
      <c r="N132" s="321" t="s">
        <v>66</v>
      </c>
      <c r="O132" s="322"/>
      <c r="P132" s="322"/>
      <c r="Q132" s="322"/>
      <c r="R132" s="322"/>
      <c r="S132" s="322"/>
      <c r="T132" s="323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18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5"/>
      <c r="N133" s="321" t="s">
        <v>66</v>
      </c>
      <c r="O133" s="322"/>
      <c r="P133" s="322"/>
      <c r="Q133" s="322"/>
      <c r="R133" s="322"/>
      <c r="S133" s="322"/>
      <c r="T133" s="323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17" t="s">
        <v>236</v>
      </c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18"/>
      <c r="N134" s="318"/>
      <c r="O134" s="318"/>
      <c r="P134" s="318"/>
      <c r="Q134" s="318"/>
      <c r="R134" s="318"/>
      <c r="S134" s="318"/>
      <c r="T134" s="318"/>
      <c r="U134" s="318"/>
      <c r="V134" s="318"/>
      <c r="W134" s="318"/>
      <c r="X134" s="318"/>
      <c r="Y134" s="309"/>
      <c r="Z134" s="309"/>
    </row>
    <row r="135" spans="1:53" ht="14.25" hidden="1" customHeight="1" x14ac:dyDescent="0.25">
      <c r="A135" s="326" t="s">
        <v>60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19">
        <v>4680115880993</v>
      </c>
      <c r="E136" s="320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5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28"/>
      <c r="P136" s="328"/>
      <c r="Q136" s="328"/>
      <c r="R136" s="320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19">
        <v>4680115881761</v>
      </c>
      <c r="E137" s="320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28"/>
      <c r="P137" s="328"/>
      <c r="Q137" s="328"/>
      <c r="R137" s="320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19">
        <v>4680115881563</v>
      </c>
      <c r="E138" s="320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3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28"/>
      <c r="P138" s="328"/>
      <c r="Q138" s="328"/>
      <c r="R138" s="320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19">
        <v>4680115880986</v>
      </c>
      <c r="E139" s="320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5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28"/>
      <c r="P139" s="328"/>
      <c r="Q139" s="328"/>
      <c r="R139" s="320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19">
        <v>4680115880207</v>
      </c>
      <c r="E140" s="320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4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28"/>
      <c r="P140" s="328"/>
      <c r="Q140" s="328"/>
      <c r="R140" s="320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19">
        <v>4680115881785</v>
      </c>
      <c r="E141" s="320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6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28"/>
      <c r="P141" s="328"/>
      <c r="Q141" s="328"/>
      <c r="R141" s="320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19">
        <v>4680115881679</v>
      </c>
      <c r="E142" s="320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4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28"/>
      <c r="P142" s="328"/>
      <c r="Q142" s="328"/>
      <c r="R142" s="320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19">
        <v>4680115880191</v>
      </c>
      <c r="E143" s="320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28"/>
      <c r="P143" s="328"/>
      <c r="Q143" s="328"/>
      <c r="R143" s="320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19">
        <v>4680115883963</v>
      </c>
      <c r="E144" s="320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351" t="s">
        <v>255</v>
      </c>
      <c r="O144" s="328"/>
      <c r="P144" s="328"/>
      <c r="Q144" s="328"/>
      <c r="R144" s="320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24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25"/>
      <c r="N145" s="321" t="s">
        <v>66</v>
      </c>
      <c r="O145" s="322"/>
      <c r="P145" s="322"/>
      <c r="Q145" s="322"/>
      <c r="R145" s="322"/>
      <c r="S145" s="322"/>
      <c r="T145" s="323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5"/>
      <c r="N146" s="321" t="s">
        <v>66</v>
      </c>
      <c r="O146" s="322"/>
      <c r="P146" s="322"/>
      <c r="Q146" s="322"/>
      <c r="R146" s="322"/>
      <c r="S146" s="322"/>
      <c r="T146" s="323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17" t="s">
        <v>256</v>
      </c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09"/>
      <c r="Z147" s="309"/>
    </row>
    <row r="148" spans="1:53" ht="14.25" hidden="1" customHeight="1" x14ac:dyDescent="0.25">
      <c r="A148" s="326" t="s">
        <v>103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19">
        <v>4680115881402</v>
      </c>
      <c r="E149" s="320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28"/>
      <c r="P149" s="328"/>
      <c r="Q149" s="328"/>
      <c r="R149" s="320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19">
        <v>4680115881396</v>
      </c>
      <c r="E150" s="320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28"/>
      <c r="P150" s="328"/>
      <c r="Q150" s="328"/>
      <c r="R150" s="320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24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5"/>
      <c r="N151" s="321" t="s">
        <v>66</v>
      </c>
      <c r="O151" s="322"/>
      <c r="P151" s="322"/>
      <c r="Q151" s="322"/>
      <c r="R151" s="322"/>
      <c r="S151" s="322"/>
      <c r="T151" s="323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5"/>
      <c r="N152" s="321" t="s">
        <v>66</v>
      </c>
      <c r="O152" s="322"/>
      <c r="P152" s="322"/>
      <c r="Q152" s="322"/>
      <c r="R152" s="322"/>
      <c r="S152" s="322"/>
      <c r="T152" s="323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26" t="s">
        <v>95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19">
        <v>4680115882935</v>
      </c>
      <c r="E154" s="320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634" t="s">
        <v>263</v>
      </c>
      <c r="O154" s="328"/>
      <c r="P154" s="328"/>
      <c r="Q154" s="328"/>
      <c r="R154" s="320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19">
        <v>4680115880764</v>
      </c>
      <c r="E155" s="320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28"/>
      <c r="P155" s="328"/>
      <c r="Q155" s="328"/>
      <c r="R155" s="320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24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25"/>
      <c r="N156" s="321" t="s">
        <v>66</v>
      </c>
      <c r="O156" s="322"/>
      <c r="P156" s="322"/>
      <c r="Q156" s="322"/>
      <c r="R156" s="322"/>
      <c r="S156" s="322"/>
      <c r="T156" s="323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5"/>
      <c r="N157" s="321" t="s">
        <v>66</v>
      </c>
      <c r="O157" s="322"/>
      <c r="P157" s="322"/>
      <c r="Q157" s="322"/>
      <c r="R157" s="322"/>
      <c r="S157" s="322"/>
      <c r="T157" s="323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26" t="s">
        <v>60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19">
        <v>4680115882683</v>
      </c>
      <c r="E159" s="320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28"/>
      <c r="P159" s="328"/>
      <c r="Q159" s="328"/>
      <c r="R159" s="320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19">
        <v>4680115882690</v>
      </c>
      <c r="E160" s="320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6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28"/>
      <c r="P160" s="328"/>
      <c r="Q160" s="328"/>
      <c r="R160" s="320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19">
        <v>4680115882669</v>
      </c>
      <c r="E161" s="320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28"/>
      <c r="P161" s="328"/>
      <c r="Q161" s="328"/>
      <c r="R161" s="320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19">
        <v>4680115882676</v>
      </c>
      <c r="E162" s="320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28"/>
      <c r="P162" s="328"/>
      <c r="Q162" s="328"/>
      <c r="R162" s="320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24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5"/>
      <c r="N163" s="321" t="s">
        <v>66</v>
      </c>
      <c r="O163" s="322"/>
      <c r="P163" s="322"/>
      <c r="Q163" s="322"/>
      <c r="R163" s="322"/>
      <c r="S163" s="322"/>
      <c r="T163" s="323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5"/>
      <c r="N164" s="321" t="s">
        <v>66</v>
      </c>
      <c r="O164" s="322"/>
      <c r="P164" s="322"/>
      <c r="Q164" s="322"/>
      <c r="R164" s="322"/>
      <c r="S164" s="322"/>
      <c r="T164" s="323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26" t="s">
        <v>68</v>
      </c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19">
        <v>4680115881556</v>
      </c>
      <c r="E166" s="320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4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28"/>
      <c r="P166" s="328"/>
      <c r="Q166" s="328"/>
      <c r="R166" s="320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19">
        <v>4680115880573</v>
      </c>
      <c r="E167" s="320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37" t="s">
        <v>278</v>
      </c>
      <c r="O167" s="328"/>
      <c r="P167" s="328"/>
      <c r="Q167" s="328"/>
      <c r="R167" s="320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19">
        <v>4680115881594</v>
      </c>
      <c r="E168" s="320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6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28"/>
      <c r="P168" s="328"/>
      <c r="Q168" s="328"/>
      <c r="R168" s="320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19">
        <v>4680115881587</v>
      </c>
      <c r="E169" s="320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608" t="s">
        <v>283</v>
      </c>
      <c r="O169" s="328"/>
      <c r="P169" s="328"/>
      <c r="Q169" s="328"/>
      <c r="R169" s="320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19">
        <v>4680115880962</v>
      </c>
      <c r="E170" s="320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28"/>
      <c r="P170" s="328"/>
      <c r="Q170" s="328"/>
      <c r="R170" s="320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19">
        <v>4680115881617</v>
      </c>
      <c r="E171" s="320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5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28"/>
      <c r="P171" s="328"/>
      <c r="Q171" s="328"/>
      <c r="R171" s="320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19">
        <v>4680115881228</v>
      </c>
      <c r="E172" s="320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42" t="s">
        <v>290</v>
      </c>
      <c r="O172" s="328"/>
      <c r="P172" s="328"/>
      <c r="Q172" s="328"/>
      <c r="R172" s="320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19">
        <v>4680115881037</v>
      </c>
      <c r="E173" s="320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91" t="s">
        <v>293</v>
      </c>
      <c r="O173" s="328"/>
      <c r="P173" s="328"/>
      <c r="Q173" s="328"/>
      <c r="R173" s="320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19">
        <v>4680115881211</v>
      </c>
      <c r="E174" s="320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28"/>
      <c r="P174" s="328"/>
      <c r="Q174" s="328"/>
      <c r="R174" s="320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19">
        <v>4680115881020</v>
      </c>
      <c r="E175" s="320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28"/>
      <c r="P175" s="328"/>
      <c r="Q175" s="328"/>
      <c r="R175" s="320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19">
        <v>4680115882195</v>
      </c>
      <c r="E176" s="320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3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28"/>
      <c r="P176" s="328"/>
      <c r="Q176" s="328"/>
      <c r="R176" s="320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19">
        <v>4680115882607</v>
      </c>
      <c r="E177" s="320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54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28"/>
      <c r="P177" s="328"/>
      <c r="Q177" s="328"/>
      <c r="R177" s="320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19">
        <v>4680115880092</v>
      </c>
      <c r="E178" s="320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45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28"/>
      <c r="P178" s="328"/>
      <c r="Q178" s="328"/>
      <c r="R178" s="320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19">
        <v>4680115880221</v>
      </c>
      <c r="E179" s="320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51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28"/>
      <c r="P179" s="328"/>
      <c r="Q179" s="328"/>
      <c r="R179" s="320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19">
        <v>4680115882942</v>
      </c>
      <c r="E180" s="320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28"/>
      <c r="P180" s="328"/>
      <c r="Q180" s="328"/>
      <c r="R180" s="320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19">
        <v>4680115880504</v>
      </c>
      <c r="E181" s="320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28"/>
      <c r="P181" s="328"/>
      <c r="Q181" s="328"/>
      <c r="R181" s="320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19">
        <v>4680115882164</v>
      </c>
      <c r="E182" s="320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6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28"/>
      <c r="P182" s="328"/>
      <c r="Q182" s="328"/>
      <c r="R182" s="320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idden="1" x14ac:dyDescent="0.2">
      <c r="A183" s="324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25"/>
      <c r="N183" s="321" t="s">
        <v>66</v>
      </c>
      <c r="O183" s="322"/>
      <c r="P183" s="322"/>
      <c r="Q183" s="322"/>
      <c r="R183" s="322"/>
      <c r="S183" s="322"/>
      <c r="T183" s="323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hidden="1" x14ac:dyDescent="0.2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5"/>
      <c r="N184" s="321" t="s">
        <v>66</v>
      </c>
      <c r="O184" s="322"/>
      <c r="P184" s="322"/>
      <c r="Q184" s="322"/>
      <c r="R184" s="322"/>
      <c r="S184" s="322"/>
      <c r="T184" s="323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hidden="1" customHeight="1" x14ac:dyDescent="0.25">
      <c r="A185" s="326" t="s">
        <v>208</v>
      </c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19">
        <v>4680115882874</v>
      </c>
      <c r="E186" s="320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346" t="s">
        <v>314</v>
      </c>
      <c r="O186" s="328"/>
      <c r="P186" s="328"/>
      <c r="Q186" s="328"/>
      <c r="R186" s="320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19">
        <v>4680115884434</v>
      </c>
      <c r="E187" s="320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525" t="s">
        <v>317</v>
      </c>
      <c r="O187" s="328"/>
      <c r="P187" s="328"/>
      <c r="Q187" s="328"/>
      <c r="R187" s="320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19">
        <v>4680115880801</v>
      </c>
      <c r="E188" s="320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28"/>
      <c r="P188" s="328"/>
      <c r="Q188" s="328"/>
      <c r="R188" s="320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19">
        <v>4680115880818</v>
      </c>
      <c r="E189" s="320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28"/>
      <c r="P189" s="328"/>
      <c r="Q189" s="328"/>
      <c r="R189" s="320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24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5"/>
      <c r="N190" s="321" t="s">
        <v>66</v>
      </c>
      <c r="O190" s="322"/>
      <c r="P190" s="322"/>
      <c r="Q190" s="322"/>
      <c r="R190" s="322"/>
      <c r="S190" s="322"/>
      <c r="T190" s="323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18"/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25"/>
      <c r="N191" s="321" t="s">
        <v>66</v>
      </c>
      <c r="O191" s="322"/>
      <c r="P191" s="322"/>
      <c r="Q191" s="322"/>
      <c r="R191" s="322"/>
      <c r="S191" s="322"/>
      <c r="T191" s="323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17" t="s">
        <v>322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9"/>
      <c r="Z192" s="309"/>
    </row>
    <row r="193" spans="1:53" ht="14.25" hidden="1" customHeight="1" x14ac:dyDescent="0.25">
      <c r="A193" s="326" t="s">
        <v>60</v>
      </c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318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19">
        <v>4607091389845</v>
      </c>
      <c r="E194" s="320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45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28"/>
      <c r="P194" s="328"/>
      <c r="Q194" s="328"/>
      <c r="R194" s="320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24"/>
      <c r="B195" s="318"/>
      <c r="C195" s="318"/>
      <c r="D195" s="318"/>
      <c r="E195" s="318"/>
      <c r="F195" s="318"/>
      <c r="G195" s="318"/>
      <c r="H195" s="318"/>
      <c r="I195" s="318"/>
      <c r="J195" s="318"/>
      <c r="K195" s="318"/>
      <c r="L195" s="318"/>
      <c r="M195" s="325"/>
      <c r="N195" s="321" t="s">
        <v>66</v>
      </c>
      <c r="O195" s="322"/>
      <c r="P195" s="322"/>
      <c r="Q195" s="322"/>
      <c r="R195" s="322"/>
      <c r="S195" s="322"/>
      <c r="T195" s="323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18"/>
      <c r="B196" s="318"/>
      <c r="C196" s="318"/>
      <c r="D196" s="318"/>
      <c r="E196" s="318"/>
      <c r="F196" s="318"/>
      <c r="G196" s="318"/>
      <c r="H196" s="318"/>
      <c r="I196" s="318"/>
      <c r="J196" s="318"/>
      <c r="K196" s="318"/>
      <c r="L196" s="318"/>
      <c r="M196" s="325"/>
      <c r="N196" s="321" t="s">
        <v>66</v>
      </c>
      <c r="O196" s="322"/>
      <c r="P196" s="322"/>
      <c r="Q196" s="322"/>
      <c r="R196" s="322"/>
      <c r="S196" s="322"/>
      <c r="T196" s="323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17" t="s">
        <v>325</v>
      </c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8"/>
      <c r="N197" s="318"/>
      <c r="O197" s="318"/>
      <c r="P197" s="318"/>
      <c r="Q197" s="318"/>
      <c r="R197" s="318"/>
      <c r="S197" s="318"/>
      <c r="T197" s="318"/>
      <c r="U197" s="318"/>
      <c r="V197" s="318"/>
      <c r="W197" s="318"/>
      <c r="X197" s="318"/>
      <c r="Y197" s="309"/>
      <c r="Z197" s="309"/>
    </row>
    <row r="198" spans="1:53" ht="14.25" hidden="1" customHeight="1" x14ac:dyDescent="0.25">
      <c r="A198" s="326" t="s">
        <v>103</v>
      </c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18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19">
        <v>4607091387445</v>
      </c>
      <c r="E199" s="320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4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28"/>
      <c r="P199" s="328"/>
      <c r="Q199" s="328"/>
      <c r="R199" s="320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19">
        <v>4607091386004</v>
      </c>
      <c r="E200" s="320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32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8"/>
      <c r="P200" s="328"/>
      <c r="Q200" s="328"/>
      <c r="R200" s="320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19">
        <v>4607091386004</v>
      </c>
      <c r="E201" s="320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8"/>
      <c r="P201" s="328"/>
      <c r="Q201" s="328"/>
      <c r="R201" s="320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19">
        <v>4607091386073</v>
      </c>
      <c r="E202" s="320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28"/>
      <c r="P202" s="328"/>
      <c r="Q202" s="328"/>
      <c r="R202" s="320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19">
        <v>4607091387322</v>
      </c>
      <c r="E203" s="320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8"/>
      <c r="P203" s="328"/>
      <c r="Q203" s="328"/>
      <c r="R203" s="320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19">
        <v>4607091387322</v>
      </c>
      <c r="E204" s="320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6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8"/>
      <c r="P204" s="328"/>
      <c r="Q204" s="328"/>
      <c r="R204" s="320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19">
        <v>4607091387377</v>
      </c>
      <c r="E205" s="320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28"/>
      <c r="P205" s="328"/>
      <c r="Q205" s="328"/>
      <c r="R205" s="320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19">
        <v>4607091387353</v>
      </c>
      <c r="E206" s="320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28"/>
      <c r="P206" s="328"/>
      <c r="Q206" s="328"/>
      <c r="R206" s="320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19">
        <v>4607091386011</v>
      </c>
      <c r="E207" s="320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28"/>
      <c r="P207" s="328"/>
      <c r="Q207" s="328"/>
      <c r="R207" s="320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19">
        <v>4607091387308</v>
      </c>
      <c r="E208" s="320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28"/>
      <c r="P208" s="328"/>
      <c r="Q208" s="328"/>
      <c r="R208" s="320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19">
        <v>4607091387339</v>
      </c>
      <c r="E209" s="320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5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28"/>
      <c r="P209" s="328"/>
      <c r="Q209" s="328"/>
      <c r="R209" s="320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19">
        <v>4680115882638</v>
      </c>
      <c r="E210" s="320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28"/>
      <c r="P210" s="328"/>
      <c r="Q210" s="328"/>
      <c r="R210" s="320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19">
        <v>4680115881938</v>
      </c>
      <c r="E211" s="320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28"/>
      <c r="P211" s="328"/>
      <c r="Q211" s="328"/>
      <c r="R211" s="320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19">
        <v>4607091387346</v>
      </c>
      <c r="E212" s="320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28"/>
      <c r="P212" s="328"/>
      <c r="Q212" s="328"/>
      <c r="R212" s="320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19">
        <v>4607091389807</v>
      </c>
      <c r="E213" s="320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28"/>
      <c r="P213" s="328"/>
      <c r="Q213" s="328"/>
      <c r="R213" s="320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24"/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25"/>
      <c r="N214" s="321" t="s">
        <v>66</v>
      </c>
      <c r="O214" s="322"/>
      <c r="P214" s="322"/>
      <c r="Q214" s="322"/>
      <c r="R214" s="322"/>
      <c r="S214" s="322"/>
      <c r="T214" s="323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18"/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  <c r="L215" s="318"/>
      <c r="M215" s="325"/>
      <c r="N215" s="321" t="s">
        <v>66</v>
      </c>
      <c r="O215" s="322"/>
      <c r="P215" s="322"/>
      <c r="Q215" s="322"/>
      <c r="R215" s="322"/>
      <c r="S215" s="322"/>
      <c r="T215" s="323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26" t="s">
        <v>95</v>
      </c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8"/>
      <c r="N216" s="318"/>
      <c r="O216" s="318"/>
      <c r="P216" s="318"/>
      <c r="Q216" s="318"/>
      <c r="R216" s="318"/>
      <c r="S216" s="318"/>
      <c r="T216" s="318"/>
      <c r="U216" s="318"/>
      <c r="V216" s="318"/>
      <c r="W216" s="318"/>
      <c r="X216" s="318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19">
        <v>4680115881914</v>
      </c>
      <c r="E217" s="320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5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8"/>
      <c r="P217" s="328"/>
      <c r="Q217" s="328"/>
      <c r="R217" s="320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24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5"/>
      <c r="N218" s="321" t="s">
        <v>66</v>
      </c>
      <c r="O218" s="322"/>
      <c r="P218" s="322"/>
      <c r="Q218" s="322"/>
      <c r="R218" s="322"/>
      <c r="S218" s="322"/>
      <c r="T218" s="323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5"/>
      <c r="N219" s="321" t="s">
        <v>66</v>
      </c>
      <c r="O219" s="322"/>
      <c r="P219" s="322"/>
      <c r="Q219" s="322"/>
      <c r="R219" s="322"/>
      <c r="S219" s="322"/>
      <c r="T219" s="323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26" t="s">
        <v>60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19">
        <v>4607091387193</v>
      </c>
      <c r="E221" s="320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4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8"/>
      <c r="P221" s="328"/>
      <c r="Q221" s="328"/>
      <c r="R221" s="320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19">
        <v>4607091387230</v>
      </c>
      <c r="E222" s="320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4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8"/>
      <c r="P222" s="328"/>
      <c r="Q222" s="328"/>
      <c r="R222" s="320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19">
        <v>4607091387285</v>
      </c>
      <c r="E223" s="320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3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8"/>
      <c r="P223" s="328"/>
      <c r="Q223" s="328"/>
      <c r="R223" s="320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24"/>
      <c r="B224" s="318"/>
      <c r="C224" s="318"/>
      <c r="D224" s="318"/>
      <c r="E224" s="318"/>
      <c r="F224" s="318"/>
      <c r="G224" s="318"/>
      <c r="H224" s="318"/>
      <c r="I224" s="318"/>
      <c r="J224" s="318"/>
      <c r="K224" s="318"/>
      <c r="L224" s="318"/>
      <c r="M224" s="325"/>
      <c r="N224" s="321" t="s">
        <v>66</v>
      </c>
      <c r="O224" s="322"/>
      <c r="P224" s="322"/>
      <c r="Q224" s="322"/>
      <c r="R224" s="322"/>
      <c r="S224" s="322"/>
      <c r="T224" s="323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18"/>
      <c r="B225" s="318"/>
      <c r="C225" s="318"/>
      <c r="D225" s="318"/>
      <c r="E225" s="318"/>
      <c r="F225" s="318"/>
      <c r="G225" s="318"/>
      <c r="H225" s="318"/>
      <c r="I225" s="318"/>
      <c r="J225" s="318"/>
      <c r="K225" s="318"/>
      <c r="L225" s="318"/>
      <c r="M225" s="325"/>
      <c r="N225" s="321" t="s">
        <v>66</v>
      </c>
      <c r="O225" s="322"/>
      <c r="P225" s="322"/>
      <c r="Q225" s="322"/>
      <c r="R225" s="322"/>
      <c r="S225" s="322"/>
      <c r="T225" s="323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26" t="s">
        <v>68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318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19">
        <v>4607091387766</v>
      </c>
      <c r="E227" s="320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8"/>
      <c r="P227" s="328"/>
      <c r="Q227" s="328"/>
      <c r="R227" s="320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19">
        <v>4607091387957</v>
      </c>
      <c r="E228" s="320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8"/>
      <c r="P228" s="328"/>
      <c r="Q228" s="328"/>
      <c r="R228" s="320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19">
        <v>4607091387964</v>
      </c>
      <c r="E229" s="320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3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8"/>
      <c r="P229" s="328"/>
      <c r="Q229" s="328"/>
      <c r="R229" s="320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19">
        <v>4680115883604</v>
      </c>
      <c r="E230" s="320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78" t="s">
        <v>370</v>
      </c>
      <c r="O230" s="328"/>
      <c r="P230" s="328"/>
      <c r="Q230" s="328"/>
      <c r="R230" s="320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19">
        <v>4680115883567</v>
      </c>
      <c r="E231" s="320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75" t="s">
        <v>373</v>
      </c>
      <c r="O231" s="328"/>
      <c r="P231" s="328"/>
      <c r="Q231" s="328"/>
      <c r="R231" s="320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19">
        <v>4607091381672</v>
      </c>
      <c r="E232" s="320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9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8"/>
      <c r="P232" s="328"/>
      <c r="Q232" s="328"/>
      <c r="R232" s="320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19">
        <v>4607091387537</v>
      </c>
      <c r="E233" s="320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8"/>
      <c r="P233" s="328"/>
      <c r="Q233" s="328"/>
      <c r="R233" s="320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19">
        <v>4607091387513</v>
      </c>
      <c r="E234" s="320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8"/>
      <c r="P234" s="328"/>
      <c r="Q234" s="328"/>
      <c r="R234" s="320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19">
        <v>4680115880511</v>
      </c>
      <c r="E235" s="320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8"/>
      <c r="P235" s="328"/>
      <c r="Q235" s="328"/>
      <c r="R235" s="320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24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5"/>
      <c r="N236" s="321" t="s">
        <v>66</v>
      </c>
      <c r="O236" s="322"/>
      <c r="P236" s="322"/>
      <c r="Q236" s="322"/>
      <c r="R236" s="322"/>
      <c r="S236" s="322"/>
      <c r="T236" s="323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5"/>
      <c r="N237" s="321" t="s">
        <v>66</v>
      </c>
      <c r="O237" s="322"/>
      <c r="P237" s="322"/>
      <c r="Q237" s="322"/>
      <c r="R237" s="322"/>
      <c r="S237" s="322"/>
      <c r="T237" s="323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26" t="s">
        <v>208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19">
        <v>4607091380880</v>
      </c>
      <c r="E239" s="320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8"/>
      <c r="P239" s="328"/>
      <c r="Q239" s="328"/>
      <c r="R239" s="320"/>
      <c r="S239" s="34"/>
      <c r="T239" s="34"/>
      <c r="U239" s="35" t="s">
        <v>65</v>
      </c>
      <c r="V239" s="313">
        <v>200</v>
      </c>
      <c r="W239" s="314">
        <f>IFERROR(IF(V239="",0,CEILING((V239/$H239),1)*$H239),"")</f>
        <v>201.60000000000002</v>
      </c>
      <c r="X239" s="36">
        <f>IFERROR(IF(W239=0,"",ROUNDUP(W239/H239,0)*0.02175),"")</f>
        <v>0.52200000000000002</v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19">
        <v>4607091384482</v>
      </c>
      <c r="E240" s="320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8"/>
      <c r="P240" s="328"/>
      <c r="Q240" s="328"/>
      <c r="R240" s="320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19">
        <v>4607091380897</v>
      </c>
      <c r="E241" s="320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8"/>
      <c r="P241" s="328"/>
      <c r="Q241" s="328"/>
      <c r="R241" s="320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24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5"/>
      <c r="N242" s="321" t="s">
        <v>66</v>
      </c>
      <c r="O242" s="322"/>
      <c r="P242" s="322"/>
      <c r="Q242" s="322"/>
      <c r="R242" s="322"/>
      <c r="S242" s="322"/>
      <c r="T242" s="323"/>
      <c r="U242" s="37" t="s">
        <v>67</v>
      </c>
      <c r="V242" s="315">
        <f>IFERROR(V239/H239,"0")+IFERROR(V240/H240,"0")+IFERROR(V241/H241,"0")</f>
        <v>23.80952380952381</v>
      </c>
      <c r="W242" s="315">
        <f>IFERROR(W239/H239,"0")+IFERROR(W240/H240,"0")+IFERROR(W241/H241,"0")</f>
        <v>24</v>
      </c>
      <c r="X242" s="315">
        <f>IFERROR(IF(X239="",0,X239),"0")+IFERROR(IF(X240="",0,X240),"0")+IFERROR(IF(X241="",0,X241),"0")</f>
        <v>0.52200000000000002</v>
      </c>
      <c r="Y242" s="316"/>
      <c r="Z242" s="316"/>
    </row>
    <row r="243" spans="1:53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5"/>
      <c r="N243" s="321" t="s">
        <v>66</v>
      </c>
      <c r="O243" s="322"/>
      <c r="P243" s="322"/>
      <c r="Q243" s="322"/>
      <c r="R243" s="322"/>
      <c r="S243" s="322"/>
      <c r="T243" s="323"/>
      <c r="U243" s="37" t="s">
        <v>65</v>
      </c>
      <c r="V243" s="315">
        <f>IFERROR(SUM(V239:V241),"0")</f>
        <v>200</v>
      </c>
      <c r="W243" s="315">
        <f>IFERROR(SUM(W239:W241),"0")</f>
        <v>201.60000000000002</v>
      </c>
      <c r="X243" s="37"/>
      <c r="Y243" s="316"/>
      <c r="Z243" s="316"/>
    </row>
    <row r="244" spans="1:53" ht="14.25" hidden="1" customHeight="1" x14ac:dyDescent="0.25">
      <c r="A244" s="326" t="s">
        <v>81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19">
        <v>4607091388374</v>
      </c>
      <c r="E245" s="320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88" t="s">
        <v>390</v>
      </c>
      <c r="O245" s="328"/>
      <c r="P245" s="328"/>
      <c r="Q245" s="328"/>
      <c r="R245" s="320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19">
        <v>4607091388381</v>
      </c>
      <c r="E246" s="320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29" t="s">
        <v>393</v>
      </c>
      <c r="O246" s="328"/>
      <c r="P246" s="328"/>
      <c r="Q246" s="328"/>
      <c r="R246" s="320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19">
        <v>4607091388404</v>
      </c>
      <c r="E247" s="320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8"/>
      <c r="P247" s="328"/>
      <c r="Q247" s="328"/>
      <c r="R247" s="320"/>
      <c r="S247" s="34"/>
      <c r="T247" s="34"/>
      <c r="U247" s="35" t="s">
        <v>65</v>
      </c>
      <c r="V247" s="313">
        <v>20.399999999999999</v>
      </c>
      <c r="W247" s="314">
        <f>IFERROR(IF(V247="",0,CEILING((V247/$H247),1)*$H247),"")</f>
        <v>20.399999999999999</v>
      </c>
      <c r="X247" s="36">
        <f>IFERROR(IF(W247=0,"",ROUNDUP(W247/H247,0)*0.00753),"")</f>
        <v>6.0240000000000002E-2</v>
      </c>
      <c r="Y247" s="56"/>
      <c r="Z247" s="57"/>
      <c r="AD247" s="58"/>
      <c r="BA247" s="195" t="s">
        <v>1</v>
      </c>
    </row>
    <row r="248" spans="1:53" x14ac:dyDescent="0.2">
      <c r="A248" s="324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5"/>
      <c r="N248" s="321" t="s">
        <v>66</v>
      </c>
      <c r="O248" s="322"/>
      <c r="P248" s="322"/>
      <c r="Q248" s="322"/>
      <c r="R248" s="322"/>
      <c r="S248" s="322"/>
      <c r="T248" s="323"/>
      <c r="U248" s="37" t="s">
        <v>67</v>
      </c>
      <c r="V248" s="315">
        <f>IFERROR(V245/H245,"0")+IFERROR(V246/H246,"0")+IFERROR(V247/H247,"0")</f>
        <v>8</v>
      </c>
      <c r="W248" s="315">
        <f>IFERROR(W245/H245,"0")+IFERROR(W246/H246,"0")+IFERROR(W247/H247,"0")</f>
        <v>8</v>
      </c>
      <c r="X248" s="315">
        <f>IFERROR(IF(X245="",0,X245),"0")+IFERROR(IF(X246="",0,X246),"0")+IFERROR(IF(X247="",0,X247),"0")</f>
        <v>6.0240000000000002E-2</v>
      </c>
      <c r="Y248" s="316"/>
      <c r="Z248" s="316"/>
    </row>
    <row r="249" spans="1:53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5"/>
      <c r="N249" s="321" t="s">
        <v>66</v>
      </c>
      <c r="O249" s="322"/>
      <c r="P249" s="322"/>
      <c r="Q249" s="322"/>
      <c r="R249" s="322"/>
      <c r="S249" s="322"/>
      <c r="T249" s="323"/>
      <c r="U249" s="37" t="s">
        <v>65</v>
      </c>
      <c r="V249" s="315">
        <f>IFERROR(SUM(V245:V247),"0")</f>
        <v>20.399999999999999</v>
      </c>
      <c r="W249" s="315">
        <f>IFERROR(SUM(W245:W247),"0")</f>
        <v>20.399999999999999</v>
      </c>
      <c r="X249" s="37"/>
      <c r="Y249" s="316"/>
      <c r="Z249" s="316"/>
    </row>
    <row r="250" spans="1:53" ht="14.25" hidden="1" customHeight="1" x14ac:dyDescent="0.25">
      <c r="A250" s="326" t="s">
        <v>396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19">
        <v>4680115881808</v>
      </c>
      <c r="E251" s="320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8"/>
      <c r="P251" s="328"/>
      <c r="Q251" s="328"/>
      <c r="R251" s="320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19">
        <v>4680115881822</v>
      </c>
      <c r="E252" s="320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3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8"/>
      <c r="P252" s="328"/>
      <c r="Q252" s="328"/>
      <c r="R252" s="320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19">
        <v>4680115880016</v>
      </c>
      <c r="E253" s="320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8"/>
      <c r="P253" s="328"/>
      <c r="Q253" s="328"/>
      <c r="R253" s="320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24"/>
      <c r="B254" s="318"/>
      <c r="C254" s="318"/>
      <c r="D254" s="318"/>
      <c r="E254" s="318"/>
      <c r="F254" s="318"/>
      <c r="G254" s="318"/>
      <c r="H254" s="318"/>
      <c r="I254" s="318"/>
      <c r="J254" s="318"/>
      <c r="K254" s="318"/>
      <c r="L254" s="318"/>
      <c r="M254" s="325"/>
      <c r="N254" s="321" t="s">
        <v>66</v>
      </c>
      <c r="O254" s="322"/>
      <c r="P254" s="322"/>
      <c r="Q254" s="322"/>
      <c r="R254" s="322"/>
      <c r="S254" s="322"/>
      <c r="T254" s="323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18"/>
      <c r="B255" s="318"/>
      <c r="C255" s="318"/>
      <c r="D255" s="318"/>
      <c r="E255" s="318"/>
      <c r="F255" s="318"/>
      <c r="G255" s="318"/>
      <c r="H255" s="318"/>
      <c r="I255" s="318"/>
      <c r="J255" s="318"/>
      <c r="K255" s="318"/>
      <c r="L255" s="318"/>
      <c r="M255" s="325"/>
      <c r="N255" s="321" t="s">
        <v>66</v>
      </c>
      <c r="O255" s="322"/>
      <c r="P255" s="322"/>
      <c r="Q255" s="322"/>
      <c r="R255" s="322"/>
      <c r="S255" s="322"/>
      <c r="T255" s="323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17" t="s">
        <v>405</v>
      </c>
      <c r="B256" s="318"/>
      <c r="C256" s="318"/>
      <c r="D256" s="318"/>
      <c r="E256" s="318"/>
      <c r="F256" s="318"/>
      <c r="G256" s="318"/>
      <c r="H256" s="318"/>
      <c r="I256" s="318"/>
      <c r="J256" s="318"/>
      <c r="K256" s="318"/>
      <c r="L256" s="318"/>
      <c r="M256" s="318"/>
      <c r="N256" s="318"/>
      <c r="O256" s="318"/>
      <c r="P256" s="318"/>
      <c r="Q256" s="318"/>
      <c r="R256" s="318"/>
      <c r="S256" s="318"/>
      <c r="T256" s="318"/>
      <c r="U256" s="318"/>
      <c r="V256" s="318"/>
      <c r="W256" s="318"/>
      <c r="X256" s="318"/>
      <c r="Y256" s="309"/>
      <c r="Z256" s="309"/>
    </row>
    <row r="257" spans="1:53" ht="14.25" hidden="1" customHeight="1" x14ac:dyDescent="0.25">
      <c r="A257" s="326" t="s">
        <v>103</v>
      </c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318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19">
        <v>4607091387421</v>
      </c>
      <c r="E258" s="320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8"/>
      <c r="P258" s="328"/>
      <c r="Q258" s="328"/>
      <c r="R258" s="320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19">
        <v>4607091387421</v>
      </c>
      <c r="E259" s="320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5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8"/>
      <c r="P259" s="328"/>
      <c r="Q259" s="328"/>
      <c r="R259" s="320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19">
        <v>4607091387452</v>
      </c>
      <c r="E260" s="320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606" t="s">
        <v>411</v>
      </c>
      <c r="O260" s="328"/>
      <c r="P260" s="328"/>
      <c r="Q260" s="328"/>
      <c r="R260" s="320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19">
        <v>4607091387452</v>
      </c>
      <c r="E261" s="320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59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28"/>
      <c r="P261" s="328"/>
      <c r="Q261" s="328"/>
      <c r="R261" s="320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19">
        <v>4607091385984</v>
      </c>
      <c r="E262" s="320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4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8"/>
      <c r="P262" s="328"/>
      <c r="Q262" s="328"/>
      <c r="R262" s="320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19">
        <v>4607091387438</v>
      </c>
      <c r="E263" s="320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3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8"/>
      <c r="P263" s="328"/>
      <c r="Q263" s="328"/>
      <c r="R263" s="320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19">
        <v>4607091387469</v>
      </c>
      <c r="E264" s="320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8"/>
      <c r="P264" s="328"/>
      <c r="Q264" s="328"/>
      <c r="R264" s="320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24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5"/>
      <c r="N265" s="321" t="s">
        <v>66</v>
      </c>
      <c r="O265" s="322"/>
      <c r="P265" s="322"/>
      <c r="Q265" s="322"/>
      <c r="R265" s="322"/>
      <c r="S265" s="322"/>
      <c r="T265" s="323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18"/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25"/>
      <c r="N266" s="321" t="s">
        <v>66</v>
      </c>
      <c r="O266" s="322"/>
      <c r="P266" s="322"/>
      <c r="Q266" s="322"/>
      <c r="R266" s="322"/>
      <c r="S266" s="322"/>
      <c r="T266" s="323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26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19">
        <v>4607091387292</v>
      </c>
      <c r="E268" s="320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8"/>
      <c r="P268" s="328"/>
      <c r="Q268" s="328"/>
      <c r="R268" s="320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19">
        <v>4607091387315</v>
      </c>
      <c r="E269" s="320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8"/>
      <c r="P269" s="328"/>
      <c r="Q269" s="328"/>
      <c r="R269" s="320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24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5"/>
      <c r="N270" s="321" t="s">
        <v>66</v>
      </c>
      <c r="O270" s="322"/>
      <c r="P270" s="322"/>
      <c r="Q270" s="322"/>
      <c r="R270" s="322"/>
      <c r="S270" s="322"/>
      <c r="T270" s="323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18"/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25"/>
      <c r="N271" s="321" t="s">
        <v>66</v>
      </c>
      <c r="O271" s="322"/>
      <c r="P271" s="322"/>
      <c r="Q271" s="322"/>
      <c r="R271" s="322"/>
      <c r="S271" s="322"/>
      <c r="T271" s="323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17" t="s">
        <v>423</v>
      </c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8"/>
      <c r="N272" s="318"/>
      <c r="O272" s="318"/>
      <c r="P272" s="318"/>
      <c r="Q272" s="318"/>
      <c r="R272" s="318"/>
      <c r="S272" s="318"/>
      <c r="T272" s="318"/>
      <c r="U272" s="318"/>
      <c r="V272" s="318"/>
      <c r="W272" s="318"/>
      <c r="X272" s="318"/>
      <c r="Y272" s="309"/>
      <c r="Z272" s="309"/>
    </row>
    <row r="273" spans="1:53" ht="14.25" hidden="1" customHeight="1" x14ac:dyDescent="0.25">
      <c r="A273" s="326" t="s">
        <v>60</v>
      </c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18"/>
      <c r="N273" s="318"/>
      <c r="O273" s="318"/>
      <c r="P273" s="318"/>
      <c r="Q273" s="318"/>
      <c r="R273" s="318"/>
      <c r="S273" s="318"/>
      <c r="T273" s="318"/>
      <c r="U273" s="318"/>
      <c r="V273" s="318"/>
      <c r="W273" s="318"/>
      <c r="X273" s="318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19">
        <v>4607091383836</v>
      </c>
      <c r="E274" s="320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8"/>
      <c r="P274" s="328"/>
      <c r="Q274" s="328"/>
      <c r="R274" s="320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24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25"/>
      <c r="N275" s="321" t="s">
        <v>66</v>
      </c>
      <c r="O275" s="322"/>
      <c r="P275" s="322"/>
      <c r="Q275" s="322"/>
      <c r="R275" s="322"/>
      <c r="S275" s="322"/>
      <c r="T275" s="323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18"/>
      <c r="M276" s="325"/>
      <c r="N276" s="321" t="s">
        <v>66</v>
      </c>
      <c r="O276" s="322"/>
      <c r="P276" s="322"/>
      <c r="Q276" s="322"/>
      <c r="R276" s="322"/>
      <c r="S276" s="322"/>
      <c r="T276" s="323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26" t="s">
        <v>68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18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19">
        <v>4607091387919</v>
      </c>
      <c r="E278" s="320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8"/>
      <c r="P278" s="328"/>
      <c r="Q278" s="328"/>
      <c r="R278" s="320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24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25"/>
      <c r="N279" s="321" t="s">
        <v>66</v>
      </c>
      <c r="O279" s="322"/>
      <c r="P279" s="322"/>
      <c r="Q279" s="322"/>
      <c r="R279" s="322"/>
      <c r="S279" s="322"/>
      <c r="T279" s="323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18"/>
      <c r="M280" s="325"/>
      <c r="N280" s="321" t="s">
        <v>66</v>
      </c>
      <c r="O280" s="322"/>
      <c r="P280" s="322"/>
      <c r="Q280" s="322"/>
      <c r="R280" s="322"/>
      <c r="S280" s="322"/>
      <c r="T280" s="323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26" t="s">
        <v>208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18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19">
        <v>4607091388831</v>
      </c>
      <c r="E282" s="320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8"/>
      <c r="P282" s="328"/>
      <c r="Q282" s="328"/>
      <c r="R282" s="320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24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25"/>
      <c r="N283" s="321" t="s">
        <v>66</v>
      </c>
      <c r="O283" s="322"/>
      <c r="P283" s="322"/>
      <c r="Q283" s="322"/>
      <c r="R283" s="322"/>
      <c r="S283" s="322"/>
      <c r="T283" s="323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25"/>
      <c r="N284" s="321" t="s">
        <v>66</v>
      </c>
      <c r="O284" s="322"/>
      <c r="P284" s="322"/>
      <c r="Q284" s="322"/>
      <c r="R284" s="322"/>
      <c r="S284" s="322"/>
      <c r="T284" s="323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26" t="s">
        <v>81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19">
        <v>4607091383102</v>
      </c>
      <c r="E286" s="320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8"/>
      <c r="P286" s="328"/>
      <c r="Q286" s="328"/>
      <c r="R286" s="320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24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25"/>
      <c r="N287" s="321" t="s">
        <v>66</v>
      </c>
      <c r="O287" s="322"/>
      <c r="P287" s="322"/>
      <c r="Q287" s="322"/>
      <c r="R287" s="322"/>
      <c r="S287" s="322"/>
      <c r="T287" s="323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18"/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25"/>
      <c r="N288" s="321" t="s">
        <v>66</v>
      </c>
      <c r="O288" s="322"/>
      <c r="P288" s="322"/>
      <c r="Q288" s="322"/>
      <c r="R288" s="322"/>
      <c r="S288" s="322"/>
      <c r="T288" s="323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408" t="s">
        <v>432</v>
      </c>
      <c r="B289" s="409"/>
      <c r="C289" s="409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09"/>
      <c r="P289" s="409"/>
      <c r="Q289" s="409"/>
      <c r="R289" s="409"/>
      <c r="S289" s="409"/>
      <c r="T289" s="409"/>
      <c r="U289" s="409"/>
      <c r="V289" s="409"/>
      <c r="W289" s="409"/>
      <c r="X289" s="409"/>
      <c r="Y289" s="48"/>
      <c r="Z289" s="48"/>
    </row>
    <row r="290" spans="1:53" ht="16.5" hidden="1" customHeight="1" x14ac:dyDescent="0.25">
      <c r="A290" s="317" t="s">
        <v>433</v>
      </c>
      <c r="B290" s="318"/>
      <c r="C290" s="318"/>
      <c r="D290" s="318"/>
      <c r="E290" s="318"/>
      <c r="F290" s="318"/>
      <c r="G290" s="318"/>
      <c r="H290" s="318"/>
      <c r="I290" s="318"/>
      <c r="J290" s="318"/>
      <c r="K290" s="318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18"/>
      <c r="Y290" s="309"/>
      <c r="Z290" s="309"/>
    </row>
    <row r="291" spans="1:53" ht="14.25" hidden="1" customHeight="1" x14ac:dyDescent="0.25">
      <c r="A291" s="326" t="s">
        <v>103</v>
      </c>
      <c r="B291" s="318"/>
      <c r="C291" s="318"/>
      <c r="D291" s="318"/>
      <c r="E291" s="318"/>
      <c r="F291" s="318"/>
      <c r="G291" s="318"/>
      <c r="H291" s="318"/>
      <c r="I291" s="318"/>
      <c r="J291" s="318"/>
      <c r="K291" s="318"/>
      <c r="L291" s="318"/>
      <c r="M291" s="318"/>
      <c r="N291" s="318"/>
      <c r="O291" s="318"/>
      <c r="P291" s="318"/>
      <c r="Q291" s="318"/>
      <c r="R291" s="318"/>
      <c r="S291" s="318"/>
      <c r="T291" s="318"/>
      <c r="U291" s="318"/>
      <c r="V291" s="318"/>
      <c r="W291" s="318"/>
      <c r="X291" s="318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19">
        <v>4607091383997</v>
      </c>
      <c r="E292" s="320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8"/>
      <c r="P292" s="328"/>
      <c r="Q292" s="328"/>
      <c r="R292" s="320"/>
      <c r="S292" s="34"/>
      <c r="T292" s="34"/>
      <c r="U292" s="35" t="s">
        <v>65</v>
      </c>
      <c r="V292" s="313">
        <v>4000</v>
      </c>
      <c r="W292" s="314">
        <f t="shared" ref="W292:W299" si="13">IFERROR(IF(V292="",0,CEILING((V292/$H292),1)*$H292),"")</f>
        <v>4005</v>
      </c>
      <c r="X292" s="36">
        <f>IFERROR(IF(W292=0,"",ROUNDUP(W292/H292,0)*0.02175),"")</f>
        <v>5.8072499999999998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19">
        <v>4607091383997</v>
      </c>
      <c r="E293" s="320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8"/>
      <c r="P293" s="328"/>
      <c r="Q293" s="328"/>
      <c r="R293" s="320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19">
        <v>4607091384130</v>
      </c>
      <c r="E294" s="320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8"/>
      <c r="P294" s="328"/>
      <c r="Q294" s="328"/>
      <c r="R294" s="320"/>
      <c r="S294" s="34"/>
      <c r="T294" s="34"/>
      <c r="U294" s="35" t="s">
        <v>65</v>
      </c>
      <c r="V294" s="313">
        <v>4000</v>
      </c>
      <c r="W294" s="314">
        <f t="shared" si="13"/>
        <v>4005</v>
      </c>
      <c r="X294" s="36">
        <f>IFERROR(IF(W294=0,"",ROUNDUP(W294/H294,0)*0.02175),"")</f>
        <v>5.8072499999999998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19">
        <v>4607091384130</v>
      </c>
      <c r="E295" s="320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8"/>
      <c r="P295" s="328"/>
      <c r="Q295" s="328"/>
      <c r="R295" s="320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19">
        <v>4607091384147</v>
      </c>
      <c r="E296" s="320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8"/>
      <c r="P296" s="328"/>
      <c r="Q296" s="328"/>
      <c r="R296" s="320"/>
      <c r="S296" s="34"/>
      <c r="T296" s="34"/>
      <c r="U296" s="35" t="s">
        <v>65</v>
      </c>
      <c r="V296" s="313">
        <v>4000</v>
      </c>
      <c r="W296" s="314">
        <f t="shared" si="13"/>
        <v>4005</v>
      </c>
      <c r="X296" s="36">
        <f>IFERROR(IF(W296=0,"",ROUNDUP(W296/H296,0)*0.02175),"")</f>
        <v>5.8072499999999998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19">
        <v>4607091384147</v>
      </c>
      <c r="E297" s="320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13" t="s">
        <v>443</v>
      </c>
      <c r="O297" s="328"/>
      <c r="P297" s="328"/>
      <c r="Q297" s="328"/>
      <c r="R297" s="320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19">
        <v>4607091384154</v>
      </c>
      <c r="E298" s="320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8"/>
      <c r="P298" s="328"/>
      <c r="Q298" s="328"/>
      <c r="R298" s="320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19">
        <v>4607091384161</v>
      </c>
      <c r="E299" s="320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0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8"/>
      <c r="P299" s="328"/>
      <c r="Q299" s="328"/>
      <c r="R299" s="320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4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5"/>
      <c r="N300" s="321" t="s">
        <v>66</v>
      </c>
      <c r="O300" s="322"/>
      <c r="P300" s="322"/>
      <c r="Q300" s="322"/>
      <c r="R300" s="322"/>
      <c r="S300" s="322"/>
      <c r="T300" s="323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800</v>
      </c>
      <c r="W300" s="315">
        <f>IFERROR(W292/H292,"0")+IFERROR(W293/H293,"0")+IFERROR(W294/H294,"0")+IFERROR(W295/H295,"0")+IFERROR(W296/H296,"0")+IFERROR(W297/H297,"0")+IFERROR(W298/H298,"0")+IFERROR(W299/H299,"0")</f>
        <v>801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17.421749999999999</v>
      </c>
      <c r="Y300" s="316"/>
      <c r="Z300" s="316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5"/>
      <c r="N301" s="321" t="s">
        <v>66</v>
      </c>
      <c r="O301" s="322"/>
      <c r="P301" s="322"/>
      <c r="Q301" s="322"/>
      <c r="R301" s="322"/>
      <c r="S301" s="322"/>
      <c r="T301" s="323"/>
      <c r="U301" s="37" t="s">
        <v>65</v>
      </c>
      <c r="V301" s="315">
        <f>IFERROR(SUM(V292:V299),"0")</f>
        <v>12000</v>
      </c>
      <c r="W301" s="315">
        <f>IFERROR(SUM(W292:W299),"0")</f>
        <v>12015</v>
      </c>
      <c r="X301" s="37"/>
      <c r="Y301" s="316"/>
      <c r="Z301" s="316"/>
    </row>
    <row r="302" spans="1:53" ht="14.25" hidden="1" customHeight="1" x14ac:dyDescent="0.25">
      <c r="A302" s="326" t="s">
        <v>95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19">
        <v>4607091383980</v>
      </c>
      <c r="E303" s="320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8"/>
      <c r="P303" s="328"/>
      <c r="Q303" s="328"/>
      <c r="R303" s="320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19">
        <v>4680115883314</v>
      </c>
      <c r="E304" s="320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515" t="s">
        <v>452</v>
      </c>
      <c r="O304" s="328"/>
      <c r="P304" s="328"/>
      <c r="Q304" s="328"/>
      <c r="R304" s="320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19">
        <v>4607091384178</v>
      </c>
      <c r="E305" s="320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8"/>
      <c r="P305" s="328"/>
      <c r="Q305" s="328"/>
      <c r="R305" s="320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24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25"/>
      <c r="N306" s="321" t="s">
        <v>66</v>
      </c>
      <c r="O306" s="322"/>
      <c r="P306" s="322"/>
      <c r="Q306" s="322"/>
      <c r="R306" s="322"/>
      <c r="S306" s="322"/>
      <c r="T306" s="323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18"/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25"/>
      <c r="N307" s="321" t="s">
        <v>66</v>
      </c>
      <c r="O307" s="322"/>
      <c r="P307" s="322"/>
      <c r="Q307" s="322"/>
      <c r="R307" s="322"/>
      <c r="S307" s="322"/>
      <c r="T307" s="323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26" t="s">
        <v>68</v>
      </c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18"/>
      <c r="N308" s="318"/>
      <c r="O308" s="318"/>
      <c r="P308" s="318"/>
      <c r="Q308" s="318"/>
      <c r="R308" s="318"/>
      <c r="S308" s="318"/>
      <c r="T308" s="318"/>
      <c r="U308" s="318"/>
      <c r="V308" s="318"/>
      <c r="W308" s="318"/>
      <c r="X308" s="318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19">
        <v>4607091383928</v>
      </c>
      <c r="E309" s="320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620" t="s">
        <v>457</v>
      </c>
      <c r="O309" s="328"/>
      <c r="P309" s="328"/>
      <c r="Q309" s="328"/>
      <c r="R309" s="320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19">
        <v>4607091384260</v>
      </c>
      <c r="E310" s="320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28"/>
      <c r="P310" s="328"/>
      <c r="Q310" s="328"/>
      <c r="R310" s="320"/>
      <c r="S310" s="34"/>
      <c r="T310" s="34"/>
      <c r="U310" s="35" t="s">
        <v>65</v>
      </c>
      <c r="V310" s="313">
        <v>650</v>
      </c>
      <c r="W310" s="314">
        <f>IFERROR(IF(V310="",0,CEILING((V310/$H310),1)*$H310),"")</f>
        <v>655.19999999999993</v>
      </c>
      <c r="X310" s="36">
        <f>IFERROR(IF(W310=0,"",ROUNDUP(W310/H310,0)*0.02175),"")</f>
        <v>1.827</v>
      </c>
      <c r="Y310" s="56"/>
      <c r="Z310" s="57"/>
      <c r="AD310" s="58"/>
      <c r="BA310" s="224" t="s">
        <v>1</v>
      </c>
    </row>
    <row r="311" spans="1:53" x14ac:dyDescent="0.2">
      <c r="A311" s="324"/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25"/>
      <c r="N311" s="321" t="s">
        <v>66</v>
      </c>
      <c r="O311" s="322"/>
      <c r="P311" s="322"/>
      <c r="Q311" s="322"/>
      <c r="R311" s="322"/>
      <c r="S311" s="322"/>
      <c r="T311" s="323"/>
      <c r="U311" s="37" t="s">
        <v>67</v>
      </c>
      <c r="V311" s="315">
        <f>IFERROR(V309/H309,"0")+IFERROR(V310/H310,"0")</f>
        <v>83.333333333333329</v>
      </c>
      <c r="W311" s="315">
        <f>IFERROR(W309/H309,"0")+IFERROR(W310/H310,"0")</f>
        <v>84</v>
      </c>
      <c r="X311" s="315">
        <f>IFERROR(IF(X309="",0,X309),"0")+IFERROR(IF(X310="",0,X310),"0")</f>
        <v>1.827</v>
      </c>
      <c r="Y311" s="316"/>
      <c r="Z311" s="316"/>
    </row>
    <row r="312" spans="1:53" x14ac:dyDescent="0.2">
      <c r="A312" s="318"/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25"/>
      <c r="N312" s="321" t="s">
        <v>66</v>
      </c>
      <c r="O312" s="322"/>
      <c r="P312" s="322"/>
      <c r="Q312" s="322"/>
      <c r="R312" s="322"/>
      <c r="S312" s="322"/>
      <c r="T312" s="323"/>
      <c r="U312" s="37" t="s">
        <v>65</v>
      </c>
      <c r="V312" s="315">
        <f>IFERROR(SUM(V309:V310),"0")</f>
        <v>650</v>
      </c>
      <c r="W312" s="315">
        <f>IFERROR(SUM(W309:W310),"0")</f>
        <v>655.19999999999993</v>
      </c>
      <c r="X312" s="37"/>
      <c r="Y312" s="316"/>
      <c r="Z312" s="316"/>
    </row>
    <row r="313" spans="1:53" ht="14.25" hidden="1" customHeight="1" x14ac:dyDescent="0.25">
      <c r="A313" s="326" t="s">
        <v>208</v>
      </c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18"/>
      <c r="N313" s="318"/>
      <c r="O313" s="318"/>
      <c r="P313" s="318"/>
      <c r="Q313" s="318"/>
      <c r="R313" s="318"/>
      <c r="S313" s="318"/>
      <c r="T313" s="318"/>
      <c r="U313" s="318"/>
      <c r="V313" s="318"/>
      <c r="W313" s="318"/>
      <c r="X313" s="318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19">
        <v>4607091384673</v>
      </c>
      <c r="E314" s="320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28"/>
      <c r="P314" s="328"/>
      <c r="Q314" s="328"/>
      <c r="R314" s="320"/>
      <c r="S314" s="34"/>
      <c r="T314" s="34"/>
      <c r="U314" s="35" t="s">
        <v>65</v>
      </c>
      <c r="V314" s="313">
        <v>100</v>
      </c>
      <c r="W314" s="314">
        <f>IFERROR(IF(V314="",0,CEILING((V314/$H314),1)*$H314),"")</f>
        <v>101.39999999999999</v>
      </c>
      <c r="X314" s="36">
        <f>IFERROR(IF(W314=0,"",ROUNDUP(W314/H314,0)*0.02175),"")</f>
        <v>0.28275</v>
      </c>
      <c r="Y314" s="56"/>
      <c r="Z314" s="57"/>
      <c r="AD314" s="58"/>
      <c r="BA314" s="225" t="s">
        <v>1</v>
      </c>
    </row>
    <row r="315" spans="1:53" x14ac:dyDescent="0.2">
      <c r="A315" s="324"/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25"/>
      <c r="N315" s="321" t="s">
        <v>66</v>
      </c>
      <c r="O315" s="322"/>
      <c r="P315" s="322"/>
      <c r="Q315" s="322"/>
      <c r="R315" s="322"/>
      <c r="S315" s="322"/>
      <c r="T315" s="323"/>
      <c r="U315" s="37" t="s">
        <v>67</v>
      </c>
      <c r="V315" s="315">
        <f>IFERROR(V314/H314,"0")</f>
        <v>12.820512820512821</v>
      </c>
      <c r="W315" s="315">
        <f>IFERROR(W314/H314,"0")</f>
        <v>13</v>
      </c>
      <c r="X315" s="315">
        <f>IFERROR(IF(X314="",0,X314),"0")</f>
        <v>0.28275</v>
      </c>
      <c r="Y315" s="316"/>
      <c r="Z315" s="316"/>
    </row>
    <row r="316" spans="1:53" x14ac:dyDescent="0.2">
      <c r="A316" s="318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5"/>
      <c r="N316" s="321" t="s">
        <v>66</v>
      </c>
      <c r="O316" s="322"/>
      <c r="P316" s="322"/>
      <c r="Q316" s="322"/>
      <c r="R316" s="322"/>
      <c r="S316" s="322"/>
      <c r="T316" s="323"/>
      <c r="U316" s="37" t="s">
        <v>65</v>
      </c>
      <c r="V316" s="315">
        <f>IFERROR(SUM(V314:V314),"0")</f>
        <v>100</v>
      </c>
      <c r="W316" s="315">
        <f>IFERROR(SUM(W314:W314),"0")</f>
        <v>101.39999999999999</v>
      </c>
      <c r="X316" s="37"/>
      <c r="Y316" s="316"/>
      <c r="Z316" s="316"/>
    </row>
    <row r="317" spans="1:53" ht="16.5" hidden="1" customHeight="1" x14ac:dyDescent="0.25">
      <c r="A317" s="317" t="s">
        <v>462</v>
      </c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18"/>
      <c r="N317" s="318"/>
      <c r="O317" s="318"/>
      <c r="P317" s="318"/>
      <c r="Q317" s="318"/>
      <c r="R317" s="318"/>
      <c r="S317" s="318"/>
      <c r="T317" s="318"/>
      <c r="U317" s="318"/>
      <c r="V317" s="318"/>
      <c r="W317" s="318"/>
      <c r="X317" s="318"/>
      <c r="Y317" s="309"/>
      <c r="Z317" s="309"/>
    </row>
    <row r="318" spans="1:53" ht="14.25" hidden="1" customHeight="1" x14ac:dyDescent="0.25">
      <c r="A318" s="326" t="s">
        <v>103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19">
        <v>4607091384185</v>
      </c>
      <c r="E319" s="320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28"/>
      <c r="P319" s="328"/>
      <c r="Q319" s="328"/>
      <c r="R319" s="320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19">
        <v>4607091384192</v>
      </c>
      <c r="E320" s="320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28"/>
      <c r="P320" s="328"/>
      <c r="Q320" s="328"/>
      <c r="R320" s="320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19">
        <v>4680115881907</v>
      </c>
      <c r="E321" s="320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28"/>
      <c r="P321" s="328"/>
      <c r="Q321" s="328"/>
      <c r="R321" s="320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19">
        <v>4680115883925</v>
      </c>
      <c r="E322" s="320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619" t="s">
        <v>471</v>
      </c>
      <c r="O322" s="328"/>
      <c r="P322" s="328"/>
      <c r="Q322" s="328"/>
      <c r="R322" s="320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19">
        <v>4607091384680</v>
      </c>
      <c r="E323" s="320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28"/>
      <c r="P323" s="328"/>
      <c r="Q323" s="328"/>
      <c r="R323" s="320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24"/>
      <c r="B324" s="318"/>
      <c r="C324" s="318"/>
      <c r="D324" s="318"/>
      <c r="E324" s="318"/>
      <c r="F324" s="318"/>
      <c r="G324" s="318"/>
      <c r="H324" s="318"/>
      <c r="I324" s="318"/>
      <c r="J324" s="318"/>
      <c r="K324" s="318"/>
      <c r="L324" s="318"/>
      <c r="M324" s="325"/>
      <c r="N324" s="321" t="s">
        <v>66</v>
      </c>
      <c r="O324" s="322"/>
      <c r="P324" s="322"/>
      <c r="Q324" s="322"/>
      <c r="R324" s="322"/>
      <c r="S324" s="322"/>
      <c r="T324" s="323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18"/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25"/>
      <c r="N325" s="321" t="s">
        <v>66</v>
      </c>
      <c r="O325" s="322"/>
      <c r="P325" s="322"/>
      <c r="Q325" s="322"/>
      <c r="R325" s="322"/>
      <c r="S325" s="322"/>
      <c r="T325" s="323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26" t="s">
        <v>60</v>
      </c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8"/>
      <c r="M326" s="318"/>
      <c r="N326" s="318"/>
      <c r="O326" s="318"/>
      <c r="P326" s="318"/>
      <c r="Q326" s="318"/>
      <c r="R326" s="318"/>
      <c r="S326" s="318"/>
      <c r="T326" s="318"/>
      <c r="U326" s="318"/>
      <c r="V326" s="318"/>
      <c r="W326" s="318"/>
      <c r="X326" s="318"/>
      <c r="Y326" s="308"/>
      <c r="Z326" s="308"/>
    </row>
    <row r="327" spans="1:53" ht="27" customHeight="1" x14ac:dyDescent="0.25">
      <c r="A327" s="54" t="s">
        <v>475</v>
      </c>
      <c r="B327" s="54" t="s">
        <v>476</v>
      </c>
      <c r="C327" s="31">
        <v>4301031139</v>
      </c>
      <c r="D327" s="319">
        <v>4607091384802</v>
      </c>
      <c r="E327" s="320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6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28"/>
      <c r="P327" s="328"/>
      <c r="Q327" s="328"/>
      <c r="R327" s="320"/>
      <c r="S327" s="34"/>
      <c r="T327" s="34"/>
      <c r="U327" s="35" t="s">
        <v>65</v>
      </c>
      <c r="V327" s="313">
        <v>200</v>
      </c>
      <c r="W327" s="314">
        <f>IFERROR(IF(V327="",0,CEILING((V327/$H327),1)*$H327),"")</f>
        <v>201.48</v>
      </c>
      <c r="X327" s="36">
        <f>IFERROR(IF(W327=0,"",ROUNDUP(W327/H327,0)*0.00753),"")</f>
        <v>0.34638000000000002</v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19">
        <v>4607091384826</v>
      </c>
      <c r="E328" s="320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3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28"/>
      <c r="P328" s="328"/>
      <c r="Q328" s="328"/>
      <c r="R328" s="320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x14ac:dyDescent="0.2">
      <c r="A329" s="324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5"/>
      <c r="N329" s="321" t="s">
        <v>66</v>
      </c>
      <c r="O329" s="322"/>
      <c r="P329" s="322"/>
      <c r="Q329" s="322"/>
      <c r="R329" s="322"/>
      <c r="S329" s="322"/>
      <c r="T329" s="323"/>
      <c r="U329" s="37" t="s">
        <v>67</v>
      </c>
      <c r="V329" s="315">
        <f>IFERROR(V327/H327,"0")+IFERROR(V328/H328,"0")</f>
        <v>45.662100456621005</v>
      </c>
      <c r="W329" s="315">
        <f>IFERROR(W327/H327,"0")+IFERROR(W328/H328,"0")</f>
        <v>46</v>
      </c>
      <c r="X329" s="315">
        <f>IFERROR(IF(X327="",0,X327),"0")+IFERROR(IF(X328="",0,X328),"0")</f>
        <v>0.34638000000000002</v>
      </c>
      <c r="Y329" s="316"/>
      <c r="Z329" s="316"/>
    </row>
    <row r="330" spans="1:53" x14ac:dyDescent="0.2">
      <c r="A330" s="318"/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25"/>
      <c r="N330" s="321" t="s">
        <v>66</v>
      </c>
      <c r="O330" s="322"/>
      <c r="P330" s="322"/>
      <c r="Q330" s="322"/>
      <c r="R330" s="322"/>
      <c r="S330" s="322"/>
      <c r="T330" s="323"/>
      <c r="U330" s="37" t="s">
        <v>65</v>
      </c>
      <c r="V330" s="315">
        <f>IFERROR(SUM(V327:V328),"0")</f>
        <v>200</v>
      </c>
      <c r="W330" s="315">
        <f>IFERROR(SUM(W327:W328),"0")</f>
        <v>201.48</v>
      </c>
      <c r="X330" s="37"/>
      <c r="Y330" s="316"/>
      <c r="Z330" s="316"/>
    </row>
    <row r="331" spans="1:53" ht="14.25" hidden="1" customHeight="1" x14ac:dyDescent="0.25">
      <c r="A331" s="326" t="s">
        <v>68</v>
      </c>
      <c r="B331" s="318"/>
      <c r="C331" s="318"/>
      <c r="D331" s="318"/>
      <c r="E331" s="318"/>
      <c r="F331" s="318"/>
      <c r="G331" s="318"/>
      <c r="H331" s="318"/>
      <c r="I331" s="318"/>
      <c r="J331" s="318"/>
      <c r="K331" s="318"/>
      <c r="L331" s="318"/>
      <c r="M331" s="318"/>
      <c r="N331" s="318"/>
      <c r="O331" s="318"/>
      <c r="P331" s="318"/>
      <c r="Q331" s="318"/>
      <c r="R331" s="318"/>
      <c r="S331" s="318"/>
      <c r="T331" s="318"/>
      <c r="U331" s="318"/>
      <c r="V331" s="318"/>
      <c r="W331" s="318"/>
      <c r="X331" s="318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19">
        <v>4607091384246</v>
      </c>
      <c r="E332" s="320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51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28"/>
      <c r="P332" s="328"/>
      <c r="Q332" s="328"/>
      <c r="R332" s="320"/>
      <c r="S332" s="34"/>
      <c r="T332" s="34"/>
      <c r="U332" s="35" t="s">
        <v>65</v>
      </c>
      <c r="V332" s="313">
        <v>500</v>
      </c>
      <c r="W332" s="314">
        <f>IFERROR(IF(V332="",0,CEILING((V332/$H332),1)*$H332),"")</f>
        <v>507</v>
      </c>
      <c r="X332" s="36">
        <f>IFERROR(IF(W332=0,"",ROUNDUP(W332/H332,0)*0.02175),"")</f>
        <v>1.4137499999999998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19">
        <v>4680115881976</v>
      </c>
      <c r="E333" s="320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28"/>
      <c r="P333" s="328"/>
      <c r="Q333" s="328"/>
      <c r="R333" s="320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19">
        <v>4607091384253</v>
      </c>
      <c r="E334" s="320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3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28"/>
      <c r="P334" s="328"/>
      <c r="Q334" s="328"/>
      <c r="R334" s="320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19">
        <v>4680115881969</v>
      </c>
      <c r="E335" s="320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54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28"/>
      <c r="P335" s="328"/>
      <c r="Q335" s="328"/>
      <c r="R335" s="320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24"/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25"/>
      <c r="N336" s="321" t="s">
        <v>66</v>
      </c>
      <c r="O336" s="322"/>
      <c r="P336" s="322"/>
      <c r="Q336" s="322"/>
      <c r="R336" s="322"/>
      <c r="S336" s="322"/>
      <c r="T336" s="323"/>
      <c r="U336" s="37" t="s">
        <v>67</v>
      </c>
      <c r="V336" s="315">
        <f>IFERROR(V332/H332,"0")+IFERROR(V333/H333,"0")+IFERROR(V334/H334,"0")+IFERROR(V335/H335,"0")</f>
        <v>64.102564102564102</v>
      </c>
      <c r="W336" s="315">
        <f>IFERROR(W332/H332,"0")+IFERROR(W333/H333,"0")+IFERROR(W334/H334,"0")+IFERROR(W335/H335,"0")</f>
        <v>65</v>
      </c>
      <c r="X336" s="315">
        <f>IFERROR(IF(X332="",0,X332),"0")+IFERROR(IF(X333="",0,X333),"0")+IFERROR(IF(X334="",0,X334),"0")+IFERROR(IF(X335="",0,X335),"0")</f>
        <v>1.4137499999999998</v>
      </c>
      <c r="Y336" s="316"/>
      <c r="Z336" s="316"/>
    </row>
    <row r="337" spans="1:53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25"/>
      <c r="N337" s="321" t="s">
        <v>66</v>
      </c>
      <c r="O337" s="322"/>
      <c r="P337" s="322"/>
      <c r="Q337" s="322"/>
      <c r="R337" s="322"/>
      <c r="S337" s="322"/>
      <c r="T337" s="323"/>
      <c r="U337" s="37" t="s">
        <v>65</v>
      </c>
      <c r="V337" s="315">
        <f>IFERROR(SUM(V332:V335),"0")</f>
        <v>500</v>
      </c>
      <c r="W337" s="315">
        <f>IFERROR(SUM(W332:W335),"0")</f>
        <v>507</v>
      </c>
      <c r="X337" s="37"/>
      <c r="Y337" s="316"/>
      <c r="Z337" s="316"/>
    </row>
    <row r="338" spans="1:53" ht="14.25" hidden="1" customHeight="1" x14ac:dyDescent="0.25">
      <c r="A338" s="326" t="s">
        <v>208</v>
      </c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18"/>
      <c r="M338" s="318"/>
      <c r="N338" s="318"/>
      <c r="O338" s="318"/>
      <c r="P338" s="318"/>
      <c r="Q338" s="318"/>
      <c r="R338" s="318"/>
      <c r="S338" s="318"/>
      <c r="T338" s="318"/>
      <c r="U338" s="318"/>
      <c r="V338" s="318"/>
      <c r="W338" s="318"/>
      <c r="X338" s="318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19">
        <v>4607091389357</v>
      </c>
      <c r="E339" s="320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4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28"/>
      <c r="P339" s="328"/>
      <c r="Q339" s="328"/>
      <c r="R339" s="320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24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5"/>
      <c r="N340" s="321" t="s">
        <v>66</v>
      </c>
      <c r="O340" s="322"/>
      <c r="P340" s="322"/>
      <c r="Q340" s="322"/>
      <c r="R340" s="322"/>
      <c r="S340" s="322"/>
      <c r="T340" s="323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18"/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25"/>
      <c r="N341" s="321" t="s">
        <v>66</v>
      </c>
      <c r="O341" s="322"/>
      <c r="P341" s="322"/>
      <c r="Q341" s="322"/>
      <c r="R341" s="322"/>
      <c r="S341" s="322"/>
      <c r="T341" s="323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408" t="s">
        <v>489</v>
      </c>
      <c r="B342" s="409"/>
      <c r="C342" s="409"/>
      <c r="D342" s="409"/>
      <c r="E342" s="409"/>
      <c r="F342" s="409"/>
      <c r="G342" s="409"/>
      <c r="H342" s="409"/>
      <c r="I342" s="409"/>
      <c r="J342" s="409"/>
      <c r="K342" s="409"/>
      <c r="L342" s="409"/>
      <c r="M342" s="409"/>
      <c r="N342" s="409"/>
      <c r="O342" s="409"/>
      <c r="P342" s="409"/>
      <c r="Q342" s="409"/>
      <c r="R342" s="409"/>
      <c r="S342" s="409"/>
      <c r="T342" s="409"/>
      <c r="U342" s="409"/>
      <c r="V342" s="409"/>
      <c r="W342" s="409"/>
      <c r="X342" s="409"/>
      <c r="Y342" s="48"/>
      <c r="Z342" s="48"/>
    </row>
    <row r="343" spans="1:53" ht="16.5" hidden="1" customHeight="1" x14ac:dyDescent="0.25">
      <c r="A343" s="317" t="s">
        <v>490</v>
      </c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18"/>
      <c r="N343" s="318"/>
      <c r="O343" s="318"/>
      <c r="P343" s="318"/>
      <c r="Q343" s="318"/>
      <c r="R343" s="318"/>
      <c r="S343" s="318"/>
      <c r="T343" s="318"/>
      <c r="U343" s="318"/>
      <c r="V343" s="318"/>
      <c r="W343" s="318"/>
      <c r="X343" s="318"/>
      <c r="Y343" s="309"/>
      <c r="Z343" s="309"/>
    </row>
    <row r="344" spans="1:53" ht="14.25" hidden="1" customHeight="1" x14ac:dyDescent="0.25">
      <c r="A344" s="326" t="s">
        <v>103</v>
      </c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318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19">
        <v>4607091389708</v>
      </c>
      <c r="E345" s="320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3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28"/>
      <c r="P345" s="328"/>
      <c r="Q345" s="328"/>
      <c r="R345" s="320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19">
        <v>4607091389692</v>
      </c>
      <c r="E346" s="320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28"/>
      <c r="P346" s="328"/>
      <c r="Q346" s="328"/>
      <c r="R346" s="320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24"/>
      <c r="B347" s="318"/>
      <c r="C347" s="318"/>
      <c r="D347" s="318"/>
      <c r="E347" s="318"/>
      <c r="F347" s="318"/>
      <c r="G347" s="318"/>
      <c r="H347" s="318"/>
      <c r="I347" s="318"/>
      <c r="J347" s="318"/>
      <c r="K347" s="318"/>
      <c r="L347" s="318"/>
      <c r="M347" s="325"/>
      <c r="N347" s="321" t="s">
        <v>66</v>
      </c>
      <c r="O347" s="322"/>
      <c r="P347" s="322"/>
      <c r="Q347" s="322"/>
      <c r="R347" s="322"/>
      <c r="S347" s="322"/>
      <c r="T347" s="323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18"/>
      <c r="B348" s="318"/>
      <c r="C348" s="318"/>
      <c r="D348" s="318"/>
      <c r="E348" s="318"/>
      <c r="F348" s="318"/>
      <c r="G348" s="318"/>
      <c r="H348" s="318"/>
      <c r="I348" s="318"/>
      <c r="J348" s="318"/>
      <c r="K348" s="318"/>
      <c r="L348" s="318"/>
      <c r="M348" s="325"/>
      <c r="N348" s="321" t="s">
        <v>66</v>
      </c>
      <c r="O348" s="322"/>
      <c r="P348" s="322"/>
      <c r="Q348" s="322"/>
      <c r="R348" s="322"/>
      <c r="S348" s="322"/>
      <c r="T348" s="323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26" t="s">
        <v>60</v>
      </c>
      <c r="B349" s="318"/>
      <c r="C349" s="318"/>
      <c r="D349" s="318"/>
      <c r="E349" s="318"/>
      <c r="F349" s="318"/>
      <c r="G349" s="318"/>
      <c r="H349" s="318"/>
      <c r="I349" s="318"/>
      <c r="J349" s="318"/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318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19">
        <v>4607091389753</v>
      </c>
      <c r="E350" s="320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28"/>
      <c r="P350" s="328"/>
      <c r="Q350" s="328"/>
      <c r="R350" s="320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19">
        <v>4607091389760</v>
      </c>
      <c r="E351" s="320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4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28"/>
      <c r="P351" s="328"/>
      <c r="Q351" s="328"/>
      <c r="R351" s="320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19">
        <v>4607091389746</v>
      </c>
      <c r="E352" s="320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2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28"/>
      <c r="P352" s="328"/>
      <c r="Q352" s="328"/>
      <c r="R352" s="320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19">
        <v>4680115882928</v>
      </c>
      <c r="E353" s="320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5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28"/>
      <c r="P353" s="328"/>
      <c r="Q353" s="328"/>
      <c r="R353" s="320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19">
        <v>4680115883147</v>
      </c>
      <c r="E354" s="320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28"/>
      <c r="P354" s="328"/>
      <c r="Q354" s="328"/>
      <c r="R354" s="320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19">
        <v>4607091384338</v>
      </c>
      <c r="E355" s="320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28"/>
      <c r="P355" s="328"/>
      <c r="Q355" s="328"/>
      <c r="R355" s="320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19">
        <v>4680115883154</v>
      </c>
      <c r="E356" s="320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28"/>
      <c r="P356" s="328"/>
      <c r="Q356" s="328"/>
      <c r="R356" s="320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19">
        <v>4607091389524</v>
      </c>
      <c r="E357" s="320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3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28"/>
      <c r="P357" s="328"/>
      <c r="Q357" s="328"/>
      <c r="R357" s="320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19">
        <v>4680115883161</v>
      </c>
      <c r="E358" s="320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28"/>
      <c r="P358" s="328"/>
      <c r="Q358" s="328"/>
      <c r="R358" s="320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19">
        <v>4607091384345</v>
      </c>
      <c r="E359" s="320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28"/>
      <c r="P359" s="328"/>
      <c r="Q359" s="328"/>
      <c r="R359" s="320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19">
        <v>4680115883178</v>
      </c>
      <c r="E360" s="320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6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28"/>
      <c r="P360" s="328"/>
      <c r="Q360" s="328"/>
      <c r="R360" s="320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19">
        <v>4607091389531</v>
      </c>
      <c r="E361" s="320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4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28"/>
      <c r="P361" s="328"/>
      <c r="Q361" s="328"/>
      <c r="R361" s="320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19">
        <v>4680115883185</v>
      </c>
      <c r="E362" s="320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401" t="s">
        <v>521</v>
      </c>
      <c r="O362" s="328"/>
      <c r="P362" s="328"/>
      <c r="Q362" s="328"/>
      <c r="R362" s="320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idden="1" x14ac:dyDescent="0.2">
      <c r="A363" s="324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5"/>
      <c r="N363" s="321" t="s">
        <v>66</v>
      </c>
      <c r="O363" s="322"/>
      <c r="P363" s="322"/>
      <c r="Q363" s="322"/>
      <c r="R363" s="322"/>
      <c r="S363" s="322"/>
      <c r="T363" s="323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hidden="1" x14ac:dyDescent="0.2">
      <c r="A364" s="318"/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25"/>
      <c r="N364" s="321" t="s">
        <v>66</v>
      </c>
      <c r="O364" s="322"/>
      <c r="P364" s="322"/>
      <c r="Q364" s="322"/>
      <c r="R364" s="322"/>
      <c r="S364" s="322"/>
      <c r="T364" s="323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hidden="1" customHeight="1" x14ac:dyDescent="0.25">
      <c r="A365" s="326" t="s">
        <v>68</v>
      </c>
      <c r="B365" s="318"/>
      <c r="C365" s="318"/>
      <c r="D365" s="318"/>
      <c r="E365" s="318"/>
      <c r="F365" s="318"/>
      <c r="G365" s="318"/>
      <c r="H365" s="318"/>
      <c r="I365" s="318"/>
      <c r="J365" s="318"/>
      <c r="K365" s="318"/>
      <c r="L365" s="318"/>
      <c r="M365" s="318"/>
      <c r="N365" s="318"/>
      <c r="O365" s="318"/>
      <c r="P365" s="318"/>
      <c r="Q365" s="318"/>
      <c r="R365" s="318"/>
      <c r="S365" s="318"/>
      <c r="T365" s="318"/>
      <c r="U365" s="318"/>
      <c r="V365" s="318"/>
      <c r="W365" s="318"/>
      <c r="X365" s="318"/>
      <c r="Y365" s="308"/>
      <c r="Z365" s="308"/>
    </row>
    <row r="366" spans="1:53" ht="27" customHeight="1" x14ac:dyDescent="0.25">
      <c r="A366" s="54" t="s">
        <v>522</v>
      </c>
      <c r="B366" s="54" t="s">
        <v>523</v>
      </c>
      <c r="C366" s="31">
        <v>4301051258</v>
      </c>
      <c r="D366" s="319">
        <v>4607091389685</v>
      </c>
      <c r="E366" s="320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3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28"/>
      <c r="P366" s="328"/>
      <c r="Q366" s="328"/>
      <c r="R366" s="320"/>
      <c r="S366" s="34"/>
      <c r="T366" s="34"/>
      <c r="U366" s="35" t="s">
        <v>65</v>
      </c>
      <c r="V366" s="313">
        <v>350</v>
      </c>
      <c r="W366" s="314">
        <f>IFERROR(IF(V366="",0,CEILING((V366/$H366),1)*$H366),"")</f>
        <v>351</v>
      </c>
      <c r="X366" s="36">
        <f>IFERROR(IF(W366=0,"",ROUNDUP(W366/H366,0)*0.02175),"")</f>
        <v>0.9787499999999999</v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19">
        <v>4607091389654</v>
      </c>
      <c r="E367" s="320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28"/>
      <c r="P367" s="328"/>
      <c r="Q367" s="328"/>
      <c r="R367" s="320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19">
        <v>4607091384352</v>
      </c>
      <c r="E368" s="320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4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28"/>
      <c r="P368" s="328"/>
      <c r="Q368" s="328"/>
      <c r="R368" s="320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19">
        <v>4607091389661</v>
      </c>
      <c r="E369" s="320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28"/>
      <c r="P369" s="328"/>
      <c r="Q369" s="328"/>
      <c r="R369" s="320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x14ac:dyDescent="0.2">
      <c r="A370" s="324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25"/>
      <c r="N370" s="321" t="s">
        <v>66</v>
      </c>
      <c r="O370" s="322"/>
      <c r="P370" s="322"/>
      <c r="Q370" s="322"/>
      <c r="R370" s="322"/>
      <c r="S370" s="322"/>
      <c r="T370" s="323"/>
      <c r="U370" s="37" t="s">
        <v>67</v>
      </c>
      <c r="V370" s="315">
        <f>IFERROR(V366/H366,"0")+IFERROR(V367/H367,"0")+IFERROR(V368/H368,"0")+IFERROR(V369/H369,"0")</f>
        <v>44.871794871794876</v>
      </c>
      <c r="W370" s="315">
        <f>IFERROR(W366/H366,"0")+IFERROR(W367/H367,"0")+IFERROR(W368/H368,"0")+IFERROR(W369/H369,"0")</f>
        <v>45</v>
      </c>
      <c r="X370" s="315">
        <f>IFERROR(IF(X366="",0,X366),"0")+IFERROR(IF(X367="",0,X367),"0")+IFERROR(IF(X368="",0,X368),"0")+IFERROR(IF(X369="",0,X369),"0")</f>
        <v>0.9787499999999999</v>
      </c>
      <c r="Y370" s="316"/>
      <c r="Z370" s="316"/>
    </row>
    <row r="371" spans="1:53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8"/>
      <c r="M371" s="325"/>
      <c r="N371" s="321" t="s">
        <v>66</v>
      </c>
      <c r="O371" s="322"/>
      <c r="P371" s="322"/>
      <c r="Q371" s="322"/>
      <c r="R371" s="322"/>
      <c r="S371" s="322"/>
      <c r="T371" s="323"/>
      <c r="U371" s="37" t="s">
        <v>65</v>
      </c>
      <c r="V371" s="315">
        <f>IFERROR(SUM(V366:V369),"0")</f>
        <v>350</v>
      </c>
      <c r="W371" s="315">
        <f>IFERROR(SUM(W366:W369),"0")</f>
        <v>351</v>
      </c>
      <c r="X371" s="37"/>
      <c r="Y371" s="316"/>
      <c r="Z371" s="316"/>
    </row>
    <row r="372" spans="1:53" ht="14.25" hidden="1" customHeight="1" x14ac:dyDescent="0.25">
      <c r="A372" s="326" t="s">
        <v>208</v>
      </c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18"/>
      <c r="M372" s="318"/>
      <c r="N372" s="318"/>
      <c r="O372" s="318"/>
      <c r="P372" s="318"/>
      <c r="Q372" s="318"/>
      <c r="R372" s="318"/>
      <c r="S372" s="318"/>
      <c r="T372" s="318"/>
      <c r="U372" s="318"/>
      <c r="V372" s="318"/>
      <c r="W372" s="318"/>
      <c r="X372" s="318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19">
        <v>4680115881648</v>
      </c>
      <c r="E373" s="320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28"/>
      <c r="P373" s="328"/>
      <c r="Q373" s="328"/>
      <c r="R373" s="320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24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5"/>
      <c r="N374" s="321" t="s">
        <v>66</v>
      </c>
      <c r="O374" s="322"/>
      <c r="P374" s="322"/>
      <c r="Q374" s="322"/>
      <c r="R374" s="322"/>
      <c r="S374" s="322"/>
      <c r="T374" s="323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25"/>
      <c r="N375" s="321" t="s">
        <v>66</v>
      </c>
      <c r="O375" s="322"/>
      <c r="P375" s="322"/>
      <c r="Q375" s="322"/>
      <c r="R375" s="322"/>
      <c r="S375" s="322"/>
      <c r="T375" s="323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26" t="s">
        <v>81</v>
      </c>
      <c r="B376" s="318"/>
      <c r="C376" s="318"/>
      <c r="D376" s="318"/>
      <c r="E376" s="318"/>
      <c r="F376" s="318"/>
      <c r="G376" s="318"/>
      <c r="H376" s="318"/>
      <c r="I376" s="318"/>
      <c r="J376" s="318"/>
      <c r="K376" s="318"/>
      <c r="L376" s="318"/>
      <c r="M376" s="318"/>
      <c r="N376" s="318"/>
      <c r="O376" s="318"/>
      <c r="P376" s="318"/>
      <c r="Q376" s="318"/>
      <c r="R376" s="318"/>
      <c r="S376" s="318"/>
      <c r="T376" s="318"/>
      <c r="U376" s="318"/>
      <c r="V376" s="318"/>
      <c r="W376" s="318"/>
      <c r="X376" s="318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19">
        <v>4680115884359</v>
      </c>
      <c r="E377" s="320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630" t="s">
        <v>536</v>
      </c>
      <c r="O377" s="328"/>
      <c r="P377" s="328"/>
      <c r="Q377" s="328"/>
      <c r="R377" s="320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19">
        <v>4680115884335</v>
      </c>
      <c r="E378" s="320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466" t="s">
        <v>539</v>
      </c>
      <c r="O378" s="328"/>
      <c r="P378" s="328"/>
      <c r="Q378" s="328"/>
      <c r="R378" s="320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19">
        <v>4680115884342</v>
      </c>
      <c r="E379" s="320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574" t="s">
        <v>542</v>
      </c>
      <c r="O379" s="328"/>
      <c r="P379" s="328"/>
      <c r="Q379" s="328"/>
      <c r="R379" s="320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19">
        <v>4680115884113</v>
      </c>
      <c r="E380" s="320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98" t="s">
        <v>545</v>
      </c>
      <c r="O380" s="328"/>
      <c r="P380" s="328"/>
      <c r="Q380" s="328"/>
      <c r="R380" s="320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24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25"/>
      <c r="N381" s="321" t="s">
        <v>66</v>
      </c>
      <c r="O381" s="322"/>
      <c r="P381" s="322"/>
      <c r="Q381" s="322"/>
      <c r="R381" s="322"/>
      <c r="S381" s="322"/>
      <c r="T381" s="323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8"/>
      <c r="M382" s="325"/>
      <c r="N382" s="321" t="s">
        <v>66</v>
      </c>
      <c r="O382" s="322"/>
      <c r="P382" s="322"/>
      <c r="Q382" s="322"/>
      <c r="R382" s="322"/>
      <c r="S382" s="322"/>
      <c r="T382" s="323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17" t="s">
        <v>546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18"/>
      <c r="Y383" s="309"/>
      <c r="Z383" s="309"/>
    </row>
    <row r="384" spans="1:53" ht="14.25" hidden="1" customHeight="1" x14ac:dyDescent="0.25">
      <c r="A384" s="326" t="s">
        <v>95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18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19">
        <v>4607091389388</v>
      </c>
      <c r="E385" s="320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6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28"/>
      <c r="P385" s="328"/>
      <c r="Q385" s="328"/>
      <c r="R385" s="320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19">
        <v>4607091389364</v>
      </c>
      <c r="E386" s="320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4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28"/>
      <c r="P386" s="328"/>
      <c r="Q386" s="328"/>
      <c r="R386" s="320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24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18"/>
      <c r="M387" s="325"/>
      <c r="N387" s="321" t="s">
        <v>66</v>
      </c>
      <c r="O387" s="322"/>
      <c r="P387" s="322"/>
      <c r="Q387" s="322"/>
      <c r="R387" s="322"/>
      <c r="S387" s="322"/>
      <c r="T387" s="323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18"/>
      <c r="M388" s="325"/>
      <c r="N388" s="321" t="s">
        <v>66</v>
      </c>
      <c r="O388" s="322"/>
      <c r="P388" s="322"/>
      <c r="Q388" s="322"/>
      <c r="R388" s="322"/>
      <c r="S388" s="322"/>
      <c r="T388" s="323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26" t="s">
        <v>60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18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19">
        <v>4607091389739</v>
      </c>
      <c r="E390" s="320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63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28"/>
      <c r="P390" s="328"/>
      <c r="Q390" s="328"/>
      <c r="R390" s="320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19">
        <v>4680115883048</v>
      </c>
      <c r="E391" s="320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33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28"/>
      <c r="P391" s="328"/>
      <c r="Q391" s="328"/>
      <c r="R391" s="320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19">
        <v>4607091389425</v>
      </c>
      <c r="E392" s="320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34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28"/>
      <c r="P392" s="328"/>
      <c r="Q392" s="328"/>
      <c r="R392" s="320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19">
        <v>4680115882911</v>
      </c>
      <c r="E393" s="320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502" t="s">
        <v>559</v>
      </c>
      <c r="O393" s="328"/>
      <c r="P393" s="328"/>
      <c r="Q393" s="328"/>
      <c r="R393" s="320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19">
        <v>4680115880771</v>
      </c>
      <c r="E394" s="320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3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28"/>
      <c r="P394" s="328"/>
      <c r="Q394" s="328"/>
      <c r="R394" s="320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19">
        <v>4607091389500</v>
      </c>
      <c r="E395" s="320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50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28"/>
      <c r="P395" s="328"/>
      <c r="Q395" s="328"/>
      <c r="R395" s="320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19">
        <v>4680115881983</v>
      </c>
      <c r="E396" s="320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28"/>
      <c r="P396" s="328"/>
      <c r="Q396" s="328"/>
      <c r="R396" s="320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24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18"/>
      <c r="M397" s="325"/>
      <c r="N397" s="321" t="s">
        <v>66</v>
      </c>
      <c r="O397" s="322"/>
      <c r="P397" s="322"/>
      <c r="Q397" s="322"/>
      <c r="R397" s="322"/>
      <c r="S397" s="322"/>
      <c r="T397" s="323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5"/>
      <c r="N398" s="321" t="s">
        <v>66</v>
      </c>
      <c r="O398" s="322"/>
      <c r="P398" s="322"/>
      <c r="Q398" s="322"/>
      <c r="R398" s="322"/>
      <c r="S398" s="322"/>
      <c r="T398" s="323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26" t="s">
        <v>81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18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19">
        <v>4680115884571</v>
      </c>
      <c r="E400" s="320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403" t="s">
        <v>568</v>
      </c>
      <c r="O400" s="328"/>
      <c r="P400" s="328"/>
      <c r="Q400" s="328"/>
      <c r="R400" s="320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24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25"/>
      <c r="N401" s="321" t="s">
        <v>66</v>
      </c>
      <c r="O401" s="322"/>
      <c r="P401" s="322"/>
      <c r="Q401" s="322"/>
      <c r="R401" s="322"/>
      <c r="S401" s="322"/>
      <c r="T401" s="323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25"/>
      <c r="N402" s="321" t="s">
        <v>66</v>
      </c>
      <c r="O402" s="322"/>
      <c r="P402" s="322"/>
      <c r="Q402" s="322"/>
      <c r="R402" s="322"/>
      <c r="S402" s="322"/>
      <c r="T402" s="323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26" t="s">
        <v>90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18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19">
        <v>4680115884090</v>
      </c>
      <c r="E404" s="320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370" t="s">
        <v>572</v>
      </c>
      <c r="O404" s="328"/>
      <c r="P404" s="328"/>
      <c r="Q404" s="328"/>
      <c r="R404" s="320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24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18"/>
      <c r="M405" s="325"/>
      <c r="N405" s="321" t="s">
        <v>66</v>
      </c>
      <c r="O405" s="322"/>
      <c r="P405" s="322"/>
      <c r="Q405" s="322"/>
      <c r="R405" s="322"/>
      <c r="S405" s="322"/>
      <c r="T405" s="323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18"/>
      <c r="M406" s="325"/>
      <c r="N406" s="321" t="s">
        <v>66</v>
      </c>
      <c r="O406" s="322"/>
      <c r="P406" s="322"/>
      <c r="Q406" s="322"/>
      <c r="R406" s="322"/>
      <c r="S406" s="322"/>
      <c r="T406" s="323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26" t="s">
        <v>573</v>
      </c>
      <c r="B407" s="318"/>
      <c r="C407" s="318"/>
      <c r="D407" s="318"/>
      <c r="E407" s="318"/>
      <c r="F407" s="318"/>
      <c r="G407" s="318"/>
      <c r="H407" s="318"/>
      <c r="I407" s="318"/>
      <c r="J407" s="318"/>
      <c r="K407" s="318"/>
      <c r="L407" s="318"/>
      <c r="M407" s="318"/>
      <c r="N407" s="318"/>
      <c r="O407" s="318"/>
      <c r="P407" s="318"/>
      <c r="Q407" s="318"/>
      <c r="R407" s="318"/>
      <c r="S407" s="318"/>
      <c r="T407" s="318"/>
      <c r="U407" s="318"/>
      <c r="V407" s="318"/>
      <c r="W407" s="318"/>
      <c r="X407" s="318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19">
        <v>4680115884564</v>
      </c>
      <c r="E408" s="320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524" t="s">
        <v>576</v>
      </c>
      <c r="O408" s="328"/>
      <c r="P408" s="328"/>
      <c r="Q408" s="328"/>
      <c r="R408" s="320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24"/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25"/>
      <c r="N409" s="321" t="s">
        <v>66</v>
      </c>
      <c r="O409" s="322"/>
      <c r="P409" s="322"/>
      <c r="Q409" s="322"/>
      <c r="R409" s="322"/>
      <c r="S409" s="322"/>
      <c r="T409" s="323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18"/>
      <c r="B410" s="318"/>
      <c r="C410" s="318"/>
      <c r="D410" s="318"/>
      <c r="E410" s="318"/>
      <c r="F410" s="318"/>
      <c r="G410" s="318"/>
      <c r="H410" s="318"/>
      <c r="I410" s="318"/>
      <c r="J410" s="318"/>
      <c r="K410" s="318"/>
      <c r="L410" s="318"/>
      <c r="M410" s="325"/>
      <c r="N410" s="321" t="s">
        <v>66</v>
      </c>
      <c r="O410" s="322"/>
      <c r="P410" s="322"/>
      <c r="Q410" s="322"/>
      <c r="R410" s="322"/>
      <c r="S410" s="322"/>
      <c r="T410" s="323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408" t="s">
        <v>577</v>
      </c>
      <c r="B411" s="409"/>
      <c r="C411" s="409"/>
      <c r="D411" s="409"/>
      <c r="E411" s="409"/>
      <c r="F411" s="409"/>
      <c r="G411" s="409"/>
      <c r="H411" s="409"/>
      <c r="I411" s="409"/>
      <c r="J411" s="409"/>
      <c r="K411" s="409"/>
      <c r="L411" s="409"/>
      <c r="M411" s="409"/>
      <c r="N411" s="409"/>
      <c r="O411" s="409"/>
      <c r="P411" s="409"/>
      <c r="Q411" s="409"/>
      <c r="R411" s="409"/>
      <c r="S411" s="409"/>
      <c r="T411" s="409"/>
      <c r="U411" s="409"/>
      <c r="V411" s="409"/>
      <c r="W411" s="409"/>
      <c r="X411" s="409"/>
      <c r="Y411" s="48"/>
      <c r="Z411" s="48"/>
    </row>
    <row r="412" spans="1:53" ht="16.5" hidden="1" customHeight="1" x14ac:dyDescent="0.25">
      <c r="A412" s="317" t="s">
        <v>577</v>
      </c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18"/>
      <c r="N412" s="318"/>
      <c r="O412" s="318"/>
      <c r="P412" s="318"/>
      <c r="Q412" s="318"/>
      <c r="R412" s="318"/>
      <c r="S412" s="318"/>
      <c r="T412" s="318"/>
      <c r="U412" s="318"/>
      <c r="V412" s="318"/>
      <c r="W412" s="318"/>
      <c r="X412" s="318"/>
      <c r="Y412" s="309"/>
      <c r="Z412" s="309"/>
    </row>
    <row r="413" spans="1:53" ht="14.25" hidden="1" customHeight="1" x14ac:dyDescent="0.25">
      <c r="A413" s="326" t="s">
        <v>103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318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19">
        <v>4607091389067</v>
      </c>
      <c r="E414" s="320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5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8"/>
      <c r="P414" s="328"/>
      <c r="Q414" s="328"/>
      <c r="R414" s="320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19">
        <v>4607091383522</v>
      </c>
      <c r="E415" s="320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4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8"/>
      <c r="P415" s="328"/>
      <c r="Q415" s="328"/>
      <c r="R415" s="320"/>
      <c r="S415" s="34"/>
      <c r="T415" s="34"/>
      <c r="U415" s="35" t="s">
        <v>65</v>
      </c>
      <c r="V415" s="313">
        <v>200</v>
      </c>
      <c r="W415" s="314">
        <f t="shared" si="17"/>
        <v>200.64000000000001</v>
      </c>
      <c r="X415" s="36">
        <f>IFERROR(IF(W415=0,"",ROUNDUP(W415/H415,0)*0.01196),"")</f>
        <v>0.45448</v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19">
        <v>4607091384437</v>
      </c>
      <c r="E416" s="320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5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8"/>
      <c r="P416" s="328"/>
      <c r="Q416" s="328"/>
      <c r="R416" s="320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19">
        <v>4607091389104</v>
      </c>
      <c r="E417" s="320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8"/>
      <c r="P417" s="328"/>
      <c r="Q417" s="328"/>
      <c r="R417" s="320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19">
        <v>4680115880603</v>
      </c>
      <c r="E418" s="320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8"/>
      <c r="P418" s="328"/>
      <c r="Q418" s="328"/>
      <c r="R418" s="320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19">
        <v>4607091389999</v>
      </c>
      <c r="E419" s="320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8"/>
      <c r="P419" s="328"/>
      <c r="Q419" s="328"/>
      <c r="R419" s="320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19">
        <v>4680115882782</v>
      </c>
      <c r="E420" s="320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59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8"/>
      <c r="P420" s="328"/>
      <c r="Q420" s="328"/>
      <c r="R420" s="320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19">
        <v>4607091389098</v>
      </c>
      <c r="E421" s="320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8"/>
      <c r="P421" s="328"/>
      <c r="Q421" s="328"/>
      <c r="R421" s="320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19">
        <v>4607091389982</v>
      </c>
      <c r="E422" s="320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6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8"/>
      <c r="P422" s="328"/>
      <c r="Q422" s="328"/>
      <c r="R422" s="320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24"/>
      <c r="B423" s="318"/>
      <c r="C423" s="318"/>
      <c r="D423" s="318"/>
      <c r="E423" s="318"/>
      <c r="F423" s="318"/>
      <c r="G423" s="318"/>
      <c r="H423" s="318"/>
      <c r="I423" s="318"/>
      <c r="J423" s="318"/>
      <c r="K423" s="318"/>
      <c r="L423" s="318"/>
      <c r="M423" s="325"/>
      <c r="N423" s="321" t="s">
        <v>66</v>
      </c>
      <c r="O423" s="322"/>
      <c r="P423" s="322"/>
      <c r="Q423" s="322"/>
      <c r="R423" s="322"/>
      <c r="S423" s="322"/>
      <c r="T423" s="323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37.878787878787875</v>
      </c>
      <c r="W423" s="315">
        <f>IFERROR(W414/H414,"0")+IFERROR(W415/H415,"0")+IFERROR(W416/H416,"0")+IFERROR(W417/H417,"0")+IFERROR(W418/H418,"0")+IFERROR(W419/H419,"0")+IFERROR(W420/H420,"0")+IFERROR(W421/H421,"0")+IFERROR(W422/H422,"0")</f>
        <v>38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0.45448</v>
      </c>
      <c r="Y423" s="316"/>
      <c r="Z423" s="316"/>
    </row>
    <row r="424" spans="1:53" x14ac:dyDescent="0.2">
      <c r="A424" s="318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18"/>
      <c r="M424" s="325"/>
      <c r="N424" s="321" t="s">
        <v>66</v>
      </c>
      <c r="O424" s="322"/>
      <c r="P424" s="322"/>
      <c r="Q424" s="322"/>
      <c r="R424" s="322"/>
      <c r="S424" s="322"/>
      <c r="T424" s="323"/>
      <c r="U424" s="37" t="s">
        <v>65</v>
      </c>
      <c r="V424" s="315">
        <f>IFERROR(SUM(V414:V422),"0")</f>
        <v>200</v>
      </c>
      <c r="W424" s="315">
        <f>IFERROR(SUM(W414:W422),"0")</f>
        <v>200.64000000000001</v>
      </c>
      <c r="X424" s="37"/>
      <c r="Y424" s="316"/>
      <c r="Z424" s="316"/>
    </row>
    <row r="425" spans="1:53" ht="14.25" hidden="1" customHeight="1" x14ac:dyDescent="0.25">
      <c r="A425" s="326" t="s">
        <v>95</v>
      </c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18"/>
      <c r="M425" s="318"/>
      <c r="N425" s="318"/>
      <c r="O425" s="318"/>
      <c r="P425" s="318"/>
      <c r="Q425" s="318"/>
      <c r="R425" s="318"/>
      <c r="S425" s="318"/>
      <c r="T425" s="318"/>
      <c r="U425" s="318"/>
      <c r="V425" s="318"/>
      <c r="W425" s="318"/>
      <c r="X425" s="318"/>
      <c r="Y425" s="308"/>
      <c r="Z425" s="308"/>
    </row>
    <row r="426" spans="1:53" ht="16.5" hidden="1" customHeight="1" x14ac:dyDescent="0.25">
      <c r="A426" s="54" t="s">
        <v>596</v>
      </c>
      <c r="B426" s="54" t="s">
        <v>597</v>
      </c>
      <c r="C426" s="31">
        <v>4301020222</v>
      </c>
      <c r="D426" s="319">
        <v>4607091388930</v>
      </c>
      <c r="E426" s="320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8"/>
      <c r="P426" s="328"/>
      <c r="Q426" s="328"/>
      <c r="R426" s="320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19">
        <v>4680115880054</v>
      </c>
      <c r="E427" s="320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4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8"/>
      <c r="P427" s="328"/>
      <c r="Q427" s="328"/>
      <c r="R427" s="320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hidden="1" x14ac:dyDescent="0.2">
      <c r="A428" s="324"/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25"/>
      <c r="N428" s="321" t="s">
        <v>66</v>
      </c>
      <c r="O428" s="322"/>
      <c r="P428" s="322"/>
      <c r="Q428" s="322"/>
      <c r="R428" s="322"/>
      <c r="S428" s="322"/>
      <c r="T428" s="323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hidden="1" x14ac:dyDescent="0.2">
      <c r="A429" s="318"/>
      <c r="B429" s="318"/>
      <c r="C429" s="318"/>
      <c r="D429" s="318"/>
      <c r="E429" s="318"/>
      <c r="F429" s="318"/>
      <c r="G429" s="318"/>
      <c r="H429" s="318"/>
      <c r="I429" s="318"/>
      <c r="J429" s="318"/>
      <c r="K429" s="318"/>
      <c r="L429" s="318"/>
      <c r="M429" s="325"/>
      <c r="N429" s="321" t="s">
        <v>66</v>
      </c>
      <c r="O429" s="322"/>
      <c r="P429" s="322"/>
      <c r="Q429" s="322"/>
      <c r="R429" s="322"/>
      <c r="S429" s="322"/>
      <c r="T429" s="323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hidden="1" customHeight="1" x14ac:dyDescent="0.25">
      <c r="A430" s="326" t="s">
        <v>60</v>
      </c>
      <c r="B430" s="318"/>
      <c r="C430" s="318"/>
      <c r="D430" s="318"/>
      <c r="E430" s="318"/>
      <c r="F430" s="318"/>
      <c r="G430" s="318"/>
      <c r="H430" s="318"/>
      <c r="I430" s="318"/>
      <c r="J430" s="318"/>
      <c r="K430" s="318"/>
      <c r="L430" s="318"/>
      <c r="M430" s="318"/>
      <c r="N430" s="318"/>
      <c r="O430" s="318"/>
      <c r="P430" s="318"/>
      <c r="Q430" s="318"/>
      <c r="R430" s="318"/>
      <c r="S430" s="318"/>
      <c r="T430" s="318"/>
      <c r="U430" s="318"/>
      <c r="V430" s="318"/>
      <c r="W430" s="318"/>
      <c r="X430" s="318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19">
        <v>4680115883116</v>
      </c>
      <c r="E431" s="320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4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8"/>
      <c r="P431" s="328"/>
      <c r="Q431" s="328"/>
      <c r="R431" s="320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19">
        <v>4680115883093</v>
      </c>
      <c r="E432" s="320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8"/>
      <c r="P432" s="328"/>
      <c r="Q432" s="328"/>
      <c r="R432" s="320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19">
        <v>4680115883109</v>
      </c>
      <c r="E433" s="320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5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8"/>
      <c r="P433" s="328"/>
      <c r="Q433" s="328"/>
      <c r="R433" s="320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19">
        <v>4680115882072</v>
      </c>
      <c r="E434" s="320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432" t="s">
        <v>608</v>
      </c>
      <c r="O434" s="328"/>
      <c r="P434" s="328"/>
      <c r="Q434" s="328"/>
      <c r="R434" s="320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19">
        <v>4680115882102</v>
      </c>
      <c r="E435" s="320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14" t="s">
        <v>611</v>
      </c>
      <c r="O435" s="328"/>
      <c r="P435" s="328"/>
      <c r="Q435" s="328"/>
      <c r="R435" s="320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19">
        <v>4680115882096</v>
      </c>
      <c r="E436" s="320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56" t="s">
        <v>614</v>
      </c>
      <c r="O436" s="328"/>
      <c r="P436" s="328"/>
      <c r="Q436" s="328"/>
      <c r="R436" s="320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24"/>
      <c r="B437" s="318"/>
      <c r="C437" s="318"/>
      <c r="D437" s="318"/>
      <c r="E437" s="318"/>
      <c r="F437" s="318"/>
      <c r="G437" s="318"/>
      <c r="H437" s="318"/>
      <c r="I437" s="318"/>
      <c r="J437" s="318"/>
      <c r="K437" s="318"/>
      <c r="L437" s="318"/>
      <c r="M437" s="325"/>
      <c r="N437" s="321" t="s">
        <v>66</v>
      </c>
      <c r="O437" s="322"/>
      <c r="P437" s="322"/>
      <c r="Q437" s="322"/>
      <c r="R437" s="322"/>
      <c r="S437" s="322"/>
      <c r="T437" s="323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18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5"/>
      <c r="N438" s="321" t="s">
        <v>66</v>
      </c>
      <c r="O438" s="322"/>
      <c r="P438" s="322"/>
      <c r="Q438" s="322"/>
      <c r="R438" s="322"/>
      <c r="S438" s="322"/>
      <c r="T438" s="323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26" t="s">
        <v>68</v>
      </c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18"/>
      <c r="N439" s="318"/>
      <c r="O439" s="318"/>
      <c r="P439" s="318"/>
      <c r="Q439" s="318"/>
      <c r="R439" s="318"/>
      <c r="S439" s="318"/>
      <c r="T439" s="318"/>
      <c r="U439" s="318"/>
      <c r="V439" s="318"/>
      <c r="W439" s="318"/>
      <c r="X439" s="318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19">
        <v>4607091383409</v>
      </c>
      <c r="E440" s="320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6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8"/>
      <c r="P440" s="328"/>
      <c r="Q440" s="328"/>
      <c r="R440" s="320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19">
        <v>4607091383416</v>
      </c>
      <c r="E441" s="320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8"/>
      <c r="P441" s="328"/>
      <c r="Q441" s="328"/>
      <c r="R441" s="320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24"/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25"/>
      <c r="N442" s="321" t="s">
        <v>66</v>
      </c>
      <c r="O442" s="322"/>
      <c r="P442" s="322"/>
      <c r="Q442" s="322"/>
      <c r="R442" s="322"/>
      <c r="S442" s="322"/>
      <c r="T442" s="323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18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5"/>
      <c r="N443" s="321" t="s">
        <v>66</v>
      </c>
      <c r="O443" s="322"/>
      <c r="P443" s="322"/>
      <c r="Q443" s="322"/>
      <c r="R443" s="322"/>
      <c r="S443" s="322"/>
      <c r="T443" s="323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408" t="s">
        <v>619</v>
      </c>
      <c r="B444" s="409"/>
      <c r="C444" s="409"/>
      <c r="D444" s="409"/>
      <c r="E444" s="409"/>
      <c r="F444" s="409"/>
      <c r="G444" s="409"/>
      <c r="H444" s="409"/>
      <c r="I444" s="409"/>
      <c r="J444" s="409"/>
      <c r="K444" s="409"/>
      <c r="L444" s="409"/>
      <c r="M444" s="409"/>
      <c r="N444" s="409"/>
      <c r="O444" s="409"/>
      <c r="P444" s="409"/>
      <c r="Q444" s="409"/>
      <c r="R444" s="409"/>
      <c r="S444" s="409"/>
      <c r="T444" s="409"/>
      <c r="U444" s="409"/>
      <c r="V444" s="409"/>
      <c r="W444" s="409"/>
      <c r="X444" s="409"/>
      <c r="Y444" s="48"/>
      <c r="Z444" s="48"/>
    </row>
    <row r="445" spans="1:53" ht="16.5" hidden="1" customHeight="1" x14ac:dyDescent="0.25">
      <c r="A445" s="317" t="s">
        <v>620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9"/>
      <c r="Z445" s="309"/>
    </row>
    <row r="446" spans="1:53" ht="14.25" hidden="1" customHeight="1" x14ac:dyDescent="0.25">
      <c r="A446" s="326" t="s">
        <v>103</v>
      </c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18"/>
      <c r="M446" s="318"/>
      <c r="N446" s="318"/>
      <c r="O446" s="318"/>
      <c r="P446" s="318"/>
      <c r="Q446" s="318"/>
      <c r="R446" s="318"/>
      <c r="S446" s="318"/>
      <c r="T446" s="318"/>
      <c r="U446" s="318"/>
      <c r="V446" s="318"/>
      <c r="W446" s="318"/>
      <c r="X446" s="318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19">
        <v>4640242180441</v>
      </c>
      <c r="E447" s="320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460" t="s">
        <v>623</v>
      </c>
      <c r="O447" s="328"/>
      <c r="P447" s="328"/>
      <c r="Q447" s="328"/>
      <c r="R447" s="320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19">
        <v>4640242180564</v>
      </c>
      <c r="E448" s="320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514" t="s">
        <v>626</v>
      </c>
      <c r="O448" s="328"/>
      <c r="P448" s="328"/>
      <c r="Q448" s="328"/>
      <c r="R448" s="320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24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5"/>
      <c r="N449" s="321" t="s">
        <v>66</v>
      </c>
      <c r="O449" s="322"/>
      <c r="P449" s="322"/>
      <c r="Q449" s="322"/>
      <c r="R449" s="322"/>
      <c r="S449" s="322"/>
      <c r="T449" s="323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25"/>
      <c r="N450" s="321" t="s">
        <v>66</v>
      </c>
      <c r="O450" s="322"/>
      <c r="P450" s="322"/>
      <c r="Q450" s="322"/>
      <c r="R450" s="322"/>
      <c r="S450" s="322"/>
      <c r="T450" s="323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26" t="s">
        <v>95</v>
      </c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18"/>
      <c r="M451" s="318"/>
      <c r="N451" s="318"/>
      <c r="O451" s="318"/>
      <c r="P451" s="318"/>
      <c r="Q451" s="318"/>
      <c r="R451" s="318"/>
      <c r="S451" s="318"/>
      <c r="T451" s="318"/>
      <c r="U451" s="318"/>
      <c r="V451" s="318"/>
      <c r="W451" s="318"/>
      <c r="X451" s="318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19">
        <v>4640242180526</v>
      </c>
      <c r="E452" s="320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485" t="s">
        <v>629</v>
      </c>
      <c r="O452" s="328"/>
      <c r="P452" s="328"/>
      <c r="Q452" s="328"/>
      <c r="R452" s="320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19">
        <v>4640242180519</v>
      </c>
      <c r="E453" s="320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404" t="s">
        <v>632</v>
      </c>
      <c r="O453" s="328"/>
      <c r="P453" s="328"/>
      <c r="Q453" s="328"/>
      <c r="R453" s="320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24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5"/>
      <c r="N454" s="321" t="s">
        <v>66</v>
      </c>
      <c r="O454" s="322"/>
      <c r="P454" s="322"/>
      <c r="Q454" s="322"/>
      <c r="R454" s="322"/>
      <c r="S454" s="322"/>
      <c r="T454" s="323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25"/>
      <c r="N455" s="321" t="s">
        <v>66</v>
      </c>
      <c r="O455" s="322"/>
      <c r="P455" s="322"/>
      <c r="Q455" s="322"/>
      <c r="R455" s="322"/>
      <c r="S455" s="322"/>
      <c r="T455" s="323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26" t="s">
        <v>60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19">
        <v>4640242180489</v>
      </c>
      <c r="E457" s="320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382" t="s">
        <v>635</v>
      </c>
      <c r="O457" s="328"/>
      <c r="P457" s="328"/>
      <c r="Q457" s="328"/>
      <c r="R457" s="320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19">
        <v>4640242180816</v>
      </c>
      <c r="E458" s="320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07" t="s">
        <v>638</v>
      </c>
      <c r="O458" s="328"/>
      <c r="P458" s="328"/>
      <c r="Q458" s="328"/>
      <c r="R458" s="320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19">
        <v>4640242180595</v>
      </c>
      <c r="E459" s="320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520" t="s">
        <v>641</v>
      </c>
      <c r="O459" s="328"/>
      <c r="P459" s="328"/>
      <c r="Q459" s="328"/>
      <c r="R459" s="320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19">
        <v>4640242180908</v>
      </c>
      <c r="E460" s="320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332" t="s">
        <v>644</v>
      </c>
      <c r="O460" s="328"/>
      <c r="P460" s="328"/>
      <c r="Q460" s="328"/>
      <c r="R460" s="320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24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25"/>
      <c r="N461" s="321" t="s">
        <v>66</v>
      </c>
      <c r="O461" s="322"/>
      <c r="P461" s="322"/>
      <c r="Q461" s="322"/>
      <c r="R461" s="322"/>
      <c r="S461" s="322"/>
      <c r="T461" s="323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25"/>
      <c r="N462" s="321" t="s">
        <v>66</v>
      </c>
      <c r="O462" s="322"/>
      <c r="P462" s="322"/>
      <c r="Q462" s="322"/>
      <c r="R462" s="322"/>
      <c r="S462" s="322"/>
      <c r="T462" s="323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26" t="s">
        <v>68</v>
      </c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18"/>
      <c r="N463" s="318"/>
      <c r="O463" s="318"/>
      <c r="P463" s="318"/>
      <c r="Q463" s="318"/>
      <c r="R463" s="318"/>
      <c r="S463" s="318"/>
      <c r="T463" s="318"/>
      <c r="U463" s="318"/>
      <c r="V463" s="318"/>
      <c r="W463" s="318"/>
      <c r="X463" s="318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19">
        <v>4640242181233</v>
      </c>
      <c r="E464" s="320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627" t="s">
        <v>647</v>
      </c>
      <c r="O464" s="328"/>
      <c r="P464" s="328"/>
      <c r="Q464" s="328"/>
      <c r="R464" s="320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19">
        <v>4640242181226</v>
      </c>
      <c r="E465" s="320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472" t="s">
        <v>650</v>
      </c>
      <c r="O465" s="328"/>
      <c r="P465" s="328"/>
      <c r="Q465" s="328"/>
      <c r="R465" s="320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19">
        <v>4680115880870</v>
      </c>
      <c r="E466" s="320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3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8"/>
      <c r="P466" s="328"/>
      <c r="Q466" s="328"/>
      <c r="R466" s="320"/>
      <c r="S466" s="34"/>
      <c r="T466" s="34"/>
      <c r="U466" s="35" t="s">
        <v>65</v>
      </c>
      <c r="V466" s="313">
        <v>1200</v>
      </c>
      <c r="W466" s="314">
        <f>IFERROR(IF(V466="",0,CEILING((V466/$H466),1)*$H466),"")</f>
        <v>1201.2</v>
      </c>
      <c r="X466" s="36">
        <f>IFERROR(IF(W466=0,"",ROUNDUP(W466/H466,0)*0.02175),"")</f>
        <v>3.3494999999999999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19">
        <v>4640242180540</v>
      </c>
      <c r="E467" s="320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534" t="s">
        <v>655</v>
      </c>
      <c r="O467" s="328"/>
      <c r="P467" s="328"/>
      <c r="Q467" s="328"/>
      <c r="R467" s="320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19">
        <v>4640242180557</v>
      </c>
      <c r="E468" s="320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358" t="s">
        <v>658</v>
      </c>
      <c r="O468" s="328"/>
      <c r="P468" s="328"/>
      <c r="Q468" s="328"/>
      <c r="R468" s="320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24"/>
      <c r="B469" s="318"/>
      <c r="C469" s="318"/>
      <c r="D469" s="318"/>
      <c r="E469" s="318"/>
      <c r="F469" s="318"/>
      <c r="G469" s="318"/>
      <c r="H469" s="318"/>
      <c r="I469" s="318"/>
      <c r="J469" s="318"/>
      <c r="K469" s="318"/>
      <c r="L469" s="318"/>
      <c r="M469" s="325"/>
      <c r="N469" s="321" t="s">
        <v>66</v>
      </c>
      <c r="O469" s="322"/>
      <c r="P469" s="322"/>
      <c r="Q469" s="322"/>
      <c r="R469" s="322"/>
      <c r="S469" s="322"/>
      <c r="T469" s="323"/>
      <c r="U469" s="37" t="s">
        <v>67</v>
      </c>
      <c r="V469" s="315">
        <f>IFERROR(V464/H464,"0")+IFERROR(V465/H465,"0")+IFERROR(V466/H466,"0")+IFERROR(V467/H467,"0")+IFERROR(V468/H468,"0")</f>
        <v>153.84615384615384</v>
      </c>
      <c r="W469" s="315">
        <f>IFERROR(W464/H464,"0")+IFERROR(W465/H465,"0")+IFERROR(W466/H466,"0")+IFERROR(W467/H467,"0")+IFERROR(W468/H468,"0")</f>
        <v>154</v>
      </c>
      <c r="X469" s="315">
        <f>IFERROR(IF(X464="",0,X464),"0")+IFERROR(IF(X465="",0,X465),"0")+IFERROR(IF(X466="",0,X466),"0")+IFERROR(IF(X467="",0,X467),"0")+IFERROR(IF(X468="",0,X468),"0")</f>
        <v>3.3494999999999999</v>
      </c>
      <c r="Y469" s="316"/>
      <c r="Z469" s="316"/>
    </row>
    <row r="470" spans="1:53" x14ac:dyDescent="0.2">
      <c r="A470" s="318"/>
      <c r="B470" s="318"/>
      <c r="C470" s="318"/>
      <c r="D470" s="318"/>
      <c r="E470" s="318"/>
      <c r="F470" s="318"/>
      <c r="G470" s="318"/>
      <c r="H470" s="318"/>
      <c r="I470" s="318"/>
      <c r="J470" s="318"/>
      <c r="K470" s="318"/>
      <c r="L470" s="318"/>
      <c r="M470" s="325"/>
      <c r="N470" s="321" t="s">
        <v>66</v>
      </c>
      <c r="O470" s="322"/>
      <c r="P470" s="322"/>
      <c r="Q470" s="322"/>
      <c r="R470" s="322"/>
      <c r="S470" s="322"/>
      <c r="T470" s="323"/>
      <c r="U470" s="37" t="s">
        <v>65</v>
      </c>
      <c r="V470" s="315">
        <f>IFERROR(SUM(V464:V468),"0")</f>
        <v>1200</v>
      </c>
      <c r="W470" s="315">
        <f>IFERROR(SUM(W464:W468),"0")</f>
        <v>1201.2</v>
      </c>
      <c r="X470" s="37"/>
      <c r="Y470" s="316"/>
      <c r="Z470" s="316"/>
    </row>
    <row r="471" spans="1:53" ht="15" customHeight="1" x14ac:dyDescent="0.2">
      <c r="A471" s="561"/>
      <c r="B471" s="318"/>
      <c r="C471" s="318"/>
      <c r="D471" s="318"/>
      <c r="E471" s="318"/>
      <c r="F471" s="318"/>
      <c r="G471" s="318"/>
      <c r="H471" s="318"/>
      <c r="I471" s="318"/>
      <c r="J471" s="318"/>
      <c r="K471" s="318"/>
      <c r="L471" s="318"/>
      <c r="M471" s="384"/>
      <c r="N471" s="352" t="s">
        <v>659</v>
      </c>
      <c r="O471" s="353"/>
      <c r="P471" s="353"/>
      <c r="Q471" s="353"/>
      <c r="R471" s="353"/>
      <c r="S471" s="353"/>
      <c r="T471" s="354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16420.400000000001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16470.12</v>
      </c>
      <c r="X471" s="37"/>
      <c r="Y471" s="316"/>
      <c r="Z471" s="316"/>
    </row>
    <row r="472" spans="1:53" x14ac:dyDescent="0.2">
      <c r="A472" s="318"/>
      <c r="B472" s="318"/>
      <c r="C472" s="318"/>
      <c r="D472" s="318"/>
      <c r="E472" s="318"/>
      <c r="F472" s="318"/>
      <c r="G472" s="318"/>
      <c r="H472" s="318"/>
      <c r="I472" s="318"/>
      <c r="J472" s="318"/>
      <c r="K472" s="318"/>
      <c r="L472" s="318"/>
      <c r="M472" s="384"/>
      <c r="N472" s="352" t="s">
        <v>660</v>
      </c>
      <c r="O472" s="353"/>
      <c r="P472" s="353"/>
      <c r="Q472" s="353"/>
      <c r="R472" s="353"/>
      <c r="S472" s="353"/>
      <c r="T472" s="354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17109.281360040266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17161.673999999999</v>
      </c>
      <c r="X472" s="37"/>
      <c r="Y472" s="316"/>
      <c r="Z472" s="316"/>
    </row>
    <row r="473" spans="1:53" x14ac:dyDescent="0.2">
      <c r="A473" s="318"/>
      <c r="B473" s="318"/>
      <c r="C473" s="318"/>
      <c r="D473" s="318"/>
      <c r="E473" s="318"/>
      <c r="F473" s="318"/>
      <c r="G473" s="318"/>
      <c r="H473" s="318"/>
      <c r="I473" s="318"/>
      <c r="J473" s="318"/>
      <c r="K473" s="318"/>
      <c r="L473" s="318"/>
      <c r="M473" s="384"/>
      <c r="N473" s="352" t="s">
        <v>661</v>
      </c>
      <c r="O473" s="353"/>
      <c r="P473" s="353"/>
      <c r="Q473" s="353"/>
      <c r="R473" s="353"/>
      <c r="S473" s="353"/>
      <c r="T473" s="354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27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27</v>
      </c>
      <c r="X473" s="37"/>
      <c r="Y473" s="316"/>
      <c r="Z473" s="316"/>
    </row>
    <row r="474" spans="1:53" x14ac:dyDescent="0.2">
      <c r="A474" s="318"/>
      <c r="B474" s="318"/>
      <c r="C474" s="318"/>
      <c r="D474" s="318"/>
      <c r="E474" s="318"/>
      <c r="F474" s="318"/>
      <c r="G474" s="318"/>
      <c r="H474" s="318"/>
      <c r="I474" s="318"/>
      <c r="J474" s="318"/>
      <c r="K474" s="318"/>
      <c r="L474" s="318"/>
      <c r="M474" s="384"/>
      <c r="N474" s="352" t="s">
        <v>663</v>
      </c>
      <c r="O474" s="353"/>
      <c r="P474" s="353"/>
      <c r="Q474" s="353"/>
      <c r="R474" s="353"/>
      <c r="S474" s="353"/>
      <c r="T474" s="354"/>
      <c r="U474" s="37" t="s">
        <v>65</v>
      </c>
      <c r="V474" s="315">
        <f>GrossWeightTotal+PalletQtyTotal*25</f>
        <v>17784.281360040266</v>
      </c>
      <c r="W474" s="315">
        <f>GrossWeightTotalR+PalletQtyTotalR*25</f>
        <v>17836.673999999999</v>
      </c>
      <c r="X474" s="37"/>
      <c r="Y474" s="316"/>
      <c r="Z474" s="316"/>
    </row>
    <row r="475" spans="1:53" x14ac:dyDescent="0.2">
      <c r="A475" s="318"/>
      <c r="B475" s="318"/>
      <c r="C475" s="318"/>
      <c r="D475" s="318"/>
      <c r="E475" s="318"/>
      <c r="F475" s="318"/>
      <c r="G475" s="318"/>
      <c r="H475" s="318"/>
      <c r="I475" s="318"/>
      <c r="J475" s="318"/>
      <c r="K475" s="318"/>
      <c r="L475" s="318"/>
      <c r="M475" s="384"/>
      <c r="N475" s="352" t="s">
        <v>664</v>
      </c>
      <c r="O475" s="353"/>
      <c r="P475" s="353"/>
      <c r="Q475" s="353"/>
      <c r="R475" s="353"/>
      <c r="S475" s="353"/>
      <c r="T475" s="354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1390.7268875214081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1396</v>
      </c>
      <c r="X475" s="37"/>
      <c r="Y475" s="316"/>
      <c r="Z475" s="316"/>
    </row>
    <row r="476" spans="1:53" ht="14.25" hidden="1" customHeight="1" x14ac:dyDescent="0.2">
      <c r="A476" s="318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18"/>
      <c r="M476" s="384"/>
      <c r="N476" s="352" t="s">
        <v>665</v>
      </c>
      <c r="O476" s="353"/>
      <c r="P476" s="353"/>
      <c r="Q476" s="353"/>
      <c r="R476" s="353"/>
      <c r="S476" s="353"/>
      <c r="T476" s="354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29.223099999999999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428" t="s">
        <v>93</v>
      </c>
      <c r="D478" s="529"/>
      <c r="E478" s="529"/>
      <c r="F478" s="516"/>
      <c r="G478" s="428" t="s">
        <v>228</v>
      </c>
      <c r="H478" s="529"/>
      <c r="I478" s="529"/>
      <c r="J478" s="529"/>
      <c r="K478" s="529"/>
      <c r="L478" s="529"/>
      <c r="M478" s="529"/>
      <c r="N478" s="516"/>
      <c r="O478" s="428" t="s">
        <v>432</v>
      </c>
      <c r="P478" s="516"/>
      <c r="Q478" s="428" t="s">
        <v>489</v>
      </c>
      <c r="R478" s="516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621" t="s">
        <v>668</v>
      </c>
      <c r="B479" s="428" t="s">
        <v>59</v>
      </c>
      <c r="C479" s="428" t="s">
        <v>94</v>
      </c>
      <c r="D479" s="428" t="s">
        <v>102</v>
      </c>
      <c r="E479" s="428" t="s">
        <v>93</v>
      </c>
      <c r="F479" s="428" t="s">
        <v>220</v>
      </c>
      <c r="G479" s="428" t="s">
        <v>229</v>
      </c>
      <c r="H479" s="428" t="s">
        <v>236</v>
      </c>
      <c r="I479" s="428" t="s">
        <v>256</v>
      </c>
      <c r="J479" s="428" t="s">
        <v>322</v>
      </c>
      <c r="K479" s="307"/>
      <c r="L479" s="428" t="s">
        <v>325</v>
      </c>
      <c r="M479" s="428" t="s">
        <v>405</v>
      </c>
      <c r="N479" s="428" t="s">
        <v>423</v>
      </c>
      <c r="O479" s="428" t="s">
        <v>433</v>
      </c>
      <c r="P479" s="428" t="s">
        <v>462</v>
      </c>
      <c r="Q479" s="428" t="s">
        <v>490</v>
      </c>
      <c r="R479" s="428" t="s">
        <v>546</v>
      </c>
      <c r="S479" s="428" t="s">
        <v>577</v>
      </c>
      <c r="T479" s="428" t="s">
        <v>620</v>
      </c>
      <c r="U479" s="307"/>
      <c r="Z479" s="52"/>
      <c r="AC479" s="307"/>
    </row>
    <row r="480" spans="1:53" ht="13.5" customHeight="1" thickBot="1" x14ac:dyDescent="0.25">
      <c r="A480" s="622"/>
      <c r="B480" s="429"/>
      <c r="C480" s="429"/>
      <c r="D480" s="429"/>
      <c r="E480" s="429"/>
      <c r="F480" s="429"/>
      <c r="G480" s="429"/>
      <c r="H480" s="429"/>
      <c r="I480" s="429"/>
      <c r="J480" s="429"/>
      <c r="K480" s="307"/>
      <c r="L480" s="429"/>
      <c r="M480" s="429"/>
      <c r="N480" s="429"/>
      <c r="O480" s="429"/>
      <c r="P480" s="429"/>
      <c r="Q480" s="429"/>
      <c r="R480" s="429"/>
      <c r="S480" s="429"/>
      <c r="T480" s="429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108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46">
        <f>IFERROR(W121*1,"0")+IFERROR(W122*1,"0")+IFERROR(W123*1,"0")</f>
        <v>907.2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222.00000000000003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12771.6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708.48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351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200.64000000000001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1201.2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 390,73"/>
        <filter val="100,00"/>
        <filter val="107,14"/>
        <filter val="12 000,00"/>
        <filter val="12,82"/>
        <filter val="153,85"/>
        <filter val="16 420,40"/>
        <filter val="17 109,28"/>
        <filter val="17 784,28"/>
        <filter val="20,40"/>
        <filter val="200,00"/>
        <filter val="23,81"/>
        <filter val="27"/>
        <filter val="350,00"/>
        <filter val="37,88"/>
        <filter val="4 000,00"/>
        <filter val="44,87"/>
        <filter val="45,66"/>
        <filter val="500,00"/>
        <filter val="64,10"/>
        <filter val="650,00"/>
        <filter val="8,00"/>
        <filter val="800,00"/>
        <filter val="83,33"/>
        <filter val="9,26"/>
        <filter val="900,00"/>
      </filters>
    </filterColumn>
  </autoFilter>
  <mergeCells count="854"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305:E305"/>
    <mergeCell ref="N227:R227"/>
    <mergeCell ref="A12:L12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N433:R433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N420:R420"/>
    <mergeCell ref="D310:E310"/>
    <mergeCell ref="N80:T80"/>
    <mergeCell ref="D101:E101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A456:X456"/>
    <mergeCell ref="N209:R209"/>
    <mergeCell ref="A238:X238"/>
    <mergeCell ref="D76:E76"/>
    <mergeCell ref="N449:T449"/>
    <mergeCell ref="N152:T152"/>
    <mergeCell ref="N259:R259"/>
    <mergeCell ref="N450:T450"/>
    <mergeCell ref="N168:R168"/>
    <mergeCell ref="D286:E286"/>
    <mergeCell ref="N260:R260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A148:X148"/>
    <mergeCell ref="D114:E114"/>
    <mergeCell ref="D64:E64"/>
    <mergeCell ref="N77:R77"/>
    <mergeCell ref="N169:R169"/>
    <mergeCell ref="A195:M196"/>
    <mergeCell ref="N309:R309"/>
    <mergeCell ref="D175:E175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D386:E386"/>
    <mergeCell ref="A290:X290"/>
    <mergeCell ref="M17:M18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A383:X383"/>
    <mergeCell ref="D295:E295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D141:E141"/>
    <mergeCell ref="D377:E377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98:T98"/>
    <mergeCell ref="D142:E142"/>
    <mergeCell ref="D178:E178"/>
    <mergeCell ref="N67:R67"/>
    <mergeCell ref="N236:T236"/>
    <mergeCell ref="N52:T52"/>
    <mergeCell ref="D56:E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2024-01-25T10:45:40Z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