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8BF239F-DB39-4455-9C23-5591A755F0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6" i="1" s="1"/>
  <c r="V492" i="1"/>
  <c r="W491" i="1"/>
  <c r="V491" i="1"/>
  <c r="X490" i="1"/>
  <c r="W490" i="1"/>
  <c r="X489" i="1"/>
  <c r="W489" i="1"/>
  <c r="X488" i="1"/>
  <c r="W488" i="1"/>
  <c r="X487" i="1"/>
  <c r="W487" i="1"/>
  <c r="X486" i="1"/>
  <c r="X491" i="1" s="1"/>
  <c r="W486" i="1"/>
  <c r="W492" i="1" s="1"/>
  <c r="N486" i="1"/>
  <c r="V484" i="1"/>
  <c r="W483" i="1"/>
  <c r="V483" i="1"/>
  <c r="X482" i="1"/>
  <c r="W482" i="1"/>
  <c r="X481" i="1"/>
  <c r="W481" i="1"/>
  <c r="X480" i="1"/>
  <c r="W480" i="1"/>
  <c r="X479" i="1"/>
  <c r="X483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W471" i="1" s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W451" i="1"/>
  <c r="X451" i="1" s="1"/>
  <c r="N451" i="1"/>
  <c r="V449" i="1"/>
  <c r="V448" i="1"/>
  <c r="W447" i="1"/>
  <c r="X447" i="1" s="1"/>
  <c r="N447" i="1"/>
  <c r="W446" i="1"/>
  <c r="W448" i="1" s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X439" i="1"/>
  <c r="W439" i="1"/>
  <c r="N439" i="1"/>
  <c r="W438" i="1"/>
  <c r="X438" i="1" s="1"/>
  <c r="N438" i="1"/>
  <c r="W437" i="1"/>
  <c r="X437" i="1" s="1"/>
  <c r="N437" i="1"/>
  <c r="W436" i="1"/>
  <c r="X436" i="1" s="1"/>
  <c r="N436" i="1"/>
  <c r="W435" i="1"/>
  <c r="X435" i="1" s="1"/>
  <c r="N435" i="1"/>
  <c r="W434" i="1"/>
  <c r="N434" i="1"/>
  <c r="V430" i="1"/>
  <c r="V429" i="1"/>
  <c r="W428" i="1"/>
  <c r="V426" i="1"/>
  <c r="V425" i="1"/>
  <c r="W424" i="1"/>
  <c r="W426" i="1" s="1"/>
  <c r="V422" i="1"/>
  <c r="V421" i="1"/>
  <c r="W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W402" i="1" s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V384" i="1"/>
  <c r="V383" i="1"/>
  <c r="X382" i="1"/>
  <c r="W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1" i="1"/>
  <c r="V360" i="1"/>
  <c r="W359" i="1"/>
  <c r="W361" i="1" s="1"/>
  <c r="N359" i="1"/>
  <c r="V357" i="1"/>
  <c r="V356" i="1"/>
  <c r="X355" i="1"/>
  <c r="W355" i="1"/>
  <c r="N355" i="1"/>
  <c r="W354" i="1"/>
  <c r="X354" i="1" s="1"/>
  <c r="N354" i="1"/>
  <c r="W353" i="1"/>
  <c r="X353" i="1" s="1"/>
  <c r="N353" i="1"/>
  <c r="W352" i="1"/>
  <c r="W356" i="1" s="1"/>
  <c r="N352" i="1"/>
  <c r="V350" i="1"/>
  <c r="V349" i="1"/>
  <c r="W348" i="1"/>
  <c r="X348" i="1" s="1"/>
  <c r="N348" i="1"/>
  <c r="W347" i="1"/>
  <c r="X347" i="1" s="1"/>
  <c r="X349" i="1" s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W329" i="1"/>
  <c r="X329" i="1" s="1"/>
  <c r="X331" i="1" s="1"/>
  <c r="V327" i="1"/>
  <c r="V326" i="1"/>
  <c r="W325" i="1"/>
  <c r="X325" i="1" s="1"/>
  <c r="N325" i="1"/>
  <c r="W324" i="1"/>
  <c r="X324" i="1" s="1"/>
  <c r="W323" i="1"/>
  <c r="X323" i="1" s="1"/>
  <c r="N323" i="1"/>
  <c r="V321" i="1"/>
  <c r="V320" i="1"/>
  <c r="W319" i="1"/>
  <c r="X319" i="1" s="1"/>
  <c r="N319" i="1"/>
  <c r="W318" i="1"/>
  <c r="X318" i="1" s="1"/>
  <c r="N318" i="1"/>
  <c r="X317" i="1"/>
  <c r="W317" i="1"/>
  <c r="X316" i="1"/>
  <c r="W316" i="1"/>
  <c r="N316" i="1"/>
  <c r="W315" i="1"/>
  <c r="X315" i="1" s="1"/>
  <c r="N315" i="1"/>
  <c r="W314" i="1"/>
  <c r="X314" i="1" s="1"/>
  <c r="N314" i="1"/>
  <c r="W313" i="1"/>
  <c r="X313" i="1" s="1"/>
  <c r="N313" i="1"/>
  <c r="W312" i="1"/>
  <c r="X312" i="1" s="1"/>
  <c r="N312" i="1"/>
  <c r="V308" i="1"/>
  <c r="V307" i="1"/>
  <c r="W306" i="1"/>
  <c r="W308" i="1" s="1"/>
  <c r="N306" i="1"/>
  <c r="V304" i="1"/>
  <c r="V303" i="1"/>
  <c r="W302" i="1"/>
  <c r="W304" i="1" s="1"/>
  <c r="N302" i="1"/>
  <c r="V300" i="1"/>
  <c r="V299" i="1"/>
  <c r="W298" i="1"/>
  <c r="W300" i="1" s="1"/>
  <c r="N298" i="1"/>
  <c r="V296" i="1"/>
  <c r="V295" i="1"/>
  <c r="W294" i="1"/>
  <c r="O503" i="1" s="1"/>
  <c r="N294" i="1"/>
  <c r="V291" i="1"/>
  <c r="V290" i="1"/>
  <c r="W289" i="1"/>
  <c r="X289" i="1" s="1"/>
  <c r="N289" i="1"/>
  <c r="W288" i="1"/>
  <c r="W290" i="1" s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X281" i="1"/>
  <c r="W281" i="1"/>
  <c r="X280" i="1"/>
  <c r="W280" i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W264" i="1"/>
  <c r="X264" i="1" s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X253" i="1"/>
  <c r="W253" i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W245" i="1"/>
  <c r="W255" i="1" s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W213" i="1" s="1"/>
  <c r="V205" i="1"/>
  <c r="W204" i="1"/>
  <c r="V204" i="1"/>
  <c r="X203" i="1"/>
  <c r="X204" i="1" s="1"/>
  <c r="W203" i="1"/>
  <c r="J503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X195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X178" i="1"/>
  <c r="W178" i="1"/>
  <c r="X177" i="1"/>
  <c r="W177" i="1"/>
  <c r="N177" i="1"/>
  <c r="W176" i="1"/>
  <c r="X176" i="1" s="1"/>
  <c r="W175" i="1"/>
  <c r="N175" i="1"/>
  <c r="V173" i="1"/>
  <c r="V172" i="1"/>
  <c r="W171" i="1"/>
  <c r="X171" i="1" s="1"/>
  <c r="N171" i="1"/>
  <c r="X170" i="1"/>
  <c r="W170" i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X140" i="1"/>
  <c r="W140" i="1"/>
  <c r="N140" i="1"/>
  <c r="W139" i="1"/>
  <c r="X139" i="1" s="1"/>
  <c r="N139" i="1"/>
  <c r="W138" i="1"/>
  <c r="G503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X122" i="1"/>
  <c r="W122" i="1"/>
  <c r="X121" i="1"/>
  <c r="W121" i="1"/>
  <c r="X120" i="1"/>
  <c r="W120" i="1"/>
  <c r="X119" i="1"/>
  <c r="W119" i="1"/>
  <c r="N119" i="1"/>
  <c r="W118" i="1"/>
  <c r="N118" i="1"/>
  <c r="V116" i="1"/>
  <c r="V115" i="1"/>
  <c r="W114" i="1"/>
  <c r="X114" i="1" s="1"/>
  <c r="W113" i="1"/>
  <c r="X113" i="1" s="1"/>
  <c r="N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X90" i="1"/>
  <c r="W90" i="1"/>
  <c r="X89" i="1"/>
  <c r="W89" i="1"/>
  <c r="X88" i="1"/>
  <c r="W88" i="1"/>
  <c r="X87" i="1"/>
  <c r="X92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X78" i="1"/>
  <c r="W78" i="1"/>
  <c r="X77" i="1"/>
  <c r="W77" i="1"/>
  <c r="X76" i="1"/>
  <c r="W76" i="1"/>
  <c r="N76" i="1"/>
  <c r="W75" i="1"/>
  <c r="X75" i="1" s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X50" i="1"/>
  <c r="W50" i="1"/>
  <c r="N50" i="1"/>
  <c r="W49" i="1"/>
  <c r="C50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V493" i="1" s="1"/>
  <c r="V23" i="1"/>
  <c r="W22" i="1"/>
  <c r="N22" i="1"/>
  <c r="H10" i="1"/>
  <c r="A9" i="1"/>
  <c r="J9" i="1" s="1"/>
  <c r="D7" i="1"/>
  <c r="O6" i="1"/>
  <c r="N2" i="1"/>
  <c r="X326" i="1" l="1"/>
  <c r="X43" i="1"/>
  <c r="X44" i="1" s="1"/>
  <c r="X294" i="1"/>
  <c r="X295" i="1" s="1"/>
  <c r="W295" i="1"/>
  <c r="X298" i="1"/>
  <c r="X299" i="1" s="1"/>
  <c r="W299" i="1"/>
  <c r="X302" i="1"/>
  <c r="X303" i="1" s="1"/>
  <c r="W303" i="1"/>
  <c r="X306" i="1"/>
  <c r="X307" i="1" s="1"/>
  <c r="W307" i="1"/>
  <c r="W344" i="1"/>
  <c r="X359" i="1"/>
  <c r="X360" i="1" s="1"/>
  <c r="W360" i="1"/>
  <c r="X397" i="1"/>
  <c r="W401" i="1"/>
  <c r="X267" i="1"/>
  <c r="W199" i="1"/>
  <c r="X320" i="1"/>
  <c r="W472" i="1"/>
  <c r="X39" i="1"/>
  <c r="X40" i="1" s="1"/>
  <c r="X49" i="1"/>
  <c r="X51" i="1" s="1"/>
  <c r="W52" i="1"/>
  <c r="W85" i="1"/>
  <c r="W92" i="1"/>
  <c r="W93" i="1"/>
  <c r="W104" i="1"/>
  <c r="W115" i="1"/>
  <c r="W125" i="1"/>
  <c r="F503" i="1"/>
  <c r="I503" i="1"/>
  <c r="X172" i="1"/>
  <c r="X245" i="1"/>
  <c r="X255" i="1" s="1"/>
  <c r="P503" i="1"/>
  <c r="W331" i="1"/>
  <c r="X390" i="1"/>
  <c r="W407" i="1"/>
  <c r="X424" i="1"/>
  <c r="X425" i="1" s="1"/>
  <c r="W425" i="1"/>
  <c r="X468" i="1"/>
  <c r="X469" i="1"/>
  <c r="X59" i="1"/>
  <c r="X154" i="1"/>
  <c r="W495" i="1"/>
  <c r="B503" i="1"/>
  <c r="W494" i="1"/>
  <c r="W59" i="1"/>
  <c r="W84" i="1"/>
  <c r="W103" i="1"/>
  <c r="W116" i="1"/>
  <c r="W142" i="1"/>
  <c r="W155" i="1"/>
  <c r="W193" i="1"/>
  <c r="M503" i="1"/>
  <c r="W231" i="1"/>
  <c r="X216" i="1"/>
  <c r="X231" i="1" s="1"/>
  <c r="W261" i="1"/>
  <c r="X258" i="1"/>
  <c r="X261" i="1" s="1"/>
  <c r="W285" i="1"/>
  <c r="X277" i="1"/>
  <c r="X285" i="1" s="1"/>
  <c r="W350" i="1"/>
  <c r="W368" i="1"/>
  <c r="W476" i="1"/>
  <c r="X474" i="1"/>
  <c r="X476" i="1" s="1"/>
  <c r="E503" i="1"/>
  <c r="A10" i="1"/>
  <c r="F9" i="1"/>
  <c r="F10" i="1"/>
  <c r="X22" i="1"/>
  <c r="X23" i="1" s="1"/>
  <c r="X26" i="1"/>
  <c r="X32" i="1" s="1"/>
  <c r="W33" i="1"/>
  <c r="W37" i="1"/>
  <c r="W41" i="1"/>
  <c r="W45" i="1"/>
  <c r="W51" i="1"/>
  <c r="X63" i="1"/>
  <c r="X84" i="1" s="1"/>
  <c r="X106" i="1"/>
  <c r="X115" i="1" s="1"/>
  <c r="X129" i="1"/>
  <c r="X133" i="1" s="1"/>
  <c r="X138" i="1"/>
  <c r="X141" i="1" s="1"/>
  <c r="W141" i="1"/>
  <c r="W166" i="1"/>
  <c r="X163" i="1"/>
  <c r="X165" i="1" s="1"/>
  <c r="W172" i="1"/>
  <c r="W173" i="1"/>
  <c r="W200" i="1"/>
  <c r="X234" i="1"/>
  <c r="X235" i="1" s="1"/>
  <c r="W235" i="1"/>
  <c r="W236" i="1"/>
  <c r="W262" i="1"/>
  <c r="W273" i="1"/>
  <c r="X270" i="1"/>
  <c r="X273" i="1" s="1"/>
  <c r="W286" i="1"/>
  <c r="X334" i="1"/>
  <c r="X335" i="1" s="1"/>
  <c r="W335" i="1"/>
  <c r="W336" i="1"/>
  <c r="W349" i="1"/>
  <c r="W367" i="1"/>
  <c r="W390" i="1"/>
  <c r="W391" i="1"/>
  <c r="X401" i="1"/>
  <c r="W418" i="1"/>
  <c r="X410" i="1"/>
  <c r="X417" i="1" s="1"/>
  <c r="W417" i="1"/>
  <c r="X428" i="1"/>
  <c r="X429" i="1" s="1"/>
  <c r="W429" i="1"/>
  <c r="W430" i="1"/>
  <c r="W449" i="1"/>
  <c r="X446" i="1"/>
  <c r="X448" i="1" s="1"/>
  <c r="W458" i="1"/>
  <c r="W463" i="1"/>
  <c r="X460" i="1"/>
  <c r="X463" i="1" s="1"/>
  <c r="W477" i="1"/>
  <c r="H9" i="1"/>
  <c r="V497" i="1"/>
  <c r="W24" i="1"/>
  <c r="D503" i="1"/>
  <c r="W126" i="1"/>
  <c r="W134" i="1"/>
  <c r="H503" i="1"/>
  <c r="W154" i="1"/>
  <c r="W161" i="1"/>
  <c r="X158" i="1"/>
  <c r="X160" i="1" s="1"/>
  <c r="X199" i="1"/>
  <c r="W256" i="1"/>
  <c r="W267" i="1"/>
  <c r="W274" i="1"/>
  <c r="W326" i="1"/>
  <c r="W357" i="1"/>
  <c r="X352" i="1"/>
  <c r="X356" i="1" s="1"/>
  <c r="W384" i="1"/>
  <c r="X370" i="1"/>
  <c r="X383" i="1" s="1"/>
  <c r="W383" i="1"/>
  <c r="X457" i="1"/>
  <c r="W464" i="1"/>
  <c r="N503" i="1"/>
  <c r="W23" i="1"/>
  <c r="W60" i="1"/>
  <c r="X95" i="1"/>
  <c r="X103" i="1" s="1"/>
  <c r="X118" i="1"/>
  <c r="X125" i="1" s="1"/>
  <c r="W133" i="1"/>
  <c r="W192" i="1"/>
  <c r="X175" i="1"/>
  <c r="X192" i="1" s="1"/>
  <c r="W212" i="1"/>
  <c r="X208" i="1"/>
  <c r="X212" i="1" s="1"/>
  <c r="L503" i="1"/>
  <c r="W232" i="1"/>
  <c r="X238" i="1"/>
  <c r="X242" i="1" s="1"/>
  <c r="W243" i="1"/>
  <c r="W268" i="1"/>
  <c r="W291" i="1"/>
  <c r="X288" i="1"/>
  <c r="X290" i="1" s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X471" i="1" l="1"/>
  <c r="W497" i="1"/>
  <c r="X498" i="1"/>
  <c r="W493" i="1"/>
  <c r="W496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<sst xmlns="http://schemas.openxmlformats.org/spreadsheetml/2006/main" count="2143" uniqueCount="741">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</sst>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45319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Воскресенье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0.45833333333333331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164</v>
      </c>
      <c r="W55" s="332">
        <f>IFERROR(IF(V55="",0,CEILING((V55/$H55),1)*$H55),"")</f>
        <v>172.8</v>
      </c>
      <c r="X55" s="36">
        <f>IFERROR(IF(W55=0,"",ROUNDUP(W55/H55,0)*0.02175),"")</f>
        <v>0.34799999999999998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15.185185185185183</v>
      </c>
      <c r="W59" s="333">
        <f>IFERROR(W55/H55,"0")+IFERROR(W56/H56,"0")+IFERROR(W57/H57,"0")+IFERROR(W58/H58,"0")</f>
        <v>16</v>
      </c>
      <c r="X59" s="333">
        <f>IFERROR(IF(X55="",0,X55),"0")+IFERROR(IF(X56="",0,X56),"0")+IFERROR(IF(X57="",0,X57),"0")+IFERROR(IF(X58="",0,X58),"0")</f>
        <v>0.34799999999999998</v>
      </c>
      <c r="Y59" s="334"/>
      <c r="Z59" s="334"/>
    </row>
    <row r="60" spans="1:53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164</v>
      </c>
      <c r="W60" s="333">
        <f>IFERROR(SUM(W55:W58),"0")</f>
        <v>172.8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0</v>
      </c>
      <c r="W65" s="33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19</v>
      </c>
      <c r="W69" s="332">
        <f t="shared" si="2"/>
        <v>22.4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0</v>
      </c>
      <c r="W71" s="332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1.6964285714285716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4.3499999999999997E-2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19</v>
      </c>
      <c r="W85" s="333">
        <f>IFERROR(SUM(W63:W83),"0")</f>
        <v>22.4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hidden="1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0</v>
      </c>
      <c r="W87" s="33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</v>
      </c>
      <c r="W92" s="333">
        <f>IFERROR(W87/H87,"0")+IFERROR(W88/H88,"0")+IFERROR(W89/H89,"0")+IFERROR(W90/H90,"0")+IFERROR(W91/H91,"0")</f>
        <v>0</v>
      </c>
      <c r="X92" s="333">
        <f>IFERROR(IF(X87="",0,X87),"0")+IFERROR(IF(X88="",0,X88),"0")+IFERROR(IF(X89="",0,X89),"0")+IFERROR(IF(X90="",0,X90),"0")+IFERROR(IF(X91="",0,X91),"0")</f>
        <v>0</v>
      </c>
      <c r="Y92" s="334"/>
      <c r="Z92" s="334"/>
    </row>
    <row r="93" spans="1:53" hidden="1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0</v>
      </c>
      <c r="W93" s="333">
        <f>IFERROR(SUM(W87:W91),"0")</f>
        <v>0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0</v>
      </c>
      <c r="W99" s="33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0</v>
      </c>
      <c r="W103" s="333">
        <f>IFERROR(W95/H95,"0")+IFERROR(W96/H96,"0")+IFERROR(W97/H97,"0")+IFERROR(W98/H98,"0")+IFERROR(W99/H99,"0")+IFERROR(W100/H100,"0")+IFERROR(W101/H101,"0")+IFERROR(W102/H102,"0")</f>
        <v>0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34"/>
      <c r="Z103" s="334"/>
    </row>
    <row r="104" spans="1:53" hidden="1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0</v>
      </c>
      <c r="W104" s="333">
        <f>IFERROR(SUM(W95:W102),"0")</f>
        <v>0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331</v>
      </c>
      <c r="W106" s="332">
        <f t="shared" ref="W106:W114" si="6">IFERROR(IF(V106="",0,CEILING((V106/$H106),1)*$H106),"")</f>
        <v>336</v>
      </c>
      <c r="X106" s="36">
        <f>IFERROR(IF(W106=0,"",ROUNDUP(W106/H106,0)*0.02175),"")</f>
        <v>0.86999999999999988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301</v>
      </c>
      <c r="W110" s="332">
        <f t="shared" si="6"/>
        <v>302.40000000000003</v>
      </c>
      <c r="X110" s="36">
        <f>IFERROR(IF(W110=0,"",ROUNDUP(W110/H110,0)*0.00753),"")</f>
        <v>0.84336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0</v>
      </c>
      <c r="W113" s="33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0</v>
      </c>
      <c r="W114" s="33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150.88624338624339</v>
      </c>
      <c r="W115" s="333">
        <f>IFERROR(W106/H106,"0")+IFERROR(W107/H107,"0")+IFERROR(W108/H108,"0")+IFERROR(W109/H109,"0")+IFERROR(W110/H110,"0")+IFERROR(W111/H111,"0")+IFERROR(W112/H112,"0")+IFERROR(W113/H113,"0")+IFERROR(W114/H114,"0")</f>
        <v>152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1.7133599999999998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632</v>
      </c>
      <c r="W116" s="333">
        <f>IFERROR(SUM(W106:W114),"0")</f>
        <v>638.40000000000009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0</v>
      </c>
      <c r="W122" s="33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0</v>
      </c>
      <c r="W123" s="33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0</v>
      </c>
      <c r="W125" s="333">
        <f>IFERROR(W118/H118,"0")+IFERROR(W119/H119,"0")+IFERROR(W120/H120,"0")+IFERROR(W121/H121,"0")+IFERROR(W122/H122,"0")+IFERROR(W123/H123,"0")+IFERROR(W124/H124,"0")</f>
        <v>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34"/>
      <c r="Z125" s="334"/>
    </row>
    <row r="126" spans="1:53" hidden="1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0</v>
      </c>
      <c r="W126" s="333">
        <f>IFERROR(SUM(W118:W124),"0")</f>
        <v>0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263</v>
      </c>
      <c r="W130" s="332">
        <f>IFERROR(IF(V130="",0,CEILING((V130/$H130),1)*$H130),"")</f>
        <v>268.8</v>
      </c>
      <c r="X130" s="36">
        <f>IFERROR(IF(W130=0,"",ROUNDUP(W130/H130,0)*0.02175),"")</f>
        <v>0.69599999999999995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189</v>
      </c>
      <c r="W132" s="332">
        <f>IFERROR(IF(V132="",0,CEILING((V132/$H132),1)*$H132),"")</f>
        <v>189</v>
      </c>
      <c r="X132" s="36">
        <f>IFERROR(IF(W132=0,"",ROUNDUP(W132/H132,0)*0.00753),"")</f>
        <v>0.52710000000000001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101.30952380952381</v>
      </c>
      <c r="W133" s="333">
        <f>IFERROR(W129/H129,"0")+IFERROR(W130/H130,"0")+IFERROR(W131/H131,"0")+IFERROR(W132/H132,"0")</f>
        <v>102</v>
      </c>
      <c r="X133" s="333">
        <f>IFERROR(IF(X129="",0,X129),"0")+IFERROR(IF(X130="",0,X130),"0")+IFERROR(IF(X131="",0,X131),"0")+IFERROR(IF(X132="",0,X132),"0")</f>
        <v>1.2231000000000001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452</v>
      </c>
      <c r="W134" s="333">
        <f>IFERROR(SUM(W129:W132),"0")</f>
        <v>457.8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31</v>
      </c>
      <c r="W147" s="332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7.3809523809523805</v>
      </c>
      <c r="W154" s="333">
        <f>IFERROR(W145/H145,"0")+IFERROR(W146/H146,"0")+IFERROR(W147/H147,"0")+IFERROR(W148/H148,"0")+IFERROR(W149/H149,"0")+IFERROR(W150/H150,"0")+IFERROR(W151/H151,"0")+IFERROR(W152/H152,"0")+IFERROR(W153/H153,"0")</f>
        <v>8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6.0240000000000002E-2</v>
      </c>
      <c r="Y154" s="334"/>
      <c r="Z154" s="334"/>
    </row>
    <row r="155" spans="1:53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31</v>
      </c>
      <c r="W155" s="333">
        <f>IFERROR(SUM(W145:W153),"0")</f>
        <v>33.6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22</v>
      </c>
      <c r="W168" s="332">
        <f>IFERROR(IF(V168="",0,CEILING((V168/$H168),1)*$H168),"")</f>
        <v>27</v>
      </c>
      <c r="X168" s="36">
        <f>IFERROR(IF(W168=0,"",ROUNDUP(W168/H168,0)*0.00937),"")</f>
        <v>4.6850000000000003E-2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31</v>
      </c>
      <c r="W169" s="332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0</v>
      </c>
      <c r="W171" s="33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9.8148148148148131</v>
      </c>
      <c r="W172" s="333">
        <f>IFERROR(W168/H168,"0")+IFERROR(W169/H169,"0")+IFERROR(W170/H170,"0")+IFERROR(W171/H171,"0")</f>
        <v>11</v>
      </c>
      <c r="X172" s="333">
        <f>IFERROR(IF(X168="",0,X168),"0")+IFERROR(IF(X169="",0,X169),"0")+IFERROR(IF(X170="",0,X170),"0")+IFERROR(IF(X171="",0,X171),"0")</f>
        <v>0.10306999999999999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53</v>
      </c>
      <c r="W173" s="333">
        <f>IFERROR(SUM(W168:W171),"0")</f>
        <v>59.400000000000006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299</v>
      </c>
      <c r="W176" s="332">
        <f t="shared" si="9"/>
        <v>304.5</v>
      </c>
      <c r="X176" s="36">
        <f>IFERROR(IF(W176=0,"",ROUNDUP(W176/H176,0)*0.02175),"")</f>
        <v>0.76124999999999998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0</v>
      </c>
      <c r="W177" s="33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0</v>
      </c>
      <c r="W178" s="33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81</v>
      </c>
      <c r="W181" s="332">
        <f t="shared" si="9"/>
        <v>81.599999999999994</v>
      </c>
      <c r="X181" s="36">
        <f>IFERROR(IF(W181=0,"",ROUNDUP(W181/H181,0)*0.00753),"")</f>
        <v>0.25602000000000003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181</v>
      </c>
      <c r="W183" s="332">
        <f t="shared" si="9"/>
        <v>182.4</v>
      </c>
      <c r="X183" s="36">
        <f>IFERROR(IF(W183=0,"",ROUNDUP(W183/H183,0)*0.00753),"")</f>
        <v>0.57228000000000001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220</v>
      </c>
      <c r="W185" s="332">
        <f t="shared" si="9"/>
        <v>220.79999999999998</v>
      </c>
      <c r="X185" s="36">
        <f t="shared" ref="X185:X191" si="10">IFERROR(IF(W185=0,"",ROUNDUP(W185/H185,0)*0.00753),"")</f>
        <v>0.69276000000000004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415</v>
      </c>
      <c r="W187" s="332">
        <f t="shared" si="9"/>
        <v>415.2</v>
      </c>
      <c r="X187" s="36">
        <f t="shared" si="10"/>
        <v>1.3026900000000001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0</v>
      </c>
      <c r="W188" s="33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81</v>
      </c>
      <c r="W190" s="332">
        <f t="shared" si="9"/>
        <v>81.599999999999994</v>
      </c>
      <c r="X190" s="36">
        <f t="shared" si="10"/>
        <v>0.25602000000000003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180</v>
      </c>
      <c r="W191" s="332">
        <f t="shared" si="9"/>
        <v>180</v>
      </c>
      <c r="X191" s="36">
        <f t="shared" si="10"/>
        <v>0.56474999999999997</v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516.86781609195407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519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4.4057699999999995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1457</v>
      </c>
      <c r="W193" s="333">
        <f>IFERROR(SUM(W175:W191),"0")</f>
        <v>1466.1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0</v>
      </c>
      <c r="W197" s="33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0</v>
      </c>
      <c r="W198" s="33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0</v>
      </c>
      <c r="W199" s="333">
        <f>IFERROR(W195/H195,"0")+IFERROR(W196/H196,"0")+IFERROR(W197/H197,"0")+IFERROR(W198/H198,"0")</f>
        <v>0</v>
      </c>
      <c r="X199" s="333">
        <f>IFERROR(IF(X195="",0,X195),"0")+IFERROR(IF(X196="",0,X196),"0")+IFERROR(IF(X197="",0,X197),"0")+IFERROR(IF(X198="",0,X198),"0")</f>
        <v>0</v>
      </c>
      <c r="Y199" s="334"/>
      <c r="Z199" s="334"/>
    </row>
    <row r="200" spans="1:53" hidden="1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0</v>
      </c>
      <c r="W200" s="333">
        <f>IFERROR(SUM(W195:W198),"0")</f>
        <v>0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6</v>
      </c>
      <c r="W249" s="332">
        <f t="shared" si="13"/>
        <v>6.3000000000000007</v>
      </c>
      <c r="X249" s="36">
        <f>IFERROR(IF(W249=0,"",ROUNDUP(W249/H249,0)*0.00753),"")</f>
        <v>2.2589999999999999E-2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2.8571428571428572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3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2.2589999999999999E-2</v>
      </c>
      <c r="Y255" s="334"/>
      <c r="Z255" s="334"/>
    </row>
    <row r="256" spans="1:53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6</v>
      </c>
      <c r="W256" s="333">
        <f>IFERROR(SUM(W245:W254),"0")</f>
        <v>6.3000000000000007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157</v>
      </c>
      <c r="W259" s="332">
        <f>IFERROR(IF(V259="",0,CEILING((V259/$H259),1)*$H259),"")</f>
        <v>163.79999999999998</v>
      </c>
      <c r="X259" s="36">
        <f>IFERROR(IF(W259=0,"",ROUNDUP(W259/H259,0)*0.02175),"")</f>
        <v>0.45674999999999999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20.128205128205128</v>
      </c>
      <c r="W261" s="333">
        <f>IFERROR(W258/H258,"0")+IFERROR(W259/H259,"0")+IFERROR(W260/H260,"0")</f>
        <v>21</v>
      </c>
      <c r="X261" s="333">
        <f>IFERROR(IF(X258="",0,X258),"0")+IFERROR(IF(X259="",0,X259),"0")+IFERROR(IF(X260="",0,X260),"0")</f>
        <v>0.45674999999999999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157</v>
      </c>
      <c r="W262" s="333">
        <f>IFERROR(SUM(W258:W260),"0")</f>
        <v>163.79999999999998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10</v>
      </c>
      <c r="W265" s="332">
        <f>IFERROR(IF(V265="",0,CEILING((V265/$H265),1)*$H265),"")</f>
        <v>12.16</v>
      </c>
      <c r="X265" s="36">
        <f>IFERROR(IF(W265=0,"",ROUNDUP(W265/H265,0)*0.00753),"")</f>
        <v>3.0120000000000001E-2</v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10</v>
      </c>
      <c r="W266" s="332">
        <f>IFERROR(IF(V266="",0,CEILING((V266/$H266),1)*$H266),"")</f>
        <v>10.199999999999999</v>
      </c>
      <c r="X266" s="36">
        <f>IFERROR(IF(W266=0,"",ROUNDUP(W266/H266,0)*0.00753),"")</f>
        <v>3.0120000000000001E-2</v>
      </c>
      <c r="Y266" s="56"/>
      <c r="Z266" s="57"/>
      <c r="AD266" s="58"/>
      <c r="BA266" s="210" t="s">
        <v>1</v>
      </c>
    </row>
    <row r="267" spans="1:53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7.2110423116615063</v>
      </c>
      <c r="W267" s="333">
        <f>IFERROR(W264/H264,"0")+IFERROR(W265/H265,"0")+IFERROR(W266/H266,"0")</f>
        <v>8</v>
      </c>
      <c r="X267" s="333">
        <f>IFERROR(IF(X264="",0,X264),"0")+IFERROR(IF(X265="",0,X265),"0")+IFERROR(IF(X266="",0,X266),"0")</f>
        <v>6.0240000000000002E-2</v>
      </c>
      <c r="Y267" s="334"/>
      <c r="Z267" s="334"/>
    </row>
    <row r="268" spans="1:53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20</v>
      </c>
      <c r="W268" s="333">
        <f>IFERROR(SUM(W264:W266),"0")</f>
        <v>22.36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hidden="1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0</v>
      </c>
      <c r="W270" s="332">
        <f>IFERROR(IF(V270="",0,CEILING((V270/$H270),1)*$H270),"")</f>
        <v>0</v>
      </c>
      <c r="X270" s="36" t="str">
        <f>IFERROR(IF(W270=0,"",ROUNDUP(W270/H270,0)*0.00474),"")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0</v>
      </c>
      <c r="W272" s="332">
        <f>IFERROR(IF(V272="",0,CEILING((V272/$H272),1)*$H272),"")</f>
        <v>0</v>
      </c>
      <c r="X272" s="36" t="str">
        <f>IFERROR(IF(W272=0,"",ROUNDUP(W272/H272,0)*0.00474),"")</f>
        <v/>
      </c>
      <c r="Y272" s="56"/>
      <c r="Z272" s="57"/>
      <c r="AD272" s="58"/>
      <c r="BA272" s="213" t="s">
        <v>1</v>
      </c>
    </row>
    <row r="273" spans="1:53" hidden="1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0</v>
      </c>
      <c r="W273" s="333">
        <f>IFERROR(W270/H270,"0")+IFERROR(W271/H271,"0")+IFERROR(W272/H272,"0")</f>
        <v>0</v>
      </c>
      <c r="X273" s="333">
        <f>IFERROR(IF(X270="",0,X270),"0")+IFERROR(IF(X271="",0,X271),"0")+IFERROR(IF(X272="",0,X272),"0")</f>
        <v>0</v>
      </c>
      <c r="Y273" s="334"/>
      <c r="Z273" s="334"/>
    </row>
    <row r="274" spans="1:53" hidden="1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0</v>
      </c>
      <c r="W274" s="333">
        <f>IFERROR(SUM(W270:W272),"0")</f>
        <v>0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13</v>
      </c>
      <c r="W294" s="332">
        <f>IFERROR(IF(V294="",0,CEILING((V294/$H294),1)*$H294),"")</f>
        <v>14.4</v>
      </c>
      <c r="X294" s="36">
        <f>IFERROR(IF(W294=0,"",ROUNDUP(W294/H294,0)*0.00753),"")</f>
        <v>6.0240000000000002E-2</v>
      </c>
      <c r="Y294" s="56"/>
      <c r="Z294" s="57"/>
      <c r="AD294" s="58"/>
      <c r="BA294" s="224" t="s">
        <v>1</v>
      </c>
    </row>
    <row r="295" spans="1:53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7.2222222222222223</v>
      </c>
      <c r="W295" s="333">
        <f>IFERROR(W294/H294,"0")</f>
        <v>8</v>
      </c>
      <c r="X295" s="333">
        <f>IFERROR(IF(X294="",0,X294),"0")</f>
        <v>6.0240000000000002E-2</v>
      </c>
      <c r="Y295" s="334"/>
      <c r="Z295" s="334"/>
    </row>
    <row r="296" spans="1:53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13</v>
      </c>
      <c r="W296" s="333">
        <f>IFERROR(SUM(W294:W294),"0")</f>
        <v>14.4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3</v>
      </c>
      <c r="W306" s="332">
        <f>IFERROR(IF(V306="",0,CEILING((V306/$H306),1)*$H306),"")</f>
        <v>5.0999999999999996</v>
      </c>
      <c r="X306" s="36">
        <f>IFERROR(IF(W306=0,"",ROUNDUP(W306/H306,0)*0.00753),"")</f>
        <v>1.506E-2</v>
      </c>
      <c r="Y306" s="56"/>
      <c r="Z306" s="57"/>
      <c r="AD306" s="58"/>
      <c r="BA306" s="227" t="s">
        <v>1</v>
      </c>
    </row>
    <row r="307" spans="1:53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1.1764705882352942</v>
      </c>
      <c r="W307" s="333">
        <f>IFERROR(W306/H306,"0")</f>
        <v>2</v>
      </c>
      <c r="X307" s="333">
        <f>IFERROR(IF(X306="",0,X306),"0")</f>
        <v>1.506E-2</v>
      </c>
      <c r="Y307" s="334"/>
      <c r="Z307" s="334"/>
    </row>
    <row r="308" spans="1:53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3</v>
      </c>
      <c r="W308" s="333">
        <f>IFERROR(SUM(W306:W306),"0")</f>
        <v>5.0999999999999996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2000</v>
      </c>
      <c r="W312" s="332">
        <f t="shared" ref="W312:W319" si="15">IFERROR(IF(V312="",0,CEILING((V312/$H312),1)*$H312),"")</f>
        <v>2010</v>
      </c>
      <c r="X312" s="36">
        <f>IFERROR(IF(W312=0,"",ROUNDUP(W312/H312,0)*0.02175),"")</f>
        <v>2.9144999999999999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0</v>
      </c>
      <c r="W314" s="332">
        <f t="shared" si="15"/>
        <v>0</v>
      </c>
      <c r="X314" s="36" t="str">
        <f>IFERROR(IF(W314=0,"",ROUNDUP(W314/H314,0)*0.02175),"")</f>
        <v/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hidden="1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0</v>
      </c>
      <c r="W316" s="332">
        <f t="shared" si="15"/>
        <v>0</v>
      </c>
      <c r="X316" s="36" t="str">
        <f>IFERROR(IF(W316=0,"",ROUNDUP(W316/H316,0)*0.02175),"")</f>
        <v/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25</v>
      </c>
      <c r="W318" s="332">
        <f t="shared" si="15"/>
        <v>25</v>
      </c>
      <c r="X318" s="36">
        <f>IFERROR(IF(W318=0,"",ROUNDUP(W318/H318,0)*0.00937),"")</f>
        <v>4.6850000000000003E-2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138.33333333333334</v>
      </c>
      <c r="W320" s="333">
        <f>IFERROR(W312/H312,"0")+IFERROR(W313/H313,"0")+IFERROR(W314/H314,"0")+IFERROR(W315/H315,"0")+IFERROR(W316/H316,"0")+IFERROR(W317/H317,"0")+IFERROR(W318/H318,"0")+IFERROR(W319/H319,"0")</f>
        <v>139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2.9613499999999999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2025</v>
      </c>
      <c r="W321" s="333">
        <f>IFERROR(SUM(W312:W319),"0")</f>
        <v>2035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721</v>
      </c>
      <c r="W323" s="332">
        <f>IFERROR(IF(V323="",0,CEILING((V323/$H323),1)*$H323),"")</f>
        <v>735</v>
      </c>
      <c r="X323" s="36">
        <f>IFERROR(IF(W323=0,"",ROUNDUP(W323/H323,0)*0.02175),"")</f>
        <v>1.06575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48.06666666666667</v>
      </c>
      <c r="W326" s="333">
        <f>IFERROR(W323/H323,"0")+IFERROR(W324/H324,"0")+IFERROR(W325/H325,"0")</f>
        <v>49</v>
      </c>
      <c r="X326" s="333">
        <f>IFERROR(IF(X323="",0,X323),"0")+IFERROR(IF(X324="",0,X324),"0")+IFERROR(IF(X325="",0,X325),"0")</f>
        <v>1.06575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721</v>
      </c>
      <c r="W327" s="333">
        <f>IFERROR(SUM(W323:W325),"0")</f>
        <v>735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9</v>
      </c>
      <c r="W330" s="332">
        <f>IFERROR(IF(V330="",0,CEILING((V330/$H330),1)*$H330),"")</f>
        <v>15.6</v>
      </c>
      <c r="X330" s="36">
        <f>IFERROR(IF(W330=0,"",ROUNDUP(W330/H330,0)*0.02175),"")</f>
        <v>4.3499999999999997E-2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1.153846153846154</v>
      </c>
      <c r="W331" s="333">
        <f>IFERROR(W329/H329,"0")+IFERROR(W330/H330,"0")</f>
        <v>2</v>
      </c>
      <c r="X331" s="333">
        <f>IFERROR(IF(X329="",0,X329),"0")+IFERROR(IF(X330="",0,X330),"0")</f>
        <v>4.3499999999999997E-2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9</v>
      </c>
      <c r="W332" s="333">
        <f>IFERROR(SUM(W329:W330),"0")</f>
        <v>15.6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hidden="1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0</v>
      </c>
      <c r="W334" s="33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idden="1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0</v>
      </c>
      <c r="W335" s="333">
        <f>IFERROR(W334/H334,"0")</f>
        <v>0</v>
      </c>
      <c r="X335" s="333">
        <f>IFERROR(IF(X334="",0,X334),"0")</f>
        <v>0</v>
      </c>
      <c r="Y335" s="334"/>
      <c r="Z335" s="334"/>
    </row>
    <row r="336" spans="1:53" hidden="1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0</v>
      </c>
      <c r="W336" s="333">
        <f>IFERROR(SUM(W334:W334),"0")</f>
        <v>0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hidden="1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0</v>
      </c>
      <c r="W339" s="332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hidden="1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0</v>
      </c>
      <c r="W344" s="333">
        <f>IFERROR(W339/H339,"0")+IFERROR(W340/H340,"0")+IFERROR(W341/H341,"0")+IFERROR(W342/H342,"0")+IFERROR(W343/H343,"0")</f>
        <v>0</v>
      </c>
      <c r="X344" s="333">
        <f>IFERROR(IF(X339="",0,X339),"0")+IFERROR(IF(X340="",0,X340),"0")+IFERROR(IF(X341="",0,X341),"0")+IFERROR(IF(X342="",0,X342),"0")+IFERROR(IF(X343="",0,X343),"0")</f>
        <v>0</v>
      </c>
      <c r="Y344" s="334"/>
      <c r="Z344" s="334"/>
    </row>
    <row r="345" spans="1:53" hidden="1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0</v>
      </c>
      <c r="W345" s="333">
        <f>IFERROR(SUM(W339:W343),"0")</f>
        <v>0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hidden="1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0</v>
      </c>
      <c r="W352" s="33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hidden="1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0</v>
      </c>
      <c r="W356" s="333">
        <f>IFERROR(W352/H352,"0")+IFERROR(W353/H353,"0")+IFERROR(W354/H354,"0")+IFERROR(W355/H355,"0")</f>
        <v>0</v>
      </c>
      <c r="X356" s="333">
        <f>IFERROR(IF(X352="",0,X352),"0")+IFERROR(IF(X353="",0,X353),"0")+IFERROR(IF(X354="",0,X354),"0")+IFERROR(IF(X355="",0,X355),"0")</f>
        <v>0</v>
      </c>
      <c r="Y356" s="334"/>
      <c r="Z356" s="334"/>
    </row>
    <row r="357" spans="1:53" hidden="1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0</v>
      </c>
      <c r="W357" s="333">
        <f>IFERROR(SUM(W352:W355),"0")</f>
        <v>0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17</v>
      </c>
      <c r="W372" s="332">
        <f t="shared" si="16"/>
        <v>21</v>
      </c>
      <c r="X372" s="36">
        <f>IFERROR(IF(W372=0,"",ROUNDUP(W372/H372,0)*0.00753),"")</f>
        <v>3.7650000000000003E-2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0</v>
      </c>
      <c r="W375" s="332">
        <f t="shared" si="16"/>
        <v>0</v>
      </c>
      <c r="X375" s="36" t="str">
        <f t="shared" si="17"/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4.0476190476190474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5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3.7650000000000003E-2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17</v>
      </c>
      <c r="W384" s="333">
        <f>IFERROR(SUM(W370:W382),"0")</f>
        <v>21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hidden="1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0</v>
      </c>
      <c r="W397" s="332">
        <f>IFERROR(IF(V397="",0,CEILING((V397/$H397),1)*$H397),"")</f>
        <v>0</v>
      </c>
      <c r="X397" s="36" t="str">
        <f>IFERROR(IF(W397=0,"",ROUNDUP(W397/H397,0)*0.00627),"")</f>
        <v/>
      </c>
      <c r="Y397" s="56"/>
      <c r="Z397" s="57"/>
      <c r="AD397" s="58"/>
      <c r="BA397" s="274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0</v>
      </c>
      <c r="W398" s="332">
        <f>IFERROR(IF(V398="",0,CEILING((V398/$H398),1)*$H398),"")</f>
        <v>0</v>
      </c>
      <c r="X398" s="36" t="str">
        <f>IFERROR(IF(W398=0,"",ROUNDUP(W398/H398,0)*0.00627),"")</f>
        <v/>
      </c>
      <c r="Y398" s="56"/>
      <c r="Z398" s="57"/>
      <c r="AD398" s="58"/>
      <c r="BA398" s="275" t="s">
        <v>1</v>
      </c>
    </row>
    <row r="399" spans="1:53" ht="27" hidden="1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0</v>
      </c>
      <c r="W399" s="332">
        <f>IFERROR(IF(V399="",0,CEILING((V399/$H399),1)*$H399),"")</f>
        <v>0</v>
      </c>
      <c r="X399" s="36" t="str">
        <f>IFERROR(IF(W399=0,"",ROUNDUP(W399/H399,0)*0.00627),"")</f>
        <v/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hidden="1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0</v>
      </c>
      <c r="W401" s="333">
        <f>IFERROR(W397/H397,"0")+IFERROR(W398/H398,"0")+IFERROR(W399/H399,"0")+IFERROR(W400/H400,"0")</f>
        <v>0</v>
      </c>
      <c r="X401" s="333">
        <f>IFERROR(IF(X397="",0,X397),"0")+IFERROR(IF(X398="",0,X398),"0")+IFERROR(IF(X399="",0,X399),"0")+IFERROR(IF(X400="",0,X400),"0")</f>
        <v>0</v>
      </c>
      <c r="Y401" s="334"/>
      <c r="Z401" s="334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0</v>
      </c>
      <c r="W402" s="333">
        <f>IFERROR(SUM(W397:W400),"0")</f>
        <v>0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hidden="1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0</v>
      </c>
      <c r="W410" s="332">
        <f t="shared" ref="W410:W416" si="18"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hidden="1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0</v>
      </c>
      <c r="W412" s="332">
        <f t="shared" si="18"/>
        <v>0</v>
      </c>
      <c r="X412" s="36" t="str">
        <f>IFERROR(IF(W412=0,"",ROUNDUP(W412/H412,0)*0.00502),"")</f>
        <v/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0</v>
      </c>
      <c r="W415" s="332">
        <f t="shared" si="18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idden="1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0</v>
      </c>
      <c r="W417" s="333">
        <f>IFERROR(W410/H410,"0")+IFERROR(W411/H411,"0")+IFERROR(W412/H412,"0")+IFERROR(W413/H413,"0")+IFERROR(W414/H414,"0")+IFERROR(W415/H415,"0")+IFERROR(W416/H416,"0")</f>
        <v>0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</v>
      </c>
      <c r="Y417" s="334"/>
      <c r="Z417" s="334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0</v>
      </c>
      <c r="W418" s="333">
        <f>IFERROR(SUM(W410:W416),"0")</f>
        <v>0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hidden="1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0</v>
      </c>
      <c r="W424" s="332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88" t="s">
        <v>1</v>
      </c>
    </row>
    <row r="425" spans="1:53" hidden="1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0</v>
      </c>
      <c r="W425" s="333">
        <f>IFERROR(W424/H424,"0")</f>
        <v>0</v>
      </c>
      <c r="X425" s="333">
        <f>IFERROR(IF(X424="",0,X424),"0")</f>
        <v>0</v>
      </c>
      <c r="Y425" s="334"/>
      <c r="Z425" s="334"/>
    </row>
    <row r="426" spans="1:53" hidden="1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0</v>
      </c>
      <c r="W426" s="333">
        <f>IFERROR(SUM(W424:W424),"0")</f>
        <v>0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1494</v>
      </c>
      <c r="W435" s="332">
        <f t="shared" si="19"/>
        <v>1494.24</v>
      </c>
      <c r="X435" s="36">
        <f>IFERROR(IF(W435=0,"",ROUNDUP(W435/H435,0)*0.01196),"")</f>
        <v>3.3846799999999999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229</v>
      </c>
      <c r="W436" s="332">
        <f t="shared" si="19"/>
        <v>232.32000000000002</v>
      </c>
      <c r="X436" s="36">
        <f>IFERROR(IF(W436=0,"",ROUNDUP(W436/H436,0)*0.01196),"")</f>
        <v>0.52624000000000004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750</v>
      </c>
      <c r="W437" s="332">
        <f t="shared" si="19"/>
        <v>755.04000000000008</v>
      </c>
      <c r="X437" s="36">
        <f>IFERROR(IF(W437=0,"",ROUNDUP(W437/H437,0)*0.01196),"")</f>
        <v>1.71028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468.37121212121212</v>
      </c>
      <c r="W443" s="333">
        <f>IFERROR(W434/H434,"0")+IFERROR(W435/H435,"0")+IFERROR(W436/H436,"0")+IFERROR(W437/H437,"0")+IFERROR(W438/H438,"0")+IFERROR(W439/H439,"0")+IFERROR(W440/H440,"0")+IFERROR(W441/H441,"0")+IFERROR(W442/H442,"0")</f>
        <v>470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5.6212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2473</v>
      </c>
      <c r="W444" s="333">
        <f>IFERROR(SUM(W434:W442),"0")</f>
        <v>2481.6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993</v>
      </c>
      <c r="W446" s="332">
        <f>IFERROR(IF(V446="",0,CEILING((V446/$H446),1)*$H446),"")</f>
        <v>997.92000000000007</v>
      </c>
      <c r="X446" s="36">
        <f>IFERROR(IF(W446=0,"",ROUNDUP(W446/H446,0)*0.01196),"")</f>
        <v>2.26044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188.06818181818181</v>
      </c>
      <c r="W448" s="333">
        <f>IFERROR(W446/H446,"0")+IFERROR(W447/H447,"0")</f>
        <v>189</v>
      </c>
      <c r="X448" s="333">
        <f>IFERROR(IF(X446="",0,X446),"0")+IFERROR(IF(X447="",0,X447),"0")</f>
        <v>2.26044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993</v>
      </c>
      <c r="W449" s="333">
        <f>IFERROR(SUM(W446:W447),"0")</f>
        <v>997.92000000000007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438</v>
      </c>
      <c r="W451" s="332">
        <f t="shared" ref="W451:W456" si="20">IFERROR(IF(V451="",0,CEILING((V451/$H451),1)*$H451),"")</f>
        <v>438.24</v>
      </c>
      <c r="X451" s="36">
        <f>IFERROR(IF(W451=0,"",ROUNDUP(W451/H451,0)*0.01196),"")</f>
        <v>0.99268000000000001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731</v>
      </c>
      <c r="W452" s="332">
        <f t="shared" si="20"/>
        <v>733.92000000000007</v>
      </c>
      <c r="X452" s="36">
        <f>IFERROR(IF(W452=0,"",ROUNDUP(W452/H452,0)*0.01196),"")</f>
        <v>1.6624399999999999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477</v>
      </c>
      <c r="W453" s="332">
        <f t="shared" si="20"/>
        <v>480.48</v>
      </c>
      <c r="X453" s="36">
        <f>IFERROR(IF(W453=0,"",ROUNDUP(W453/H453,0)*0.01196),"")</f>
        <v>1.08836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311.74242424242425</v>
      </c>
      <c r="W457" s="333">
        <f>IFERROR(W451/H451,"0")+IFERROR(W452/H452,"0")+IFERROR(W453/H453,"0")+IFERROR(W454/H454,"0")+IFERROR(W455/H455,"0")+IFERROR(W456/H456,"0")</f>
        <v>313</v>
      </c>
      <c r="X457" s="333">
        <f>IFERROR(IF(X451="",0,X451),"0")+IFERROR(IF(X452="",0,X452),"0")+IFERROR(IF(X453="",0,X453),"0")+IFERROR(IF(X454="",0,X454),"0")+IFERROR(IF(X455="",0,X455),"0")+IFERROR(IF(X456="",0,X456),"0")</f>
        <v>3.7434799999999999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1646</v>
      </c>
      <c r="W458" s="333">
        <f>IFERROR(SUM(W451:W456),"0")</f>
        <v>1652.64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150</v>
      </c>
      <c r="W486" s="332">
        <f>IFERROR(IF(V486="",0,CEILING((V486/$H486),1)*$H486),"")</f>
        <v>156</v>
      </c>
      <c r="X486" s="36">
        <f>IFERROR(IF(W486=0,"",ROUNDUP(W486/H486,0)*0.02175),"")</f>
        <v>0.43499999999999994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19.23076923076923</v>
      </c>
      <c r="W491" s="333">
        <f>IFERROR(W486/H486,"0")+IFERROR(W487/H487,"0")+IFERROR(W488/H488,"0")+IFERROR(W489/H489,"0")+IFERROR(W490/H490,"0")</f>
        <v>20</v>
      </c>
      <c r="X491" s="333">
        <f>IFERROR(IF(X486="",0,X486),"0")+IFERROR(IF(X487="",0,X487),"0")+IFERROR(IF(X488="",0,X488),"0")+IFERROR(IF(X489="",0,X489),"0")+IFERROR(IF(X490="",0,X490),"0")</f>
        <v>0.43499999999999994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150</v>
      </c>
      <c r="W492" s="333">
        <f>IFERROR(SUM(W486:W490),"0")</f>
        <v>156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11041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11157.220000000001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11754.767095030096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11878.057999999999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21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21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12279.767095030096</v>
      </c>
      <c r="W496" s="333">
        <f>GrossWeightTotalR+PalletQtyTotalR*25</f>
        <v>12403.057999999999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2020.7500999616216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2039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24.680289999999996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172.8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660.8</v>
      </c>
      <c r="F503" s="46">
        <f>IFERROR(W129*1,"0")+IFERROR(W130*1,"0")+IFERROR(W131*1,"0")+IFERROR(W132*1,"0")</f>
        <v>457.8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33.6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1525.4999999999998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192.45999999999998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19.5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2785.6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0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21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0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5132.16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156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57,00"/>
        <filter val="1 494,00"/>
        <filter val="1 646,00"/>
        <filter val="1,15"/>
        <filter val="1,18"/>
        <filter val="1,70"/>
        <filter val="10,00"/>
        <filter val="101,31"/>
        <filter val="11 041,00"/>
        <filter val="11 754,77"/>
        <filter val="12 279,77"/>
        <filter val="13,00"/>
        <filter val="138,33"/>
        <filter val="15,19"/>
        <filter val="150,00"/>
        <filter val="150,89"/>
        <filter val="157,00"/>
        <filter val="164,00"/>
        <filter val="17,00"/>
        <filter val="180,00"/>
        <filter val="181,00"/>
        <filter val="188,07"/>
        <filter val="189,00"/>
        <filter val="19,00"/>
        <filter val="19,23"/>
        <filter val="2 000,00"/>
        <filter val="2 020,75"/>
        <filter val="2 025,00"/>
        <filter val="2 473,00"/>
        <filter val="2,86"/>
        <filter val="20,00"/>
        <filter val="20,13"/>
        <filter val="21"/>
        <filter val="22,00"/>
        <filter val="220,00"/>
        <filter val="229,00"/>
        <filter val="25,00"/>
        <filter val="263,00"/>
        <filter val="299,00"/>
        <filter val="3,00"/>
        <filter val="301,00"/>
        <filter val="31,00"/>
        <filter val="311,74"/>
        <filter val="331,00"/>
        <filter val="4,05"/>
        <filter val="415,00"/>
        <filter val="438,00"/>
        <filter val="452,00"/>
        <filter val="468,37"/>
        <filter val="477,00"/>
        <filter val="48,07"/>
        <filter val="516,87"/>
        <filter val="53,00"/>
        <filter val="6,00"/>
        <filter val="632,00"/>
        <filter val="7,21"/>
        <filter val="7,22"/>
        <filter val="7,38"/>
        <filter val="721,00"/>
        <filter val="731,00"/>
        <filter val="750,00"/>
        <filter val="81,00"/>
        <filter val="9,00"/>
        <filter val="9,81"/>
        <filter val="993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2024-01-26T11:19:24Z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