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610E8E-13A1-42C1-AAA8-66F7AB5F9E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X469" i="1" s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W412" i="1"/>
  <c r="X412" i="1" s="1"/>
  <c r="N412" i="1"/>
  <c r="X411" i="1"/>
  <c r="W411" i="1"/>
  <c r="N411" i="1"/>
  <c r="W410" i="1"/>
  <c r="N410" i="1"/>
  <c r="V408" i="1"/>
  <c r="V407" i="1"/>
  <c r="W406" i="1"/>
  <c r="X406" i="1" s="1"/>
  <c r="N406" i="1"/>
  <c r="W405" i="1"/>
  <c r="N405" i="1"/>
  <c r="V402" i="1"/>
  <c r="V401" i="1"/>
  <c r="W400" i="1"/>
  <c r="X400" i="1" s="1"/>
  <c r="W399" i="1"/>
  <c r="X399" i="1" s="1"/>
  <c r="W398" i="1"/>
  <c r="X398" i="1" s="1"/>
  <c r="W397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W382" i="1"/>
  <c r="X382" i="1" s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N365" i="1"/>
  <c r="V361" i="1"/>
  <c r="V360" i="1"/>
  <c r="W359" i="1"/>
  <c r="N359" i="1"/>
  <c r="V357" i="1"/>
  <c r="V356" i="1"/>
  <c r="W355" i="1"/>
  <c r="X355" i="1" s="1"/>
  <c r="N355" i="1"/>
  <c r="W354" i="1"/>
  <c r="X354" i="1" s="1"/>
  <c r="N354" i="1"/>
  <c r="X353" i="1"/>
  <c r="W353" i="1"/>
  <c r="N353" i="1"/>
  <c r="W352" i="1"/>
  <c r="N352" i="1"/>
  <c r="V350" i="1"/>
  <c r="V349" i="1"/>
  <c r="W348" i="1"/>
  <c r="X348" i="1" s="1"/>
  <c r="N348" i="1"/>
  <c r="W347" i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V327" i="1"/>
  <c r="V326" i="1"/>
  <c r="W325" i="1"/>
  <c r="X325" i="1" s="1"/>
  <c r="N325" i="1"/>
  <c r="W324" i="1"/>
  <c r="X324" i="1" s="1"/>
  <c r="W323" i="1"/>
  <c r="X323" i="1" s="1"/>
  <c r="N323" i="1"/>
  <c r="V321" i="1"/>
  <c r="V320" i="1"/>
  <c r="X319" i="1"/>
  <c r="W319" i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X314" i="1"/>
  <c r="W314" i="1"/>
  <c r="N314" i="1"/>
  <c r="W313" i="1"/>
  <c r="X313" i="1" s="1"/>
  <c r="N313" i="1"/>
  <c r="W312" i="1"/>
  <c r="X312" i="1" s="1"/>
  <c r="N312" i="1"/>
  <c r="V308" i="1"/>
  <c r="V307" i="1"/>
  <c r="W306" i="1"/>
  <c r="N306" i="1"/>
  <c r="V304" i="1"/>
  <c r="V303" i="1"/>
  <c r="W302" i="1"/>
  <c r="N302" i="1"/>
  <c r="V300" i="1"/>
  <c r="V299" i="1"/>
  <c r="W298" i="1"/>
  <c r="N298" i="1"/>
  <c r="V296" i="1"/>
  <c r="V295" i="1"/>
  <c r="W294" i="1"/>
  <c r="N294" i="1"/>
  <c r="V291" i="1"/>
  <c r="V290" i="1"/>
  <c r="W289" i="1"/>
  <c r="X289" i="1" s="1"/>
  <c r="N289" i="1"/>
  <c r="W288" i="1"/>
  <c r="W290" i="1" s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X265" i="1"/>
  <c r="W265" i="1"/>
  <c r="X264" i="1"/>
  <c r="W264" i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X245" i="1"/>
  <c r="W245" i="1"/>
  <c r="N245" i="1"/>
  <c r="V243" i="1"/>
  <c r="W242" i="1"/>
  <c r="V242" i="1"/>
  <c r="X241" i="1"/>
  <c r="W241" i="1"/>
  <c r="N241" i="1"/>
  <c r="W240" i="1"/>
  <c r="X240" i="1" s="1"/>
  <c r="N240" i="1"/>
  <c r="W239" i="1"/>
  <c r="X239" i="1" s="1"/>
  <c r="N239" i="1"/>
  <c r="W238" i="1"/>
  <c r="N238" i="1"/>
  <c r="V236" i="1"/>
  <c r="V235" i="1"/>
  <c r="W234" i="1"/>
  <c r="W236" i="1" s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W213" i="1" s="1"/>
  <c r="V205" i="1"/>
  <c r="W204" i="1"/>
  <c r="V204" i="1"/>
  <c r="X203" i="1"/>
  <c r="X204" i="1" s="1"/>
  <c r="W203" i="1"/>
  <c r="J503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V142" i="1"/>
  <c r="V141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X131" i="1"/>
  <c r="W131" i="1"/>
  <c r="N131" i="1"/>
  <c r="W130" i="1"/>
  <c r="X130" i="1" s="1"/>
  <c r="X129" i="1"/>
  <c r="W129" i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20" i="1" s="1"/>
  <c r="W119" i="1"/>
  <c r="X119" i="1" s="1"/>
  <c r="N119" i="1"/>
  <c r="W118" i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W89" i="1"/>
  <c r="X89" i="1" s="1"/>
  <c r="W88" i="1"/>
  <c r="X88" i="1" s="1"/>
  <c r="W87" i="1"/>
  <c r="W92" i="1" s="1"/>
  <c r="N87" i="1"/>
  <c r="V85" i="1"/>
  <c r="V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X66" i="1"/>
  <c r="W66" i="1"/>
  <c r="X65" i="1"/>
  <c r="W65" i="1"/>
  <c r="X64" i="1"/>
  <c r="W64" i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W41" i="1"/>
  <c r="V41" i="1"/>
  <c r="W40" i="1"/>
  <c r="V40" i="1"/>
  <c r="X39" i="1"/>
  <c r="X40" i="1" s="1"/>
  <c r="W39" i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N28" i="1"/>
  <c r="W27" i="1"/>
  <c r="X27" i="1" s="1"/>
  <c r="N27" i="1"/>
  <c r="W26" i="1"/>
  <c r="X26" i="1" s="1"/>
  <c r="N26" i="1"/>
  <c r="V24" i="1"/>
  <c r="V493" i="1" s="1"/>
  <c r="V23" i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X255" i="1" l="1"/>
  <c r="W51" i="1"/>
  <c r="D503" i="1"/>
  <c r="W84" i="1"/>
  <c r="W126" i="1"/>
  <c r="X424" i="1"/>
  <c r="X425" i="1" s="1"/>
  <c r="W425" i="1"/>
  <c r="W115" i="1"/>
  <c r="W172" i="1"/>
  <c r="X168" i="1"/>
  <c r="W200" i="1"/>
  <c r="X195" i="1"/>
  <c r="W199" i="1"/>
  <c r="X267" i="1"/>
  <c r="W331" i="1"/>
  <c r="X329" i="1"/>
  <c r="X331" i="1" s="1"/>
  <c r="W361" i="1"/>
  <c r="W360" i="1"/>
  <c r="X359" i="1"/>
  <c r="X360" i="1" s="1"/>
  <c r="W367" i="1"/>
  <c r="X365" i="1"/>
  <c r="X367" i="1" s="1"/>
  <c r="W402" i="1"/>
  <c r="W401" i="1"/>
  <c r="X397" i="1"/>
  <c r="X401" i="1" s="1"/>
  <c r="W471" i="1"/>
  <c r="X468" i="1"/>
  <c r="X471" i="1" s="1"/>
  <c r="V497" i="1"/>
  <c r="W24" i="1"/>
  <c r="W33" i="1"/>
  <c r="X35" i="1"/>
  <c r="X36" i="1" s="1"/>
  <c r="W36" i="1"/>
  <c r="X43" i="1"/>
  <c r="X44" i="1" s="1"/>
  <c r="W44" i="1"/>
  <c r="X63" i="1"/>
  <c r="X87" i="1"/>
  <c r="X92" i="1" s="1"/>
  <c r="W103" i="1"/>
  <c r="X106" i="1"/>
  <c r="O503" i="1"/>
  <c r="W295" i="1"/>
  <c r="X294" i="1"/>
  <c r="X295" i="1" s="1"/>
  <c r="W300" i="1"/>
  <c r="W299" i="1"/>
  <c r="X298" i="1"/>
  <c r="X299" i="1" s="1"/>
  <c r="W304" i="1"/>
  <c r="W303" i="1"/>
  <c r="X302" i="1"/>
  <c r="X303" i="1" s="1"/>
  <c r="W308" i="1"/>
  <c r="W307" i="1"/>
  <c r="X306" i="1"/>
  <c r="X307" i="1" s="1"/>
  <c r="X326" i="1"/>
  <c r="W349" i="1"/>
  <c r="X347" i="1"/>
  <c r="X349" i="1" s="1"/>
  <c r="W356" i="1"/>
  <c r="X390" i="1"/>
  <c r="W407" i="1"/>
  <c r="X405" i="1"/>
  <c r="X407" i="1" s="1"/>
  <c r="W133" i="1"/>
  <c r="W141" i="1"/>
  <c r="X154" i="1"/>
  <c r="X172" i="1"/>
  <c r="W232" i="1"/>
  <c r="N503" i="1"/>
  <c r="W344" i="1"/>
  <c r="W390" i="1"/>
  <c r="X84" i="1"/>
  <c r="X133" i="1"/>
  <c r="W134" i="1"/>
  <c r="W173" i="1"/>
  <c r="W262" i="1"/>
  <c r="W273" i="1"/>
  <c r="X270" i="1"/>
  <c r="X273" i="1" s="1"/>
  <c r="W391" i="1"/>
  <c r="W476" i="1"/>
  <c r="X474" i="1"/>
  <c r="X476" i="1" s="1"/>
  <c r="E503" i="1"/>
  <c r="J9" i="1"/>
  <c r="X28" i="1"/>
  <c r="X32" i="1" s="1"/>
  <c r="C503" i="1"/>
  <c r="X50" i="1"/>
  <c r="X51" i="1" s="1"/>
  <c r="X55" i="1"/>
  <c r="X59" i="1" s="1"/>
  <c r="W60" i="1"/>
  <c r="W85" i="1"/>
  <c r="X95" i="1"/>
  <c r="X103" i="1" s="1"/>
  <c r="W104" i="1"/>
  <c r="X107" i="1"/>
  <c r="X115" i="1" s="1"/>
  <c r="X118" i="1"/>
  <c r="X125" i="1" s="1"/>
  <c r="W125" i="1"/>
  <c r="X140" i="1"/>
  <c r="X141" i="1" s="1"/>
  <c r="W161" i="1"/>
  <c r="X158" i="1"/>
  <c r="X160" i="1" s="1"/>
  <c r="X199" i="1"/>
  <c r="W256" i="1"/>
  <c r="W267" i="1"/>
  <c r="W274" i="1"/>
  <c r="W326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I503" i="1"/>
  <c r="W32" i="1"/>
  <c r="H503" i="1"/>
  <c r="W154" i="1"/>
  <c r="W166" i="1"/>
  <c r="X163" i="1"/>
  <c r="X165" i="1" s="1"/>
  <c r="X234" i="1"/>
  <c r="X235" i="1" s="1"/>
  <c r="W235" i="1"/>
  <c r="W286" i="1"/>
  <c r="X334" i="1"/>
  <c r="X335" i="1" s="1"/>
  <c r="W335" i="1"/>
  <c r="W336" i="1"/>
  <c r="W418" i="1"/>
  <c r="X410" i="1"/>
  <c r="X417" i="1" s="1"/>
  <c r="W417" i="1"/>
  <c r="A10" i="1"/>
  <c r="W495" i="1"/>
  <c r="B503" i="1"/>
  <c r="W494" i="1"/>
  <c r="W52" i="1"/>
  <c r="W59" i="1"/>
  <c r="W93" i="1"/>
  <c r="F503" i="1"/>
  <c r="G503" i="1"/>
  <c r="W142" i="1"/>
  <c r="W192" i="1"/>
  <c r="X175" i="1"/>
  <c r="X192" i="1" s="1"/>
  <c r="W212" i="1"/>
  <c r="X208" i="1"/>
  <c r="X212" i="1" s="1"/>
  <c r="L503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57" i="1"/>
  <c r="W464" i="1"/>
  <c r="F9" i="1"/>
  <c r="W155" i="1"/>
  <c r="W193" i="1"/>
  <c r="M503" i="1"/>
  <c r="W231" i="1"/>
  <c r="X216" i="1"/>
  <c r="X231" i="1" s="1"/>
  <c r="W255" i="1"/>
  <c r="W261" i="1"/>
  <c r="X258" i="1"/>
  <c r="X261" i="1" s="1"/>
  <c r="W285" i="1"/>
  <c r="X277" i="1"/>
  <c r="X285" i="1" s="1"/>
  <c r="X320" i="1"/>
  <c r="W350" i="1"/>
  <c r="W368" i="1"/>
  <c r="X434" i="1"/>
  <c r="X443" i="1" s="1"/>
  <c r="T503" i="1"/>
  <c r="W443" i="1"/>
  <c r="W444" i="1"/>
  <c r="W457" i="1"/>
  <c r="U503" i="1"/>
  <c r="R503" i="1"/>
  <c r="W205" i="1"/>
  <c r="W296" i="1"/>
  <c r="W321" i="1"/>
  <c r="S503" i="1"/>
  <c r="W472" i="1"/>
  <c r="W493" i="1" l="1"/>
  <c r="W497" i="1"/>
  <c r="X498" i="1"/>
  <c r="W496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<sst xmlns="http://schemas.openxmlformats.org/spreadsheetml/2006/main" count="2143" uniqueCount="741">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</sst>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 t="s">
        <v>740</v>
      </c>
      <c r="I5" s="666"/>
      <c r="J5" s="666"/>
      <c r="K5" s="666"/>
      <c r="L5" s="614"/>
      <c r="N5" s="24" t="s">
        <v>10</v>
      </c>
      <c r="O5" s="395">
        <v>45319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Воскресенье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237</v>
      </c>
      <c r="W49" s="332">
        <f>IFERROR(IF(V49="",0,CEILING((V49/$H49),1)*$H49),"")</f>
        <v>237.60000000000002</v>
      </c>
      <c r="X49" s="36">
        <f>IFERROR(IF(W49=0,"",ROUNDUP(W49/H49,0)*0.02175),"")</f>
        <v>0.47849999999999998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21.944444444444443</v>
      </c>
      <c r="W51" s="333">
        <f>IFERROR(W49/H49,"0")+IFERROR(W50/H50,"0")</f>
        <v>22</v>
      </c>
      <c r="X51" s="333">
        <f>IFERROR(IF(X49="",0,X49),"0")+IFERROR(IF(X50="",0,X50),"0")</f>
        <v>0.47849999999999998</v>
      </c>
      <c r="Y51" s="334"/>
      <c r="Z51" s="334"/>
    </row>
    <row r="52" spans="1:53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237</v>
      </c>
      <c r="W52" s="333">
        <f>IFERROR(SUM(W49:W50),"0")</f>
        <v>237.60000000000002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67</v>
      </c>
      <c r="W58" s="332">
        <f>IFERROR(IF(V58="",0,CEILING((V58/$H58),1)*$H58),"")</f>
        <v>68</v>
      </c>
      <c r="X58" s="36">
        <f>IFERROR(IF(W58=0,"",ROUNDUP(W58/H58,0)*0.00937),"")</f>
        <v>0.15928999999999999</v>
      </c>
      <c r="Y58" s="56"/>
      <c r="Z58" s="57"/>
      <c r="AD58" s="58"/>
      <c r="BA58" s="74" t="s">
        <v>1</v>
      </c>
    </row>
    <row r="59" spans="1:53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16.75</v>
      </c>
      <c r="W59" s="333">
        <f>IFERROR(W55/H55,"0")+IFERROR(W56/H56,"0")+IFERROR(W57/H57,"0")+IFERROR(W58/H58,"0")</f>
        <v>17</v>
      </c>
      <c r="X59" s="333">
        <f>IFERROR(IF(X55="",0,X55),"0")+IFERROR(IF(X56="",0,X56),"0")+IFERROR(IF(X57="",0,X57),"0")+IFERROR(IF(X58="",0,X58),"0")</f>
        <v>0.15928999999999999</v>
      </c>
      <c r="Y59" s="334"/>
      <c r="Z59" s="334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67</v>
      </c>
      <c r="W60" s="333">
        <f>IFERROR(SUM(W55:W58),"0")</f>
        <v>68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38</v>
      </c>
      <c r="W66" s="332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122</v>
      </c>
      <c r="W67" s="332">
        <f t="shared" si="2"/>
        <v>129.60000000000002</v>
      </c>
      <c r="X67" s="36">
        <f t="shared" si="3"/>
        <v>0.26100000000000001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15</v>
      </c>
      <c r="W69" s="332">
        <f t="shared" si="2"/>
        <v>22.4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101</v>
      </c>
      <c r="W72" s="332">
        <f t="shared" si="2"/>
        <v>103.60000000000001</v>
      </c>
      <c r="X72" s="36">
        <f t="shared" si="4"/>
        <v>0.26235999999999998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151</v>
      </c>
      <c r="W76" s="332">
        <f t="shared" si="2"/>
        <v>153</v>
      </c>
      <c r="X76" s="36">
        <f t="shared" si="4"/>
        <v>0.31857999999999997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69</v>
      </c>
      <c r="W82" s="332">
        <f t="shared" si="2"/>
        <v>72</v>
      </c>
      <c r="X82" s="36">
        <f>IFERROR(IF(W82=0,"",ROUNDUP(W82/H82,0)*0.00937),"")</f>
        <v>0.14992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92.214625339625329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96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1.1223599999999998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496</v>
      </c>
      <c r="W85" s="333">
        <f>IFERROR(SUM(W63:W83),"0")</f>
        <v>525.40000000000009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35</v>
      </c>
      <c r="W87" s="332">
        <f>IFERROR(IF(V87="",0,CEILING((V87/$H87),1)*$H87),"")</f>
        <v>43.2</v>
      </c>
      <c r="X87" s="36">
        <f>IFERROR(IF(W87=0,"",ROUNDUP(W87/H87,0)*0.02175),"")</f>
        <v>8.6999999999999994E-2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22</v>
      </c>
      <c r="W91" s="332">
        <f>IFERROR(IF(V91="",0,CEILING((V91/$H91),1)*$H91),"")</f>
        <v>24</v>
      </c>
      <c r="X91" s="36">
        <f>IFERROR(IF(W91=0,"",ROUNDUP(W91/H91,0)*0.00753),"")</f>
        <v>7.5300000000000006E-2</v>
      </c>
      <c r="Y91" s="56"/>
      <c r="Z91" s="57"/>
      <c r="AD91" s="58"/>
      <c r="BA91" s="100" t="s">
        <v>1</v>
      </c>
    </row>
    <row r="92" spans="1:53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12.407407407407408</v>
      </c>
      <c r="W92" s="333">
        <f>IFERROR(W87/H87,"0")+IFERROR(W88/H88,"0")+IFERROR(W89/H89,"0")+IFERROR(W90/H90,"0")+IFERROR(W91/H91,"0")</f>
        <v>14</v>
      </c>
      <c r="X92" s="333">
        <f>IFERROR(IF(X87="",0,X87),"0")+IFERROR(IF(X88="",0,X88),"0")+IFERROR(IF(X89="",0,X89),"0")+IFERROR(IF(X90="",0,X90),"0")+IFERROR(IF(X91="",0,X91),"0")</f>
        <v>0.1623</v>
      </c>
      <c r="Y92" s="334"/>
      <c r="Z92" s="334"/>
    </row>
    <row r="93" spans="1:53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57</v>
      </c>
      <c r="W93" s="333">
        <f>IFERROR(SUM(W87:W91),"0")</f>
        <v>67.2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hidden="1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0</v>
      </c>
      <c r="W106" s="33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26</v>
      </c>
      <c r="W109" s="332">
        <f t="shared" si="6"/>
        <v>27</v>
      </c>
      <c r="X109" s="36">
        <f>IFERROR(IF(W109=0,"",ROUNDUP(W109/H109,0)*0.00753),"")</f>
        <v>6.7769999999999997E-2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18</v>
      </c>
      <c r="W110" s="332">
        <f t="shared" si="6"/>
        <v>18.900000000000002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61</v>
      </c>
      <c r="W111" s="332">
        <f t="shared" si="6"/>
        <v>62.1</v>
      </c>
      <c r="X111" s="36">
        <f>IFERROR(IF(W111=0,"",ROUNDUP(W111/H111,0)*0.00937),"")</f>
        <v>0.21551000000000001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37.925925925925924</v>
      </c>
      <c r="W115" s="333">
        <f>IFERROR(W106/H106,"0")+IFERROR(W107/H107,"0")+IFERROR(W108/H108,"0")+IFERROR(W109/H109,"0")+IFERROR(W110/H110,"0")+IFERROR(W111/H111,"0")+IFERROR(W112/H112,"0")+IFERROR(W113/H113,"0")+IFERROR(W114/H114,"0")</f>
        <v>39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0.33599000000000001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105</v>
      </c>
      <c r="W116" s="333">
        <f>IFERROR(SUM(W106:W114),"0")</f>
        <v>108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153</v>
      </c>
      <c r="W120" s="332">
        <f t="shared" si="7"/>
        <v>159.6</v>
      </c>
      <c r="X120" s="36">
        <f>IFERROR(IF(W120=0,"",ROUNDUP(W120/H120,0)*0.02175),"")</f>
        <v>0.41324999999999995</v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56</v>
      </c>
      <c r="W124" s="332">
        <f t="shared" si="7"/>
        <v>57.599999999999994</v>
      </c>
      <c r="X124" s="36">
        <f>IFERROR(IF(W124=0,"",ROUNDUP(W124/H124,0)*0.00753),"")</f>
        <v>0.18071999999999999</v>
      </c>
      <c r="Y124" s="56"/>
      <c r="Z124" s="57"/>
      <c r="AD124" s="58"/>
      <c r="BA124" s="124" t="s">
        <v>1</v>
      </c>
    </row>
    <row r="125" spans="1:53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41.547619047619051</v>
      </c>
      <c r="W125" s="333">
        <f>IFERROR(W118/H118,"0")+IFERROR(W119/H119,"0")+IFERROR(W120/H120,"0")+IFERROR(W121/H121,"0")+IFERROR(W122/H122,"0")+IFERROR(W123/H123,"0")+IFERROR(W124/H124,"0")</f>
        <v>43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0.59396999999999989</v>
      </c>
      <c r="Y125" s="334"/>
      <c r="Z125" s="334"/>
    </row>
    <row r="126" spans="1:53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209</v>
      </c>
      <c r="W126" s="333">
        <f>IFERROR(SUM(W118:W124),"0")</f>
        <v>217.2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0</v>
      </c>
      <c r="W130" s="33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48</v>
      </c>
      <c r="W132" s="332">
        <f>IFERROR(IF(V132="",0,CEILING((V132/$H132),1)*$H132),"")</f>
        <v>48.6</v>
      </c>
      <c r="X132" s="36">
        <f>IFERROR(IF(W132=0,"",ROUNDUP(W132/H132,0)*0.00753),"")</f>
        <v>0.13553999999999999</v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17.777777777777775</v>
      </c>
      <c r="W133" s="333">
        <f>IFERROR(W129/H129,"0")+IFERROR(W130/H130,"0")+IFERROR(W131/H131,"0")+IFERROR(W132/H132,"0")</f>
        <v>18</v>
      </c>
      <c r="X133" s="333">
        <f>IFERROR(IF(X129="",0,X129),"0")+IFERROR(IF(X130="",0,X130),"0")+IFERROR(IF(X131="",0,X131),"0")+IFERROR(IF(X132="",0,X132),"0")</f>
        <v>0.13553999999999999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48</v>
      </c>
      <c r="W134" s="333">
        <f>IFERROR(SUM(W129:W132),"0")</f>
        <v>48.6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75</v>
      </c>
      <c r="W145" s="332">
        <f t="shared" ref="W145:W153" si="8">IFERROR(IF(V145="",0,CEILING((V145/$H145),1)*$H145),"")</f>
        <v>75.600000000000009</v>
      </c>
      <c r="X145" s="36">
        <f>IFERROR(IF(W145=0,"",ROUNDUP(W145/H145,0)*0.00753),"")</f>
        <v>0.13553999999999999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84</v>
      </c>
      <c r="W151" s="332">
        <f t="shared" si="8"/>
        <v>84</v>
      </c>
      <c r="X151" s="36">
        <f>IFERROR(IF(W151=0,"",ROUNDUP(W151/H151,0)*0.00502),"")</f>
        <v>0.20080000000000001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57.857142857142861</v>
      </c>
      <c r="W154" s="333">
        <f>IFERROR(W145/H145,"0")+IFERROR(W146/H146,"0")+IFERROR(W147/H147,"0")+IFERROR(W148/H148,"0")+IFERROR(W149/H149,"0")+IFERROR(W150/H150,"0")+IFERROR(W151/H151,"0")+IFERROR(W152/H152,"0")+IFERROR(W153/H153,"0")</f>
        <v>58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0.33633999999999997</v>
      </c>
      <c r="Y154" s="334"/>
      <c r="Z154" s="334"/>
    </row>
    <row r="155" spans="1:53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159</v>
      </c>
      <c r="W155" s="333">
        <f>IFERROR(SUM(W145:W153),"0")</f>
        <v>159.60000000000002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35</v>
      </c>
      <c r="W164" s="332">
        <f>IFERROR(IF(V164="",0,CEILING((V164/$H164),1)*$H164),"")</f>
        <v>35.700000000000003</v>
      </c>
      <c r="X164" s="36">
        <f>IFERROR(IF(W164=0,"",ROUNDUP(W164/H164,0)*0.00753),"")</f>
        <v>0.12801000000000001</v>
      </c>
      <c r="Y164" s="56"/>
      <c r="Z164" s="57"/>
      <c r="AD164" s="58"/>
      <c r="BA164" s="144" t="s">
        <v>1</v>
      </c>
    </row>
    <row r="165" spans="1:53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16.666666666666664</v>
      </c>
      <c r="W165" s="333">
        <f>IFERROR(W163/H163,"0")+IFERROR(W164/H164,"0")</f>
        <v>17</v>
      </c>
      <c r="X165" s="333">
        <f>IFERROR(IF(X163="",0,X163),"0")+IFERROR(IF(X164="",0,X164),"0")</f>
        <v>0.12801000000000001</v>
      </c>
      <c r="Y165" s="334"/>
      <c r="Z165" s="334"/>
    </row>
    <row r="166" spans="1:53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35</v>
      </c>
      <c r="W166" s="333">
        <f>IFERROR(SUM(W163:W164),"0")</f>
        <v>35.700000000000003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hidden="1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0</v>
      </c>
      <c r="W168" s="33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350</v>
      </c>
      <c r="W169" s="332">
        <f>IFERROR(IF(V169="",0,CEILING((V169/$H169),1)*$H169),"")</f>
        <v>351</v>
      </c>
      <c r="X169" s="36">
        <f>IFERROR(IF(W169=0,"",ROUNDUP(W169/H169,0)*0.00937),"")</f>
        <v>0.60904999999999998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64.81481481481481</v>
      </c>
      <c r="W172" s="333">
        <f>IFERROR(W168/H168,"0")+IFERROR(W169/H169,"0")+IFERROR(W170/H170,"0")+IFERROR(W171/H171,"0")</f>
        <v>65</v>
      </c>
      <c r="X172" s="333">
        <f>IFERROR(IF(X168="",0,X168),"0")+IFERROR(IF(X169="",0,X169),"0")+IFERROR(IF(X170="",0,X170),"0")+IFERROR(IF(X171="",0,X171),"0")</f>
        <v>0.60904999999999998</v>
      </c>
      <c r="Y172" s="334"/>
      <c r="Z172" s="334"/>
    </row>
    <row r="173" spans="1:53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350</v>
      </c>
      <c r="W173" s="333">
        <f>IFERROR(SUM(W168:W171),"0")</f>
        <v>351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279</v>
      </c>
      <c r="W176" s="332">
        <f t="shared" si="9"/>
        <v>287.09999999999997</v>
      </c>
      <c r="X176" s="36">
        <f>IFERROR(IF(W176=0,"",ROUNDUP(W176/H176,0)*0.02175),"")</f>
        <v>0.71775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142</v>
      </c>
      <c r="W181" s="332">
        <f t="shared" si="9"/>
        <v>144</v>
      </c>
      <c r="X181" s="36">
        <f>IFERROR(IF(W181=0,"",ROUNDUP(W181/H181,0)*0.00753),"")</f>
        <v>0.45180000000000003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502.00000000000011</v>
      </c>
      <c r="W183" s="332">
        <f t="shared" si="9"/>
        <v>504</v>
      </c>
      <c r="X183" s="36">
        <f>IFERROR(IF(W183=0,"",ROUNDUP(W183/H183,0)*0.00753),"")</f>
        <v>1.5813000000000001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92</v>
      </c>
      <c r="W185" s="332">
        <f t="shared" si="9"/>
        <v>93.6</v>
      </c>
      <c r="X185" s="36">
        <f t="shared" ref="X185:X191" si="10">IFERROR(IF(W185=0,"",ROUNDUP(W185/H185,0)*0.00753),"")</f>
        <v>0.29366999999999999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585</v>
      </c>
      <c r="W187" s="332">
        <f t="shared" si="9"/>
        <v>585.6</v>
      </c>
      <c r="X187" s="36">
        <f t="shared" si="10"/>
        <v>1.8373200000000001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548</v>
      </c>
      <c r="W188" s="332">
        <f t="shared" si="9"/>
        <v>549.6</v>
      </c>
      <c r="X188" s="36">
        <f t="shared" si="10"/>
        <v>1.72437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5</v>
      </c>
      <c r="W189" s="332">
        <f t="shared" si="9"/>
        <v>5.4</v>
      </c>
      <c r="X189" s="36">
        <f t="shared" si="10"/>
        <v>2.2589999999999999E-2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77</v>
      </c>
      <c r="W190" s="332">
        <f t="shared" si="9"/>
        <v>79.2</v>
      </c>
      <c r="X190" s="36">
        <f t="shared" si="10"/>
        <v>0.24849000000000002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56</v>
      </c>
      <c r="W191" s="332">
        <f t="shared" si="9"/>
        <v>57.599999999999994</v>
      </c>
      <c r="X191" s="36">
        <f t="shared" si="10"/>
        <v>0.18071999999999999</v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869.01340996168608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875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7.0580100000000012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2286</v>
      </c>
      <c r="W193" s="333">
        <f>IFERROR(SUM(W175:W191),"0")</f>
        <v>2306.0999999999995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50</v>
      </c>
      <c r="W197" s="332">
        <f>IFERROR(IF(V197="",0,CEILING((V197/$H197),1)*$H197),"")</f>
        <v>50.4</v>
      </c>
      <c r="X197" s="36">
        <f>IFERROR(IF(W197=0,"",ROUNDUP(W197/H197,0)*0.00753),"")</f>
        <v>0.15812999999999999</v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20.833333333333336</v>
      </c>
      <c r="W199" s="333">
        <f>IFERROR(W195/H195,"0")+IFERROR(W196/H196,"0")+IFERROR(W197/H197,"0")+IFERROR(W198/H198,"0")</f>
        <v>21</v>
      </c>
      <c r="X199" s="333">
        <f>IFERROR(IF(X195="",0,X195),"0")+IFERROR(IF(X196="",0,X196),"0")+IFERROR(IF(X197="",0,X197),"0")+IFERROR(IF(X198="",0,X198),"0")</f>
        <v>0.15812999999999999</v>
      </c>
      <c r="Y199" s="334"/>
      <c r="Z199" s="334"/>
    </row>
    <row r="200" spans="1:53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50</v>
      </c>
      <c r="W200" s="333">
        <f>IFERROR(SUM(W195:W198),"0")</f>
        <v>50.4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10</v>
      </c>
      <c r="W240" s="332">
        <f>IFERROR(IF(V240="",0,CEILING((V240/$H240),1)*$H240),"")</f>
        <v>10.5</v>
      </c>
      <c r="X240" s="36">
        <f>IFERROR(IF(W240=0,"",ROUNDUP(W240/H240,0)*0.00502),"")</f>
        <v>2.5100000000000001E-2</v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4.7619047619047619</v>
      </c>
      <c r="W242" s="333">
        <f>IFERROR(W238/H238,"0")+IFERROR(W239/H239,"0")+IFERROR(W240/H240,"0")+IFERROR(W241/H241,"0")</f>
        <v>5</v>
      </c>
      <c r="X242" s="333">
        <f>IFERROR(IF(X238="",0,X238),"0")+IFERROR(IF(X239="",0,X239),"0")+IFERROR(IF(X240="",0,X240),"0")+IFERROR(IF(X241="",0,X241),"0")</f>
        <v>2.5100000000000001E-2</v>
      </c>
      <c r="Y242" s="334"/>
      <c r="Z242" s="334"/>
    </row>
    <row r="243" spans="1:53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10</v>
      </c>
      <c r="W243" s="333">
        <f>IFERROR(SUM(W238:W241),"0")</f>
        <v>10.5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71</v>
      </c>
      <c r="W252" s="332">
        <f t="shared" si="13"/>
        <v>72.900000000000006</v>
      </c>
      <c r="X252" s="36">
        <f>IFERROR(IF(W252=0,"",ROUNDUP(W252/H252,0)*0.00753),"")</f>
        <v>0.20331000000000002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26.296296296296294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27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0.20331000000000002</v>
      </c>
      <c r="Y255" s="334"/>
      <c r="Z255" s="334"/>
    </row>
    <row r="256" spans="1:53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71</v>
      </c>
      <c r="W256" s="333">
        <f>IFERROR(SUM(W245:W254),"0")</f>
        <v>72.900000000000006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98</v>
      </c>
      <c r="W258" s="332">
        <f>IFERROR(IF(V258="",0,CEILING((V258/$H258),1)*$H258),"")</f>
        <v>100.80000000000001</v>
      </c>
      <c r="X258" s="36">
        <f>IFERROR(IF(W258=0,"",ROUNDUP(W258/H258,0)*0.02175),"")</f>
        <v>0.26100000000000001</v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156</v>
      </c>
      <c r="W259" s="332">
        <f>IFERROR(IF(V259="",0,CEILING((V259/$H259),1)*$H259),"")</f>
        <v>156</v>
      </c>
      <c r="X259" s="36">
        <f>IFERROR(IF(W259=0,"",ROUNDUP(W259/H259,0)*0.02175),"")</f>
        <v>0.43499999999999994</v>
      </c>
      <c r="Y259" s="56"/>
      <c r="Z259" s="57"/>
      <c r="AD259" s="58"/>
      <c r="BA259" s="206" t="s">
        <v>1</v>
      </c>
    </row>
    <row r="260" spans="1:53" ht="16.5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138</v>
      </c>
      <c r="W260" s="332">
        <f>IFERROR(IF(V260="",0,CEILING((V260/$H260),1)*$H260),"")</f>
        <v>142.80000000000001</v>
      </c>
      <c r="X260" s="36">
        <f>IFERROR(IF(W260=0,"",ROUNDUP(W260/H260,0)*0.02175),"")</f>
        <v>0.36974999999999997</v>
      </c>
      <c r="Y260" s="56"/>
      <c r="Z260" s="57"/>
      <c r="AD260" s="58"/>
      <c r="BA260" s="207" t="s">
        <v>1</v>
      </c>
    </row>
    <row r="261" spans="1:53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48.095238095238088</v>
      </c>
      <c r="W261" s="333">
        <f>IFERROR(W258/H258,"0")+IFERROR(W259/H259,"0")+IFERROR(W260/H260,"0")</f>
        <v>49</v>
      </c>
      <c r="X261" s="333">
        <f>IFERROR(IF(X258="",0,X258),"0")+IFERROR(IF(X259="",0,X259),"0")+IFERROR(IF(X260="",0,X260),"0")</f>
        <v>1.06575</v>
      </c>
      <c r="Y261" s="334"/>
      <c r="Z261" s="334"/>
    </row>
    <row r="262" spans="1:53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392</v>
      </c>
      <c r="W262" s="333">
        <f>IFERROR(SUM(W258:W260),"0")</f>
        <v>399.6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hidden="1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0</v>
      </c>
      <c r="W266" s="332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10" t="s">
        <v>1</v>
      </c>
    </row>
    <row r="267" spans="1:53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0</v>
      </c>
      <c r="W267" s="333">
        <f>IFERROR(W264/H264,"0")+IFERROR(W265/H265,"0")+IFERROR(W266/H266,"0")</f>
        <v>0</v>
      </c>
      <c r="X267" s="333">
        <f>IFERROR(IF(X264="",0,X264),"0")+IFERROR(IF(X265="",0,X265),"0")+IFERROR(IF(X266="",0,X266),"0")</f>
        <v>0</v>
      </c>
      <c r="Y267" s="334"/>
      <c r="Z267" s="334"/>
    </row>
    <row r="268" spans="1:53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0</v>
      </c>
      <c r="W268" s="333">
        <f>IFERROR(SUM(W264:W266),"0")</f>
        <v>0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14.999999999999989</v>
      </c>
      <c r="W294" s="332">
        <f>IFERROR(IF(V294="",0,CEILING((V294/$H294),1)*$H294),"")</f>
        <v>16.2</v>
      </c>
      <c r="X294" s="36">
        <f>IFERROR(IF(W294=0,"",ROUNDUP(W294/H294,0)*0.00753),"")</f>
        <v>6.7769999999999997E-2</v>
      </c>
      <c r="Y294" s="56"/>
      <c r="Z294" s="57"/>
      <c r="AD294" s="58"/>
      <c r="BA294" s="224" t="s">
        <v>1</v>
      </c>
    </row>
    <row r="295" spans="1:53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8.3333333333333268</v>
      </c>
      <c r="W295" s="333">
        <f>IFERROR(W294/H294,"0")</f>
        <v>9</v>
      </c>
      <c r="X295" s="333">
        <f>IFERROR(IF(X294="",0,X294),"0")</f>
        <v>6.7769999999999997E-2</v>
      </c>
      <c r="Y295" s="334"/>
      <c r="Z295" s="334"/>
    </row>
    <row r="296" spans="1:53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14.999999999999989</v>
      </c>
      <c r="W296" s="333">
        <f>IFERROR(SUM(W294:W294),"0")</f>
        <v>16.2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2</v>
      </c>
      <c r="W306" s="332">
        <f>IFERROR(IF(V306="",0,CEILING((V306/$H306),1)*$H306),"")</f>
        <v>2.5499999999999998</v>
      </c>
      <c r="X306" s="36">
        <f>IFERROR(IF(W306=0,"",ROUNDUP(W306/H306,0)*0.00753),"")</f>
        <v>7.5300000000000002E-3</v>
      </c>
      <c r="Y306" s="56"/>
      <c r="Z306" s="57"/>
      <c r="AD306" s="58"/>
      <c r="BA306" s="227" t="s">
        <v>1</v>
      </c>
    </row>
    <row r="307" spans="1:53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0.78431372549019618</v>
      </c>
      <c r="W307" s="333">
        <f>IFERROR(W306/H306,"0")</f>
        <v>1</v>
      </c>
      <c r="X307" s="333">
        <f>IFERROR(IF(X306="",0,X306),"0")</f>
        <v>7.5300000000000002E-3</v>
      </c>
      <c r="Y307" s="334"/>
      <c r="Z307" s="334"/>
    </row>
    <row r="308" spans="1:53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2</v>
      </c>
      <c r="W308" s="333">
        <f>IFERROR(SUM(W306:W306),"0")</f>
        <v>2.5499999999999998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1428</v>
      </c>
      <c r="W312" s="332">
        <f t="shared" ref="W312:W319" si="15">IFERROR(IF(V312="",0,CEILING((V312/$H312),1)*$H312),"")</f>
        <v>1440</v>
      </c>
      <c r="X312" s="36">
        <f>IFERROR(IF(W312=0,"",ROUNDUP(W312/H312,0)*0.02175),"")</f>
        <v>2.0880000000000001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0</v>
      </c>
      <c r="W314" s="332">
        <f t="shared" si="15"/>
        <v>0</v>
      </c>
      <c r="X314" s="36" t="str">
        <f>IFERROR(IF(W314=0,"",ROUNDUP(W314/H314,0)*0.02175),"")</f>
        <v/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147</v>
      </c>
      <c r="W316" s="332">
        <f t="shared" si="15"/>
        <v>150</v>
      </c>
      <c r="X316" s="36">
        <f>IFERROR(IF(W316=0,"",ROUNDUP(W316/H316,0)*0.02175),"")</f>
        <v>0.21749999999999997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105</v>
      </c>
      <c r="W320" s="333">
        <f>IFERROR(W312/H312,"0")+IFERROR(W313/H313,"0")+IFERROR(W314/H314,"0")+IFERROR(W315/H315,"0")+IFERROR(W316/H316,"0")+IFERROR(W317/H317,"0")+IFERROR(W318/H318,"0")+IFERROR(W319/H319,"0")</f>
        <v>106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2.3054999999999999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1575</v>
      </c>
      <c r="W321" s="333">
        <f>IFERROR(SUM(W312:W319),"0")</f>
        <v>1590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921</v>
      </c>
      <c r="W323" s="332">
        <f>IFERROR(IF(V323="",0,CEILING((V323/$H323),1)*$H323),"")</f>
        <v>930</v>
      </c>
      <c r="X323" s="36">
        <f>IFERROR(IF(W323=0,"",ROUNDUP(W323/H323,0)*0.02175),"")</f>
        <v>1.3484999999999998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61.4</v>
      </c>
      <c r="W326" s="333">
        <f>IFERROR(W323/H323,"0")+IFERROR(W324/H324,"0")+IFERROR(W325/H325,"0")</f>
        <v>62</v>
      </c>
      <c r="X326" s="333">
        <f>IFERROR(IF(X323="",0,X323),"0")+IFERROR(IF(X324="",0,X324),"0")+IFERROR(IF(X325="",0,X325),"0")</f>
        <v>1.3484999999999998</v>
      </c>
      <c r="Y326" s="334"/>
      <c r="Z326" s="334"/>
    </row>
    <row r="327" spans="1:53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921</v>
      </c>
      <c r="W327" s="333">
        <f>IFERROR(SUM(W323:W325),"0")</f>
        <v>930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30</v>
      </c>
      <c r="W330" s="332">
        <f>IFERROR(IF(V330="",0,CEILING((V330/$H330),1)*$H330),"")</f>
        <v>31.2</v>
      </c>
      <c r="X330" s="36">
        <f>IFERROR(IF(W330=0,"",ROUNDUP(W330/H330,0)*0.02175),"")</f>
        <v>8.6999999999999994E-2</v>
      </c>
      <c r="Y330" s="56"/>
      <c r="Z330" s="57"/>
      <c r="AD330" s="58"/>
      <c r="BA330" s="240" t="s">
        <v>1</v>
      </c>
    </row>
    <row r="331" spans="1:53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3.8461538461538463</v>
      </c>
      <c r="W331" s="333">
        <f>IFERROR(W329/H329,"0")+IFERROR(W330/H330,"0")</f>
        <v>4</v>
      </c>
      <c r="X331" s="333">
        <f>IFERROR(IF(X329="",0,X329),"0")+IFERROR(IF(X330="",0,X330),"0")</f>
        <v>8.6999999999999994E-2</v>
      </c>
      <c r="Y331" s="334"/>
      <c r="Z331" s="334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30</v>
      </c>
      <c r="W332" s="333">
        <f>IFERROR(SUM(W329:W330),"0")</f>
        <v>31.2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122</v>
      </c>
      <c r="W334" s="332">
        <f>IFERROR(IF(V334="",0,CEILING((V334/$H334),1)*$H334),"")</f>
        <v>124.8</v>
      </c>
      <c r="X334" s="36">
        <f>IFERROR(IF(W334=0,"",ROUNDUP(W334/H334,0)*0.02175),"")</f>
        <v>0.34799999999999998</v>
      </c>
      <c r="Y334" s="56"/>
      <c r="Z334" s="57"/>
      <c r="AD334" s="58"/>
      <c r="BA334" s="241" t="s">
        <v>1</v>
      </c>
    </row>
    <row r="335" spans="1:53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15.641025641025641</v>
      </c>
      <c r="W335" s="333">
        <f>IFERROR(W334/H334,"0")</f>
        <v>16</v>
      </c>
      <c r="X335" s="333">
        <f>IFERROR(IF(X334="",0,X334),"0")</f>
        <v>0.34799999999999998</v>
      </c>
      <c r="Y335" s="334"/>
      <c r="Z335" s="334"/>
    </row>
    <row r="336" spans="1:53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122</v>
      </c>
      <c r="W336" s="333">
        <f>IFERROR(SUM(W334:W334),"0")</f>
        <v>124.8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499</v>
      </c>
      <c r="W352" s="332">
        <f>IFERROR(IF(V352="",0,CEILING((V352/$H352),1)*$H352),"")</f>
        <v>499.2</v>
      </c>
      <c r="X352" s="36">
        <f>IFERROR(IF(W352=0,"",ROUNDUP(W352/H352,0)*0.02175),"")</f>
        <v>1.3919999999999999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63.974358974358978</v>
      </c>
      <c r="W356" s="333">
        <f>IFERROR(W352/H352,"0")+IFERROR(W353/H353,"0")+IFERROR(W354/H354,"0")+IFERROR(W355/H355,"0")</f>
        <v>64</v>
      </c>
      <c r="X356" s="333">
        <f>IFERROR(IF(X352="",0,X352),"0")+IFERROR(IF(X353="",0,X353),"0")+IFERROR(IF(X354="",0,X354),"0")+IFERROR(IF(X355="",0,X355),"0")</f>
        <v>1.3919999999999999</v>
      </c>
      <c r="Y356" s="334"/>
      <c r="Z356" s="334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499</v>
      </c>
      <c r="W357" s="333">
        <f>IFERROR(SUM(W352:W355),"0")</f>
        <v>499.2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45</v>
      </c>
      <c r="W366" s="332">
        <f>IFERROR(IF(V366="",0,CEILING((V366/$H366),1)*$H366),"")</f>
        <v>45.900000000000006</v>
      </c>
      <c r="X366" s="36">
        <f>IFERROR(IF(W366=0,"",ROUNDUP(W366/H366,0)*0.00753),"")</f>
        <v>0.12801000000000001</v>
      </c>
      <c r="Y366" s="56"/>
      <c r="Z366" s="57"/>
      <c r="AD366" s="58"/>
      <c r="BA366" s="255" t="s">
        <v>1</v>
      </c>
    </row>
    <row r="367" spans="1:53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16.666666666666664</v>
      </c>
      <c r="W367" s="333">
        <f>IFERROR(W365/H365,"0")+IFERROR(W366/H366,"0")</f>
        <v>17</v>
      </c>
      <c r="X367" s="333">
        <f>IFERROR(IF(X365="",0,X365),"0")+IFERROR(IF(X366="",0,X366),"0")</f>
        <v>0.12801000000000001</v>
      </c>
      <c r="Y367" s="334"/>
      <c r="Z367" s="334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45</v>
      </c>
      <c r="W368" s="333">
        <f>IFERROR(SUM(W365:W366),"0")</f>
        <v>45.900000000000006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222</v>
      </c>
      <c r="W370" s="332">
        <f t="shared" ref="W370:W382" si="16">IFERROR(IF(V370="",0,CEILING((V370/$H370),1)*$H370),"")</f>
        <v>222.60000000000002</v>
      </c>
      <c r="X370" s="36">
        <f>IFERROR(IF(W370=0,"",ROUNDUP(W370/H370,0)*0.00753),"")</f>
        <v>0.39909</v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91</v>
      </c>
      <c r="W372" s="332">
        <f t="shared" si="16"/>
        <v>92.4</v>
      </c>
      <c r="X372" s="36">
        <f>IFERROR(IF(W372=0,"",ROUNDUP(W372/H372,0)*0.00753),"")</f>
        <v>0.16566</v>
      </c>
      <c r="Y372" s="56"/>
      <c r="Z372" s="57"/>
      <c r="AD372" s="58"/>
      <c r="BA372" s="258" t="s">
        <v>1</v>
      </c>
    </row>
    <row r="373" spans="1:53" ht="37.5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24</v>
      </c>
      <c r="W373" s="332">
        <f t="shared" si="16"/>
        <v>25.2</v>
      </c>
      <c r="X373" s="36">
        <f>IFERROR(IF(W373=0,"",ROUNDUP(W373/H373,0)*0.00753),"")</f>
        <v>0.11295000000000001</v>
      </c>
      <c r="Y373" s="56"/>
      <c r="Z373" s="57"/>
      <c r="AD373" s="58"/>
      <c r="BA373" s="259" t="s">
        <v>1</v>
      </c>
    </row>
    <row r="374" spans="1:53" ht="27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9</v>
      </c>
      <c r="W374" s="332">
        <f t="shared" si="16"/>
        <v>10.08</v>
      </c>
      <c r="X374" s="36">
        <f t="shared" ref="X374:X382" si="17">IFERROR(IF(W374=0,"",ROUNDUP(W374/H374,0)*0.00502),"")</f>
        <v>3.0120000000000001E-2</v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3.5</v>
      </c>
      <c r="W379" s="332">
        <f t="shared" si="16"/>
        <v>4.2</v>
      </c>
      <c r="X379" s="36">
        <f t="shared" si="17"/>
        <v>1.004E-2</v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33</v>
      </c>
      <c r="W381" s="332">
        <f t="shared" si="16"/>
        <v>33.6</v>
      </c>
      <c r="X381" s="36">
        <f t="shared" si="17"/>
        <v>8.0320000000000003E-2</v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111.54761904761905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114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0.79818000000000011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382.5</v>
      </c>
      <c r="W384" s="333">
        <f>IFERROR(SUM(W370:W382),"0")</f>
        <v>388.08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6</v>
      </c>
      <c r="W388" s="332">
        <f>IFERROR(IF(V388="",0,CEILING((V388/$H388),1)*$H388),"")</f>
        <v>7.1999999999999993</v>
      </c>
      <c r="X388" s="36">
        <f>IFERROR(IF(W388=0,"",ROUNDUP(W388/H388,0)*0.00937),"")</f>
        <v>2.811E-2</v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2.5</v>
      </c>
      <c r="W390" s="333">
        <f>IFERROR(W386/H386,"0")+IFERROR(W387/H387,"0")+IFERROR(W388/H388,"0")+IFERROR(W389/H389,"0")</f>
        <v>3</v>
      </c>
      <c r="X390" s="333">
        <f>IFERROR(IF(X386="",0,X386),"0")+IFERROR(IF(X387="",0,X387),"0")+IFERROR(IF(X388="",0,X388),"0")+IFERROR(IF(X389="",0,X389),"0")</f>
        <v>2.811E-2</v>
      </c>
      <c r="Y390" s="334"/>
      <c r="Z390" s="334"/>
    </row>
    <row r="391" spans="1:53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6</v>
      </c>
      <c r="W391" s="333">
        <f>IFERROR(SUM(W386:W389),"0")</f>
        <v>7.1999999999999993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73</v>
      </c>
      <c r="W434" s="332">
        <f t="shared" ref="W434:W442" si="19">IFERROR(IF(V434="",0,CEILING((V434/$H434),1)*$H434),"")</f>
        <v>73.92</v>
      </c>
      <c r="X434" s="36">
        <f>IFERROR(IF(W434=0,"",ROUNDUP(W434/H434,0)*0.01196),"")</f>
        <v>0.16744000000000001</v>
      </c>
      <c r="Y434" s="56"/>
      <c r="Z434" s="57"/>
      <c r="AD434" s="58"/>
      <c r="BA434" s="290" t="s">
        <v>1</v>
      </c>
    </row>
    <row r="435" spans="1:53" ht="27" hidden="1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0</v>
      </c>
      <c r="W435" s="332">
        <f t="shared" si="19"/>
        <v>0</v>
      </c>
      <c r="X435" s="36" t="str">
        <f>IFERROR(IF(W435=0,"",ROUNDUP(W435/H435,0)*0.01196),"")</f>
        <v/>
      </c>
      <c r="Y435" s="56"/>
      <c r="Z435" s="57"/>
      <c r="AD435" s="58"/>
      <c r="BA435" s="291" t="s">
        <v>1</v>
      </c>
    </row>
    <row r="436" spans="1:53" ht="27" hidden="1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0</v>
      </c>
      <c r="W436" s="332">
        <f t="shared" si="19"/>
        <v>0</v>
      </c>
      <c r="X436" s="36" t="str">
        <f>IFERROR(IF(W436=0,"",ROUNDUP(W436/H436,0)*0.01196),"")</f>
        <v/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51</v>
      </c>
      <c r="W437" s="332">
        <f t="shared" si="19"/>
        <v>52.800000000000004</v>
      </c>
      <c r="X437" s="36">
        <f>IFERROR(IF(W437=0,"",ROUNDUP(W437/H437,0)*0.01196),"")</f>
        <v>0.1196</v>
      </c>
      <c r="Y437" s="56"/>
      <c r="Z437" s="57"/>
      <c r="AD437" s="58"/>
      <c r="BA437" s="293" t="s">
        <v>1</v>
      </c>
    </row>
    <row r="438" spans="1:53" ht="27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75</v>
      </c>
      <c r="W438" s="332">
        <f t="shared" si="19"/>
        <v>75.600000000000009</v>
      </c>
      <c r="X438" s="36">
        <f>IFERROR(IF(W438=0,"",ROUNDUP(W438/H438,0)*0.00937),"")</f>
        <v>0.19677</v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12</v>
      </c>
      <c r="W441" s="332">
        <f t="shared" si="19"/>
        <v>12</v>
      </c>
      <c r="X441" s="36">
        <f>IFERROR(IF(W441=0,"",ROUNDUP(W441/H441,0)*0.00753),"")</f>
        <v>3.7650000000000003E-2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49.318181818181813</v>
      </c>
      <c r="W443" s="333">
        <f>IFERROR(W434/H434,"0")+IFERROR(W435/H435,"0")+IFERROR(W436/H436,"0")+IFERROR(W437/H437,"0")+IFERROR(W438/H438,"0")+IFERROR(W439/H439,"0")+IFERROR(W440/H440,"0")+IFERROR(W441/H441,"0")+IFERROR(W442/H442,"0")</f>
        <v>50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0.52146000000000003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211</v>
      </c>
      <c r="W444" s="333">
        <f>IFERROR(SUM(W434:W442),"0")</f>
        <v>214.32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hidden="1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0</v>
      </c>
      <c r="W446" s="332">
        <f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299" t="s">
        <v>1</v>
      </c>
    </row>
    <row r="447" spans="1:53" ht="16.5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136</v>
      </c>
      <c r="W447" s="332">
        <f>IFERROR(IF(V447="",0,CEILING((V447/$H447),1)*$H447),"")</f>
        <v>136.80000000000001</v>
      </c>
      <c r="X447" s="36">
        <f>IFERROR(IF(W447=0,"",ROUNDUP(W447/H447,0)*0.00937),"")</f>
        <v>0.35605999999999999</v>
      </c>
      <c r="Y447" s="56"/>
      <c r="Z447" s="57"/>
      <c r="AD447" s="58"/>
      <c r="BA447" s="300" t="s">
        <v>1</v>
      </c>
    </row>
    <row r="448" spans="1:53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37.777777777777779</v>
      </c>
      <c r="W448" s="333">
        <f>IFERROR(W446/H446,"0")+IFERROR(W447/H447,"0")</f>
        <v>38</v>
      </c>
      <c r="X448" s="333">
        <f>IFERROR(IF(X446="",0,X446),"0")+IFERROR(IF(X447="",0,X447),"0")</f>
        <v>0.35605999999999999</v>
      </c>
      <c r="Y448" s="334"/>
      <c r="Z448" s="334"/>
    </row>
    <row r="449" spans="1:53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136</v>
      </c>
      <c r="W449" s="333">
        <f>IFERROR(SUM(W446:W447),"0")</f>
        <v>136.80000000000001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243</v>
      </c>
      <c r="W451" s="332">
        <f t="shared" ref="W451:W456" si="20">IFERROR(IF(V451="",0,CEILING((V451/$H451),1)*$H451),"")</f>
        <v>248.16000000000003</v>
      </c>
      <c r="X451" s="36">
        <f>IFERROR(IF(W451=0,"",ROUNDUP(W451/H451,0)*0.01196),"")</f>
        <v>0.56211999999999995</v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151</v>
      </c>
      <c r="W452" s="332">
        <f t="shared" si="20"/>
        <v>153.12</v>
      </c>
      <c r="X452" s="36">
        <f>IFERROR(IF(W452=0,"",ROUNDUP(W452/H452,0)*0.01196),"")</f>
        <v>0.34683999999999998</v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422</v>
      </c>
      <c r="W453" s="332">
        <f t="shared" si="20"/>
        <v>422.40000000000003</v>
      </c>
      <c r="X453" s="36">
        <f>IFERROR(IF(W453=0,"",ROUNDUP(W453/H453,0)*0.01196),"")</f>
        <v>0.95679999999999998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154.54545454545456</v>
      </c>
      <c r="W457" s="333">
        <f>IFERROR(W451/H451,"0")+IFERROR(W452/H452,"0")+IFERROR(W453/H453,"0")+IFERROR(W454/H454,"0")+IFERROR(W455/H455,"0")+IFERROR(W456/H456,"0")</f>
        <v>156</v>
      </c>
      <c r="X457" s="333">
        <f>IFERROR(IF(X451="",0,X451),"0")+IFERROR(IF(X452="",0,X452),"0")+IFERROR(IF(X453="",0,X453),"0")+IFERROR(IF(X454="",0,X454),"0")+IFERROR(IF(X455="",0,X455),"0")+IFERROR(IF(X456="",0,X456),"0")</f>
        <v>1.8657599999999999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816</v>
      </c>
      <c r="W458" s="333">
        <f>IFERROR(SUM(W451:W456),"0")</f>
        <v>823.68000000000006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17</v>
      </c>
      <c r="W461" s="332">
        <f>IFERROR(IF(V461="",0,CEILING((V461/$H461),1)*$H461),"")</f>
        <v>23.4</v>
      </c>
      <c r="X461" s="36">
        <f>IFERROR(IF(W461=0,"",ROUNDUP(W461/H461,0)*0.02175),"")</f>
        <v>6.5250000000000002E-2</v>
      </c>
      <c r="Y461" s="56"/>
      <c r="Z461" s="57"/>
      <c r="AD461" s="58"/>
      <c r="BA461" s="308" t="s">
        <v>1</v>
      </c>
    </row>
    <row r="462" spans="1:53" ht="16.5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37</v>
      </c>
      <c r="W462" s="332">
        <f>IFERROR(IF(V462="",0,CEILING((V462/$H462),1)*$H462),"")</f>
        <v>39</v>
      </c>
      <c r="X462" s="36">
        <f>IFERROR(IF(W462=0,"",ROUNDUP(W462/H462,0)*0.02175),"")</f>
        <v>0.10874999999999999</v>
      </c>
      <c r="Y462" s="56"/>
      <c r="Z462" s="57"/>
      <c r="AD462" s="58"/>
      <c r="BA462" s="309" t="s">
        <v>1</v>
      </c>
    </row>
    <row r="463" spans="1:53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6.9230769230769234</v>
      </c>
      <c r="W463" s="333">
        <f>IFERROR(W460/H460,"0")+IFERROR(W461/H461,"0")+IFERROR(W462/H462,"0")</f>
        <v>8</v>
      </c>
      <c r="X463" s="333">
        <f>IFERROR(IF(X460="",0,X460),"0")+IFERROR(IF(X461="",0,X461),"0")+IFERROR(IF(X462="",0,X462),"0")</f>
        <v>0.17399999999999999</v>
      </c>
      <c r="Y463" s="334"/>
      <c r="Z463" s="334"/>
    </row>
    <row r="464" spans="1:53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54</v>
      </c>
      <c r="W464" s="333">
        <f>IFERROR(SUM(W460:W462),"0")</f>
        <v>62.4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hidden="1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0</v>
      </c>
      <c r="W486" s="33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hidden="1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0</v>
      </c>
      <c r="W491" s="333">
        <f>IFERROR(W486/H486,"0")+IFERROR(W487/H487,"0")+IFERROR(W488/H488,"0")+IFERROR(W489/H489,"0")+IFERROR(W490/H490,"0")</f>
        <v>0</v>
      </c>
      <c r="X491" s="333">
        <f>IFERROR(IF(X486="",0,X486),"0")+IFERROR(IF(X487="",0,X487),"0")+IFERROR(IF(X488="",0,X488),"0")+IFERROR(IF(X489="",0,X489),"0")+IFERROR(IF(X490="",0,X490),"0")</f>
        <v>0</v>
      </c>
      <c r="Y491" s="334"/>
      <c r="Z491" s="334"/>
    </row>
    <row r="492" spans="1:53" hidden="1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0</v>
      </c>
      <c r="W492" s="333">
        <f>IFERROR(SUM(W486:W490),"0")</f>
        <v>0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9386.5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9530.1299999999992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10007.20269219952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10160.376999999999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19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19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10482.20269219952</v>
      </c>
      <c r="W496" s="333">
        <f>GrossWeightTotalR+PalletQtyTotalR*25</f>
        <v>10635.376999999999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1987.1645690290215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2014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21.99953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237.60000000000002</v>
      </c>
      <c r="D503" s="46">
        <f>IFERROR(W55*1,"0")+IFERROR(W56*1,"0")+IFERROR(W57*1,"0")+IFERROR(W58*1,"0")</f>
        <v>68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917.80000000000018</v>
      </c>
      <c r="F503" s="46">
        <f>IFERROR(W129*1,"0")+IFERROR(W130*1,"0")+IFERROR(W131*1,"0")+IFERROR(W132*1,"0")</f>
        <v>48.6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159.60000000000002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2743.2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483.00000000000006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18.75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2676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499.2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441.17999999999995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1237.2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0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8"/>
        <filter val="1 428,00"/>
        <filter val="1 575,00"/>
        <filter val="1 987,16"/>
        <filter val="10 007,20"/>
        <filter val="10 482,20"/>
        <filter val="10,00"/>
        <filter val="101,00"/>
        <filter val="105,00"/>
        <filter val="111,55"/>
        <filter val="12,00"/>
        <filter val="12,41"/>
        <filter val="122,00"/>
        <filter val="136,00"/>
        <filter val="138,00"/>
        <filter val="142,00"/>
        <filter val="147,00"/>
        <filter val="15,00"/>
        <filter val="15,64"/>
        <filter val="151,00"/>
        <filter val="153,00"/>
        <filter val="154,55"/>
        <filter val="156,00"/>
        <filter val="159,00"/>
        <filter val="16,67"/>
        <filter val="16,75"/>
        <filter val="17,00"/>
        <filter val="17,78"/>
        <filter val="18,00"/>
        <filter val="19"/>
        <filter val="2 286,00"/>
        <filter val="2,00"/>
        <filter val="2,50"/>
        <filter val="20,83"/>
        <filter val="209,00"/>
        <filter val="21,94"/>
        <filter val="211,00"/>
        <filter val="22,00"/>
        <filter val="222,00"/>
        <filter val="237,00"/>
        <filter val="24,00"/>
        <filter val="243,00"/>
        <filter val="26,00"/>
        <filter val="26,30"/>
        <filter val="279,00"/>
        <filter val="3,50"/>
        <filter val="3,85"/>
        <filter val="30,00"/>
        <filter val="33,00"/>
        <filter val="35,00"/>
        <filter val="350,00"/>
        <filter val="37,00"/>
        <filter val="37,78"/>
        <filter val="37,93"/>
        <filter val="38,00"/>
        <filter val="382,50"/>
        <filter val="392,00"/>
        <filter val="4,76"/>
        <filter val="41,55"/>
        <filter val="422,00"/>
        <filter val="45,00"/>
        <filter val="48,00"/>
        <filter val="48,10"/>
        <filter val="49,32"/>
        <filter val="496,00"/>
        <filter val="499,00"/>
        <filter val="5,00"/>
        <filter val="50,00"/>
        <filter val="502,00"/>
        <filter val="51,00"/>
        <filter val="54,00"/>
        <filter val="548,00"/>
        <filter val="56,00"/>
        <filter val="57,00"/>
        <filter val="57,86"/>
        <filter val="585,00"/>
        <filter val="6,00"/>
        <filter val="6,92"/>
        <filter val="61,00"/>
        <filter val="61,40"/>
        <filter val="63,97"/>
        <filter val="64,81"/>
        <filter val="67,00"/>
        <filter val="69,00"/>
        <filter val="71,00"/>
        <filter val="73,00"/>
        <filter val="75,00"/>
        <filter val="77,00"/>
        <filter val="8,33"/>
        <filter val="816,00"/>
        <filter val="84,00"/>
        <filter val="869,01"/>
        <filter val="9 386,50"/>
        <filter val="9,00"/>
        <filter val="91,00"/>
        <filter val="92,00"/>
        <filter val="92,21"/>
        <filter val="921,00"/>
        <filter val="98,00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