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6881C2-D4E3-400F-94E5-792579FCEF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W468" i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W451" i="1"/>
  <c r="X451" i="1" s="1"/>
  <c r="N451" i="1"/>
  <c r="V449" i="1"/>
  <c r="V448" i="1"/>
  <c r="W447" i="1"/>
  <c r="X447" i="1" s="1"/>
  <c r="N447" i="1"/>
  <c r="W446" i="1"/>
  <c r="W448" i="1" s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X439" i="1"/>
  <c r="W439" i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W426" i="1" s="1"/>
  <c r="V422" i="1"/>
  <c r="V421" i="1"/>
  <c r="W420" i="1"/>
  <c r="V418" i="1"/>
  <c r="V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W412" i="1"/>
  <c r="X412" i="1" s="1"/>
  <c r="N412" i="1"/>
  <c r="X411" i="1"/>
  <c r="W411" i="1"/>
  <c r="N411" i="1"/>
  <c r="W410" i="1"/>
  <c r="N410" i="1"/>
  <c r="V408" i="1"/>
  <c r="V407" i="1"/>
  <c r="W406" i="1"/>
  <c r="X406" i="1" s="1"/>
  <c r="N406" i="1"/>
  <c r="W405" i="1"/>
  <c r="N405" i="1"/>
  <c r="V402" i="1"/>
  <c r="V401" i="1"/>
  <c r="W400" i="1"/>
  <c r="X400" i="1" s="1"/>
  <c r="W399" i="1"/>
  <c r="X399" i="1" s="1"/>
  <c r="W398" i="1"/>
  <c r="X398" i="1" s="1"/>
  <c r="W397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N365" i="1"/>
  <c r="V361" i="1"/>
  <c r="V360" i="1"/>
  <c r="W359" i="1"/>
  <c r="N359" i="1"/>
  <c r="V357" i="1"/>
  <c r="V356" i="1"/>
  <c r="W355" i="1"/>
  <c r="X355" i="1" s="1"/>
  <c r="N355" i="1"/>
  <c r="W354" i="1"/>
  <c r="X354" i="1" s="1"/>
  <c r="N354" i="1"/>
  <c r="X353" i="1"/>
  <c r="W353" i="1"/>
  <c r="N353" i="1"/>
  <c r="W352" i="1"/>
  <c r="N352" i="1"/>
  <c r="V350" i="1"/>
  <c r="V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W329" i="1"/>
  <c r="V327" i="1"/>
  <c r="V326" i="1"/>
  <c r="W325" i="1"/>
  <c r="X325" i="1" s="1"/>
  <c r="N325" i="1"/>
  <c r="W324" i="1"/>
  <c r="X324" i="1" s="1"/>
  <c r="W323" i="1"/>
  <c r="X323" i="1" s="1"/>
  <c r="N323" i="1"/>
  <c r="V321" i="1"/>
  <c r="V320" i="1"/>
  <c r="X319" i="1"/>
  <c r="W319" i="1"/>
  <c r="N319" i="1"/>
  <c r="W318" i="1"/>
  <c r="X318" i="1" s="1"/>
  <c r="N318" i="1"/>
  <c r="W317" i="1"/>
  <c r="X317" i="1" s="1"/>
  <c r="W316" i="1"/>
  <c r="X316" i="1" s="1"/>
  <c r="N316" i="1"/>
  <c r="W315" i="1"/>
  <c r="X315" i="1" s="1"/>
  <c r="N315" i="1"/>
  <c r="X314" i="1"/>
  <c r="W314" i="1"/>
  <c r="N314" i="1"/>
  <c r="W313" i="1"/>
  <c r="X313" i="1" s="1"/>
  <c r="N313" i="1"/>
  <c r="W312" i="1"/>
  <c r="X312" i="1" s="1"/>
  <c r="N312" i="1"/>
  <c r="V308" i="1"/>
  <c r="V307" i="1"/>
  <c r="W306" i="1"/>
  <c r="N306" i="1"/>
  <c r="V304" i="1"/>
  <c r="V303" i="1"/>
  <c r="W302" i="1"/>
  <c r="N302" i="1"/>
  <c r="V300" i="1"/>
  <c r="V299" i="1"/>
  <c r="W298" i="1"/>
  <c r="N298" i="1"/>
  <c r="V296" i="1"/>
  <c r="V295" i="1"/>
  <c r="W294" i="1"/>
  <c r="N294" i="1"/>
  <c r="V291" i="1"/>
  <c r="V290" i="1"/>
  <c r="W289" i="1"/>
  <c r="X289" i="1" s="1"/>
  <c r="N289" i="1"/>
  <c r="W288" i="1"/>
  <c r="W290" i="1" s="1"/>
  <c r="N288" i="1"/>
  <c r="V286" i="1"/>
  <c r="V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W278" i="1"/>
  <c r="X278" i="1" s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X265" i="1"/>
  <c r="W265" i="1"/>
  <c r="X264" i="1"/>
  <c r="W264" i="1"/>
  <c r="V262" i="1"/>
  <c r="V261" i="1"/>
  <c r="W260" i="1"/>
  <c r="X260" i="1" s="1"/>
  <c r="N260" i="1"/>
  <c r="X259" i="1"/>
  <c r="W259" i="1"/>
  <c r="N259" i="1"/>
  <c r="W258" i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X245" i="1"/>
  <c r="W245" i="1"/>
  <c r="N245" i="1"/>
  <c r="V243" i="1"/>
  <c r="W242" i="1"/>
  <c r="V242" i="1"/>
  <c r="X241" i="1"/>
  <c r="W241" i="1"/>
  <c r="N241" i="1"/>
  <c r="W240" i="1"/>
  <c r="X240" i="1" s="1"/>
  <c r="N240" i="1"/>
  <c r="W239" i="1"/>
  <c r="X239" i="1" s="1"/>
  <c r="N239" i="1"/>
  <c r="W238" i="1"/>
  <c r="N238" i="1"/>
  <c r="V236" i="1"/>
  <c r="V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W213" i="1" s="1"/>
  <c r="V205" i="1"/>
  <c r="V204" i="1"/>
  <c r="W203" i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X195" i="1" s="1"/>
  <c r="V193" i="1"/>
  <c r="V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N170" i="1"/>
  <c r="W169" i="1"/>
  <c r="X169" i="1" s="1"/>
  <c r="N169" i="1"/>
  <c r="X168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N158" i="1"/>
  <c r="V155" i="1"/>
  <c r="V154" i="1"/>
  <c r="W153" i="1"/>
  <c r="X153" i="1" s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W129" i="1"/>
  <c r="N129" i="1"/>
  <c r="V126" i="1"/>
  <c r="V125" i="1"/>
  <c r="W124" i="1"/>
  <c r="X124" i="1" s="1"/>
  <c r="W123" i="1"/>
  <c r="X123" i="1" s="1"/>
  <c r="N123" i="1"/>
  <c r="X122" i="1"/>
  <c r="W122" i="1"/>
  <c r="X121" i="1"/>
  <c r="W121" i="1"/>
  <c r="X120" i="1"/>
  <c r="W120" i="1"/>
  <c r="X119" i="1"/>
  <c r="W119" i="1"/>
  <c r="N119" i="1"/>
  <c r="W118" i="1"/>
  <c r="N118" i="1"/>
  <c r="V116" i="1"/>
  <c r="V115" i="1"/>
  <c r="W114" i="1"/>
  <c r="X114" i="1" s="1"/>
  <c r="W113" i="1"/>
  <c r="X113" i="1" s="1"/>
  <c r="N113" i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X90" i="1"/>
  <c r="W90" i="1"/>
  <c r="X89" i="1"/>
  <c r="W89" i="1"/>
  <c r="X88" i="1"/>
  <c r="W88" i="1"/>
  <c r="X87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W78" i="1"/>
  <c r="X78" i="1" s="1"/>
  <c r="W77" i="1"/>
  <c r="X77" i="1" s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W68" i="1"/>
  <c r="X68" i="1" s="1"/>
  <c r="N68" i="1"/>
  <c r="X67" i="1"/>
  <c r="W67" i="1"/>
  <c r="N67" i="1"/>
  <c r="W66" i="1"/>
  <c r="X66" i="1" s="1"/>
  <c r="W65" i="1"/>
  <c r="X65" i="1" s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W60" i="1" s="1"/>
  <c r="W55" i="1"/>
  <c r="X55" i="1" s="1"/>
  <c r="N55" i="1"/>
  <c r="V52" i="1"/>
  <c r="V51" i="1"/>
  <c r="W50" i="1"/>
  <c r="X50" i="1" s="1"/>
  <c r="N50" i="1"/>
  <c r="W49" i="1"/>
  <c r="X49" i="1" s="1"/>
  <c r="N49" i="1"/>
  <c r="V45" i="1"/>
  <c r="V44" i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255" i="1" l="1"/>
  <c r="W115" i="1"/>
  <c r="W126" i="1"/>
  <c r="F503" i="1"/>
  <c r="X424" i="1"/>
  <c r="X425" i="1" s="1"/>
  <c r="W425" i="1"/>
  <c r="X51" i="1"/>
  <c r="W52" i="1"/>
  <c r="X92" i="1"/>
  <c r="X267" i="1"/>
  <c r="W331" i="1"/>
  <c r="X329" i="1"/>
  <c r="X331" i="1" s="1"/>
  <c r="W361" i="1"/>
  <c r="W360" i="1"/>
  <c r="X359" i="1"/>
  <c r="X360" i="1" s="1"/>
  <c r="W367" i="1"/>
  <c r="X365" i="1"/>
  <c r="X367" i="1" s="1"/>
  <c r="W402" i="1"/>
  <c r="W401" i="1"/>
  <c r="X397" i="1"/>
  <c r="X401" i="1" s="1"/>
  <c r="W471" i="1"/>
  <c r="X468" i="1"/>
  <c r="W93" i="1"/>
  <c r="W104" i="1"/>
  <c r="W173" i="1"/>
  <c r="X170" i="1"/>
  <c r="X172" i="1" s="1"/>
  <c r="V493" i="1"/>
  <c r="W32" i="1"/>
  <c r="X35" i="1"/>
  <c r="X36" i="1" s="1"/>
  <c r="X43" i="1"/>
  <c r="X44" i="1" s="1"/>
  <c r="C503" i="1"/>
  <c r="W85" i="1"/>
  <c r="W92" i="1"/>
  <c r="X118" i="1"/>
  <c r="X125" i="1" s="1"/>
  <c r="X192" i="1"/>
  <c r="X199" i="1"/>
  <c r="J503" i="1"/>
  <c r="W205" i="1"/>
  <c r="W204" i="1"/>
  <c r="X203" i="1"/>
  <c r="X204" i="1" s="1"/>
  <c r="O503" i="1"/>
  <c r="W295" i="1"/>
  <c r="X294" i="1"/>
  <c r="X295" i="1" s="1"/>
  <c r="W300" i="1"/>
  <c r="W299" i="1"/>
  <c r="X298" i="1"/>
  <c r="X299" i="1" s="1"/>
  <c r="W304" i="1"/>
  <c r="W303" i="1"/>
  <c r="X302" i="1"/>
  <c r="X303" i="1" s="1"/>
  <c r="W308" i="1"/>
  <c r="W307" i="1"/>
  <c r="X306" i="1"/>
  <c r="X307" i="1" s="1"/>
  <c r="X326" i="1"/>
  <c r="W349" i="1"/>
  <c r="X347" i="1"/>
  <c r="X349" i="1" s="1"/>
  <c r="W356" i="1"/>
  <c r="X390" i="1"/>
  <c r="W407" i="1"/>
  <c r="X405" i="1"/>
  <c r="X407" i="1" s="1"/>
  <c r="W472" i="1"/>
  <c r="X469" i="1"/>
  <c r="W125" i="1"/>
  <c r="G503" i="1"/>
  <c r="W154" i="1"/>
  <c r="W232" i="1"/>
  <c r="N503" i="1"/>
  <c r="W344" i="1"/>
  <c r="W390" i="1"/>
  <c r="W495" i="1"/>
  <c r="B503" i="1"/>
  <c r="W494" i="1"/>
  <c r="W59" i="1"/>
  <c r="W84" i="1"/>
  <c r="W103" i="1"/>
  <c r="W116" i="1"/>
  <c r="W142" i="1"/>
  <c r="W161" i="1"/>
  <c r="X158" i="1"/>
  <c r="X160" i="1" s="1"/>
  <c r="W166" i="1"/>
  <c r="X234" i="1"/>
  <c r="X235" i="1" s="1"/>
  <c r="W235" i="1"/>
  <c r="W236" i="1"/>
  <c r="W262" i="1"/>
  <c r="W273" i="1"/>
  <c r="X270" i="1"/>
  <c r="X273" i="1" s="1"/>
  <c r="W286" i="1"/>
  <c r="X334" i="1"/>
  <c r="X335" i="1" s="1"/>
  <c r="W335" i="1"/>
  <c r="W336" i="1"/>
  <c r="W391" i="1"/>
  <c r="W418" i="1"/>
  <c r="X410" i="1"/>
  <c r="X417" i="1" s="1"/>
  <c r="W417" i="1"/>
  <c r="W476" i="1"/>
  <c r="X474" i="1"/>
  <c r="X476" i="1" s="1"/>
  <c r="E503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84" i="1" s="1"/>
  <c r="X97" i="1"/>
  <c r="X103" i="1" s="1"/>
  <c r="X106" i="1"/>
  <c r="X115" i="1" s="1"/>
  <c r="X129" i="1"/>
  <c r="X133" i="1" s="1"/>
  <c r="X138" i="1"/>
  <c r="X141" i="1" s="1"/>
  <c r="W141" i="1"/>
  <c r="X147" i="1"/>
  <c r="X154" i="1" s="1"/>
  <c r="W160" i="1"/>
  <c r="X163" i="1"/>
  <c r="X165" i="1" s="1"/>
  <c r="W192" i="1"/>
  <c r="W200" i="1"/>
  <c r="W199" i="1"/>
  <c r="W256" i="1"/>
  <c r="W267" i="1"/>
  <c r="W274" i="1"/>
  <c r="W326" i="1"/>
  <c r="W357" i="1"/>
  <c r="X352" i="1"/>
  <c r="X356" i="1" s="1"/>
  <c r="W384" i="1"/>
  <c r="X370" i="1"/>
  <c r="X383" i="1" s="1"/>
  <c r="W383" i="1"/>
  <c r="X428" i="1"/>
  <c r="X429" i="1" s="1"/>
  <c r="W429" i="1"/>
  <c r="W430" i="1"/>
  <c r="W449" i="1"/>
  <c r="X446" i="1"/>
  <c r="X448" i="1" s="1"/>
  <c r="W458" i="1"/>
  <c r="W463" i="1"/>
  <c r="X460" i="1"/>
  <c r="X463" i="1" s="1"/>
  <c r="W477" i="1"/>
  <c r="I503" i="1"/>
  <c r="H9" i="1"/>
  <c r="V497" i="1"/>
  <c r="W24" i="1"/>
  <c r="D503" i="1"/>
  <c r="W134" i="1"/>
  <c r="H503" i="1"/>
  <c r="W155" i="1"/>
  <c r="W172" i="1"/>
  <c r="W193" i="1"/>
  <c r="W212" i="1"/>
  <c r="X208" i="1"/>
  <c r="X212" i="1" s="1"/>
  <c r="L503" i="1"/>
  <c r="X238" i="1"/>
  <c r="X242" i="1" s="1"/>
  <c r="W243" i="1"/>
  <c r="W268" i="1"/>
  <c r="W291" i="1"/>
  <c r="X288" i="1"/>
  <c r="X290" i="1" s="1"/>
  <c r="P503" i="1"/>
  <c r="W320" i="1"/>
  <c r="W327" i="1"/>
  <c r="W332" i="1"/>
  <c r="Q503" i="1"/>
  <c r="W345" i="1"/>
  <c r="X339" i="1"/>
  <c r="X344" i="1" s="1"/>
  <c r="W394" i="1"/>
  <c r="X393" i="1"/>
  <c r="X394" i="1" s="1"/>
  <c r="W395" i="1"/>
  <c r="W408" i="1"/>
  <c r="W421" i="1"/>
  <c r="X420" i="1"/>
  <c r="X421" i="1" s="1"/>
  <c r="W422" i="1"/>
  <c r="X457" i="1"/>
  <c r="W464" i="1"/>
  <c r="A10" i="1"/>
  <c r="W23" i="1"/>
  <c r="W133" i="1"/>
  <c r="M503" i="1"/>
  <c r="W231" i="1"/>
  <c r="X216" i="1"/>
  <c r="X231" i="1" s="1"/>
  <c r="W255" i="1"/>
  <c r="W261" i="1"/>
  <c r="X258" i="1"/>
  <c r="X261" i="1" s="1"/>
  <c r="W285" i="1"/>
  <c r="X277" i="1"/>
  <c r="X285" i="1" s="1"/>
  <c r="X320" i="1"/>
  <c r="W350" i="1"/>
  <c r="W368" i="1"/>
  <c r="X434" i="1"/>
  <c r="X443" i="1" s="1"/>
  <c r="T503" i="1"/>
  <c r="W443" i="1"/>
  <c r="W444" i="1"/>
  <c r="W457" i="1"/>
  <c r="U503" i="1"/>
  <c r="R503" i="1"/>
  <c r="W296" i="1"/>
  <c r="W321" i="1"/>
  <c r="S503" i="1"/>
  <c r="X471" i="1" l="1"/>
  <c r="X498" i="1" s="1"/>
  <c r="W497" i="1"/>
  <c r="W493" i="1"/>
  <c r="W496" i="1"/>
</calcChain>
</file>

<file path=xl/sharedStrings.xml><?xml version="1.0" encoding="utf-8"?>
<sst xmlns="http://schemas.openxmlformats.org/spreadsheetml/2006/main" count="2143" uniqueCount="741">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</sst>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 t="s">
        <v>740</v>
      </c>
      <c r="I5" s="666"/>
      <c r="J5" s="666"/>
      <c r="K5" s="666"/>
      <c r="L5" s="614"/>
      <c r="N5" s="24" t="s">
        <v>10</v>
      </c>
      <c r="O5" s="395">
        <v>45319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Воскресенье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0.5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22</v>
      </c>
      <c r="W27" s="332">
        <f t="shared" si="0"/>
        <v>22.68</v>
      </c>
      <c r="X27" s="36">
        <f t="shared" si="1"/>
        <v>6.7769999999999997E-2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13</v>
      </c>
      <c r="W31" s="332">
        <f t="shared" si="0"/>
        <v>15.120000000000001</v>
      </c>
      <c r="X31" s="36">
        <f t="shared" si="1"/>
        <v>4.5179999999999998E-2</v>
      </c>
      <c r="Y31" s="56"/>
      <c r="Z31" s="57"/>
      <c r="AD31" s="58"/>
      <c r="BA31" s="65" t="s">
        <v>1</v>
      </c>
    </row>
    <row r="32" spans="1:53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13.888888888888889</v>
      </c>
      <c r="W32" s="333">
        <f>IFERROR(W26/H26,"0")+IFERROR(W27/H27,"0")+IFERROR(W28/H28,"0")+IFERROR(W29/H29,"0")+IFERROR(W30/H30,"0")+IFERROR(W31/H31,"0")</f>
        <v>15</v>
      </c>
      <c r="X32" s="333">
        <f>IFERROR(IF(X26="",0,X26),"0")+IFERROR(IF(X27="",0,X27),"0")+IFERROR(IF(X28="",0,X28),"0")+IFERROR(IF(X29="",0,X29),"0")+IFERROR(IF(X30="",0,X30),"0")+IFERROR(IF(X31="",0,X31),"0")</f>
        <v>0.11294999999999999</v>
      </c>
      <c r="Y32" s="334"/>
      <c r="Z32" s="334"/>
    </row>
    <row r="33" spans="1:53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35</v>
      </c>
      <c r="W33" s="333">
        <f>IFERROR(SUM(W26:W31),"0")</f>
        <v>37.799999999999997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41</v>
      </c>
      <c r="W49" s="332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3.7962962962962958</v>
      </c>
      <c r="W51" s="333">
        <f>IFERROR(W49/H49,"0")+IFERROR(W50/H50,"0")</f>
        <v>4</v>
      </c>
      <c r="X51" s="333">
        <f>IFERROR(IF(X49="",0,X49),"0")+IFERROR(IF(X50="",0,X50),"0")</f>
        <v>8.6999999999999994E-2</v>
      </c>
      <c r="Y51" s="334"/>
      <c r="Z51" s="334"/>
    </row>
    <row r="52" spans="1:53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41</v>
      </c>
      <c r="W52" s="333">
        <f>IFERROR(SUM(W49:W50),"0")</f>
        <v>43.2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0</v>
      </c>
      <c r="W55" s="332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0</v>
      </c>
      <c r="W59" s="333">
        <f>IFERROR(W55/H55,"0")+IFERROR(W56/H56,"0")+IFERROR(W57/H57,"0")+IFERROR(W58/H58,"0")</f>
        <v>0</v>
      </c>
      <c r="X59" s="333">
        <f>IFERROR(IF(X55="",0,X55),"0")+IFERROR(IF(X56="",0,X56),"0")+IFERROR(IF(X57="",0,X57),"0")+IFERROR(IF(X58="",0,X58),"0")</f>
        <v>0</v>
      </c>
      <c r="Y59" s="334"/>
      <c r="Z59" s="334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0</v>
      </c>
      <c r="W60" s="333">
        <f>IFERROR(SUM(W55:W58),"0")</f>
        <v>0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49</v>
      </c>
      <c r="W67" s="332">
        <f t="shared" si="2"/>
        <v>54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101</v>
      </c>
      <c r="W69" s="332">
        <f t="shared" si="2"/>
        <v>112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13.55489417989418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15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0.32624999999999993</v>
      </c>
      <c r="Y84" s="334"/>
      <c r="Z84" s="334"/>
    </row>
    <row r="85" spans="1:53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150</v>
      </c>
      <c r="W85" s="333">
        <f>IFERROR(SUM(W63:W83),"0")</f>
        <v>166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97</v>
      </c>
      <c r="W106" s="332">
        <f t="shared" ref="W106:W114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11.547619047619047</v>
      </c>
      <c r="W115" s="333">
        <f>IFERROR(W106/H106,"0")+IFERROR(W107/H107,"0")+IFERROR(W108/H108,"0")+IFERROR(W109/H109,"0")+IFERROR(W110/H110,"0")+IFERROR(W111/H111,"0")+IFERROR(W112/H112,"0")+IFERROR(W113/H113,"0")+IFERROR(W114/H114,"0")</f>
        <v>12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0.26100000000000001</v>
      </c>
      <c r="Y115" s="334"/>
      <c r="Z115" s="334"/>
    </row>
    <row r="116" spans="1:53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97</v>
      </c>
      <c r="W116" s="333">
        <f>IFERROR(SUM(W106:W114),"0")</f>
        <v>100.80000000000001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76</v>
      </c>
      <c r="W120" s="332">
        <f t="shared" si="7"/>
        <v>84</v>
      </c>
      <c r="X120" s="36">
        <f>IFERROR(IF(W120=0,"",ROUNDUP(W120/H120,0)*0.02175),"")</f>
        <v>0.21749999999999997</v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9.0476190476190474</v>
      </c>
      <c r="W125" s="333">
        <f>IFERROR(W118/H118,"0")+IFERROR(W119/H119,"0")+IFERROR(W120/H120,"0")+IFERROR(W121/H121,"0")+IFERROR(W122/H122,"0")+IFERROR(W123/H123,"0")+IFERROR(W124/H124,"0")</f>
        <v>10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0.21749999999999997</v>
      </c>
      <c r="Y125" s="334"/>
      <c r="Z125" s="334"/>
    </row>
    <row r="126" spans="1:53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76</v>
      </c>
      <c r="W126" s="333">
        <f>IFERROR(SUM(W118:W124),"0")</f>
        <v>84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61</v>
      </c>
      <c r="W130" s="332">
        <f>IFERROR(IF(V130="",0,CEILING((V130/$H130),1)*$H130),"")</f>
        <v>67.2</v>
      </c>
      <c r="X130" s="36">
        <f>IFERROR(IF(W130=0,"",ROUNDUP(W130/H130,0)*0.02175),"")</f>
        <v>0.17399999999999999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62</v>
      </c>
      <c r="W132" s="332">
        <f>IFERROR(IF(V132="",0,CEILING((V132/$H132),1)*$H132),"")</f>
        <v>62.1</v>
      </c>
      <c r="X132" s="36">
        <f>IFERROR(IF(W132=0,"",ROUNDUP(W132/H132,0)*0.00753),"")</f>
        <v>0.17319000000000001</v>
      </c>
      <c r="Y132" s="56"/>
      <c r="Z132" s="57"/>
      <c r="AD132" s="58"/>
      <c r="BA132" s="128" t="s">
        <v>1</v>
      </c>
    </row>
    <row r="133" spans="1:53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30.224867724867725</v>
      </c>
      <c r="W133" s="333">
        <f>IFERROR(W129/H129,"0")+IFERROR(W130/H130,"0")+IFERROR(W131/H131,"0")+IFERROR(W132/H132,"0")</f>
        <v>31</v>
      </c>
      <c r="X133" s="333">
        <f>IFERROR(IF(X129="",0,X129),"0")+IFERROR(IF(X130="",0,X130),"0")+IFERROR(IF(X131="",0,X131),"0")+IFERROR(IF(X132="",0,X132),"0")</f>
        <v>0.34719</v>
      </c>
      <c r="Y133" s="334"/>
      <c r="Z133" s="334"/>
    </row>
    <row r="134" spans="1:53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123</v>
      </c>
      <c r="W134" s="333">
        <f>IFERROR(SUM(W129:W132),"0")</f>
        <v>129.30000000000001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66</v>
      </c>
      <c r="W168" s="332">
        <f>IFERROR(IF(V168="",0,CEILING((V168/$H168),1)*$H168),"")</f>
        <v>70.2</v>
      </c>
      <c r="X168" s="36">
        <f>IFERROR(IF(W168=0,"",ROUNDUP(W168/H168,0)*0.00937),"")</f>
        <v>0.12181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65</v>
      </c>
      <c r="W169" s="332">
        <f>IFERROR(IF(V169="",0,CEILING((V169/$H169),1)*$H169),"")</f>
        <v>70.2</v>
      </c>
      <c r="X169" s="36">
        <f>IFERROR(IF(W169=0,"",ROUNDUP(W169/H169,0)*0.00937),"")</f>
        <v>0.12181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24.25925925925926</v>
      </c>
      <c r="W172" s="333">
        <f>IFERROR(W168/H168,"0")+IFERROR(W169/H169,"0")+IFERROR(W170/H170,"0")+IFERROR(W171/H171,"0")</f>
        <v>26</v>
      </c>
      <c r="X172" s="333">
        <f>IFERROR(IF(X168="",0,X168),"0")+IFERROR(IF(X169="",0,X169),"0")+IFERROR(IF(X170="",0,X170),"0")+IFERROR(IF(X171="",0,X171),"0")</f>
        <v>0.24362</v>
      </c>
      <c r="Y172" s="334"/>
      <c r="Z172" s="334"/>
    </row>
    <row r="173" spans="1:53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131</v>
      </c>
      <c r="W173" s="333">
        <f>IFERROR(SUM(W168:W171),"0")</f>
        <v>140.4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205</v>
      </c>
      <c r="W179" s="332">
        <f t="shared" si="9"/>
        <v>210.6</v>
      </c>
      <c r="X179" s="36">
        <f>IFERROR(IF(W179=0,"",ROUNDUP(W179/H179,0)*0.02175),"")</f>
        <v>0.58724999999999994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36</v>
      </c>
      <c r="W181" s="332">
        <f t="shared" si="9"/>
        <v>36</v>
      </c>
      <c r="X181" s="36">
        <f>IFERROR(IF(W181=0,"",ROUNDUP(W181/H181,0)*0.00753),"")</f>
        <v>0.11295000000000001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0</v>
      </c>
      <c r="W183" s="332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173</v>
      </c>
      <c r="W185" s="332">
        <f t="shared" si="9"/>
        <v>175.2</v>
      </c>
      <c r="X185" s="36">
        <f t="shared" ref="X185:X191" si="10">IFERROR(IF(W185=0,"",ROUNDUP(W185/H185,0)*0.00753),"")</f>
        <v>0.54969000000000001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90</v>
      </c>
      <c r="W187" s="332">
        <f t="shared" si="9"/>
        <v>91.2</v>
      </c>
      <c r="X187" s="36">
        <f t="shared" si="10"/>
        <v>0.28614000000000001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217</v>
      </c>
      <c r="W188" s="332">
        <f t="shared" si="9"/>
        <v>218.4</v>
      </c>
      <c r="X188" s="36">
        <f t="shared" si="10"/>
        <v>0.68523000000000001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255</v>
      </c>
      <c r="W190" s="332">
        <f t="shared" si="9"/>
        <v>256.8</v>
      </c>
      <c r="X190" s="36">
        <f t="shared" si="10"/>
        <v>0.80571000000000004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39</v>
      </c>
      <c r="W191" s="332">
        <f t="shared" si="9"/>
        <v>40.799999999999997</v>
      </c>
      <c r="X191" s="36">
        <f t="shared" si="10"/>
        <v>0.12801000000000001</v>
      </c>
      <c r="Y191" s="56"/>
      <c r="Z191" s="57"/>
      <c r="AD191" s="58"/>
      <c r="BA191" s="165" t="s">
        <v>1</v>
      </c>
    </row>
    <row r="192" spans="1:53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363.78205128205133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368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3.1549800000000001</v>
      </c>
      <c r="Y192" s="334"/>
      <c r="Z192" s="334"/>
    </row>
    <row r="193" spans="1:53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1015</v>
      </c>
      <c r="W193" s="333">
        <f>IFERROR(SUM(W175:W191),"0")</f>
        <v>1029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97</v>
      </c>
      <c r="W197" s="332">
        <f>IFERROR(IF(V197="",0,CEILING((V197/$H197),1)*$H197),"")</f>
        <v>98.399999999999991</v>
      </c>
      <c r="X197" s="36">
        <f>IFERROR(IF(W197=0,"",ROUNDUP(W197/H197,0)*0.00753),"")</f>
        <v>0.30873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57</v>
      </c>
      <c r="W198" s="332">
        <f>IFERROR(IF(V198="",0,CEILING((V198/$H198),1)*$H198),"")</f>
        <v>57.599999999999994</v>
      </c>
      <c r="X198" s="36">
        <f>IFERROR(IF(W198=0,"",ROUNDUP(W198/H198,0)*0.00753),"")</f>
        <v>0.18071999999999999</v>
      </c>
      <c r="Y198" s="56"/>
      <c r="Z198" s="57"/>
      <c r="AD198" s="58"/>
      <c r="BA198" s="169" t="s">
        <v>1</v>
      </c>
    </row>
    <row r="199" spans="1:53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64.166666666666671</v>
      </c>
      <c r="W199" s="333">
        <f>IFERROR(W195/H195,"0")+IFERROR(W196/H196,"0")+IFERROR(W197/H197,"0")+IFERROR(W198/H198,"0")</f>
        <v>65</v>
      </c>
      <c r="X199" s="333">
        <f>IFERROR(IF(X195="",0,X195),"0")+IFERROR(IF(X196="",0,X196),"0")+IFERROR(IF(X197="",0,X197),"0")+IFERROR(IF(X198="",0,X198),"0")</f>
        <v>0.48945</v>
      </c>
      <c r="Y199" s="334"/>
      <c r="Z199" s="334"/>
    </row>
    <row r="200" spans="1:53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154</v>
      </c>
      <c r="W200" s="333">
        <f>IFERROR(SUM(W195:W198),"0")</f>
        <v>156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133</v>
      </c>
      <c r="W238" s="332">
        <f>IFERROR(IF(V238="",0,CEILING((V238/$H238),1)*$H238),"")</f>
        <v>134.4</v>
      </c>
      <c r="X238" s="36">
        <f>IFERROR(IF(W238=0,"",ROUNDUP(W238/H238,0)*0.00753),"")</f>
        <v>0.24096000000000001</v>
      </c>
      <c r="Y238" s="56"/>
      <c r="Z238" s="57"/>
      <c r="AD238" s="58"/>
      <c r="BA238" s="191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30</v>
      </c>
      <c r="W239" s="332">
        <f>IFERROR(IF(V239="",0,CEILING((V239/$H239),1)*$H239),"")</f>
        <v>33.6</v>
      </c>
      <c r="X239" s="36">
        <f>IFERROR(IF(W239=0,"",ROUNDUP(W239/H239,0)*0.00753),"")</f>
        <v>6.0240000000000002E-2</v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38.80952380952381</v>
      </c>
      <c r="W242" s="333">
        <f>IFERROR(W238/H238,"0")+IFERROR(W239/H239,"0")+IFERROR(W240/H240,"0")+IFERROR(W241/H241,"0")</f>
        <v>40</v>
      </c>
      <c r="X242" s="333">
        <f>IFERROR(IF(X238="",0,X238),"0")+IFERROR(IF(X239="",0,X239),"0")+IFERROR(IF(X240="",0,X240),"0")+IFERROR(IF(X241="",0,X241),"0")</f>
        <v>0.30120000000000002</v>
      </c>
      <c r="Y242" s="334"/>
      <c r="Z242" s="334"/>
    </row>
    <row r="243" spans="1:53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163</v>
      </c>
      <c r="W243" s="333">
        <f>IFERROR(SUM(W238:W241),"0")</f>
        <v>168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0</v>
      </c>
      <c r="W249" s="332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idden="1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0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0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334"/>
      <c r="Z255" s="334"/>
    </row>
    <row r="256" spans="1:53" hidden="1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0</v>
      </c>
      <c r="W256" s="333">
        <f>IFERROR(SUM(W245:W254),"0")</f>
        <v>0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69</v>
      </c>
      <c r="W258" s="332">
        <f>IFERROR(IF(V258="",0,CEILING((V258/$H258),1)*$H258),"")</f>
        <v>75.600000000000009</v>
      </c>
      <c r="X258" s="36">
        <f>IFERROR(IF(W258=0,"",ROUNDUP(W258/H258,0)*0.02175),"")</f>
        <v>0.19574999999999998</v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90</v>
      </c>
      <c r="W259" s="332">
        <f>IFERROR(IF(V259="",0,CEILING((V259/$H259),1)*$H259),"")</f>
        <v>93.6</v>
      </c>
      <c r="X259" s="36">
        <f>IFERROR(IF(W259=0,"",ROUNDUP(W259/H259,0)*0.02175),"")</f>
        <v>0.26100000000000001</v>
      </c>
      <c r="Y259" s="56"/>
      <c r="Z259" s="57"/>
      <c r="AD259" s="58"/>
      <c r="BA259" s="206" t="s">
        <v>1</v>
      </c>
    </row>
    <row r="260" spans="1:53" ht="16.5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59</v>
      </c>
      <c r="W260" s="332">
        <f>IFERROR(IF(V260="",0,CEILING((V260/$H260),1)*$H260),"")</f>
        <v>67.2</v>
      </c>
      <c r="X260" s="36">
        <f>IFERROR(IF(W260=0,"",ROUNDUP(W260/H260,0)*0.02175),"")</f>
        <v>0.17399999999999999</v>
      </c>
      <c r="Y260" s="56"/>
      <c r="Z260" s="57"/>
      <c r="AD260" s="58"/>
      <c r="BA260" s="207" t="s">
        <v>1</v>
      </c>
    </row>
    <row r="261" spans="1:53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26.776556776556774</v>
      </c>
      <c r="W261" s="333">
        <f>IFERROR(W258/H258,"0")+IFERROR(W259/H259,"0")+IFERROR(W260/H260,"0")</f>
        <v>29</v>
      </c>
      <c r="X261" s="333">
        <f>IFERROR(IF(X258="",0,X258),"0")+IFERROR(IF(X259="",0,X259),"0")+IFERROR(IF(X260="",0,X260),"0")</f>
        <v>0.63074999999999992</v>
      </c>
      <c r="Y261" s="334"/>
      <c r="Z261" s="334"/>
    </row>
    <row r="262" spans="1:53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218</v>
      </c>
      <c r="W262" s="333">
        <f>IFERROR(SUM(W258:W260),"0")</f>
        <v>236.39999999999998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hidden="1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hidden="1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hidden="1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812</v>
      </c>
      <c r="W312" s="332">
        <f t="shared" ref="W312:W319" si="15">IFERROR(IF(V312="",0,CEILING((V312/$H312),1)*$H312),"")</f>
        <v>825</v>
      </c>
      <c r="X312" s="36">
        <f>IFERROR(IF(W312=0,"",ROUNDUP(W312/H312,0)*0.02175),"")</f>
        <v>1.1962499999999998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712</v>
      </c>
      <c r="W314" s="332">
        <f t="shared" si="15"/>
        <v>720</v>
      </c>
      <c r="X314" s="36">
        <f>IFERROR(IF(W314=0,"",ROUNDUP(W314/H314,0)*0.02175),"")</f>
        <v>1.044</v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401</v>
      </c>
      <c r="W316" s="332">
        <f t="shared" si="15"/>
        <v>405</v>
      </c>
      <c r="X316" s="36">
        <f>IFERROR(IF(W316=0,"",ROUNDUP(W316/H316,0)*0.02175),"")</f>
        <v>0.58724999999999994</v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5</v>
      </c>
      <c r="W318" s="332">
        <f t="shared" si="15"/>
        <v>5</v>
      </c>
      <c r="X318" s="36">
        <f>IFERROR(IF(W318=0,"",ROUNDUP(W318/H318,0)*0.00937),"")</f>
        <v>9.3699999999999999E-3</v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129.33333333333331</v>
      </c>
      <c r="W320" s="333">
        <f>IFERROR(W312/H312,"0")+IFERROR(W313/H313,"0")+IFERROR(W314/H314,"0")+IFERROR(W315/H315,"0")+IFERROR(W316/H316,"0")+IFERROR(W317/H317,"0")+IFERROR(W318/H318,"0")+IFERROR(W319/H319,"0")</f>
        <v>131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2.8368699999999998</v>
      </c>
      <c r="Y320" s="334"/>
      <c r="Z320" s="334"/>
    </row>
    <row r="321" spans="1:53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1930</v>
      </c>
      <c r="W321" s="333">
        <f>IFERROR(SUM(W312:W319),"0")</f>
        <v>1955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343</v>
      </c>
      <c r="W323" s="332">
        <f>IFERROR(IF(V323="",0,CEILING((V323/$H323),1)*$H323),"")</f>
        <v>345</v>
      </c>
      <c r="X323" s="36">
        <f>IFERROR(IF(W323=0,"",ROUNDUP(W323/H323,0)*0.02175),"")</f>
        <v>0.50024999999999997</v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22.866666666666667</v>
      </c>
      <c r="W326" s="333">
        <f>IFERROR(W323/H323,"0")+IFERROR(W324/H324,"0")+IFERROR(W325/H325,"0")</f>
        <v>23</v>
      </c>
      <c r="X326" s="333">
        <f>IFERROR(IF(X323="",0,X323),"0")+IFERROR(IF(X324="",0,X324),"0")+IFERROR(IF(X325="",0,X325),"0")</f>
        <v>0.50024999999999997</v>
      </c>
      <c r="Y326" s="334"/>
      <c r="Z326" s="334"/>
    </row>
    <row r="327" spans="1:53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343</v>
      </c>
      <c r="W327" s="333">
        <f>IFERROR(SUM(W323:W325),"0")</f>
        <v>345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109</v>
      </c>
      <c r="W330" s="332">
        <f>IFERROR(IF(V330="",0,CEILING((V330/$H330),1)*$H330),"")</f>
        <v>109.2</v>
      </c>
      <c r="X330" s="36">
        <f>IFERROR(IF(W330=0,"",ROUNDUP(W330/H330,0)*0.02175),"")</f>
        <v>0.30449999999999999</v>
      </c>
      <c r="Y330" s="56"/>
      <c r="Z330" s="57"/>
      <c r="AD330" s="58"/>
      <c r="BA330" s="240" t="s">
        <v>1</v>
      </c>
    </row>
    <row r="331" spans="1:53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13.974358974358974</v>
      </c>
      <c r="W331" s="333">
        <f>IFERROR(W329/H329,"0")+IFERROR(W330/H330,"0")</f>
        <v>14</v>
      </c>
      <c r="X331" s="333">
        <f>IFERROR(IF(X329="",0,X329),"0")+IFERROR(IF(X330="",0,X330),"0")</f>
        <v>0.30449999999999999</v>
      </c>
      <c r="Y331" s="334"/>
      <c r="Z331" s="334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109</v>
      </c>
      <c r="W332" s="333">
        <f>IFERROR(SUM(W329:W330),"0")</f>
        <v>109.2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185</v>
      </c>
      <c r="W334" s="332">
        <f>IFERROR(IF(V334="",0,CEILING((V334/$H334),1)*$H334),"")</f>
        <v>187.2</v>
      </c>
      <c r="X334" s="36">
        <f>IFERROR(IF(W334=0,"",ROUNDUP(W334/H334,0)*0.02175),"")</f>
        <v>0.52200000000000002</v>
      </c>
      <c r="Y334" s="56"/>
      <c r="Z334" s="57"/>
      <c r="AD334" s="58"/>
      <c r="BA334" s="241" t="s">
        <v>1</v>
      </c>
    </row>
    <row r="335" spans="1:53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23.717948717948719</v>
      </c>
      <c r="W335" s="333">
        <f>IFERROR(W334/H334,"0")</f>
        <v>24</v>
      </c>
      <c r="X335" s="333">
        <f>IFERROR(IF(X334="",0,X334),"0")</f>
        <v>0.52200000000000002</v>
      </c>
      <c r="Y335" s="334"/>
      <c r="Z335" s="334"/>
    </row>
    <row r="336" spans="1:53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185</v>
      </c>
      <c r="W336" s="333">
        <f>IFERROR(SUM(W334:W334),"0")</f>
        <v>187.2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418</v>
      </c>
      <c r="W352" s="332">
        <f>IFERROR(IF(V352="",0,CEILING((V352/$H352),1)*$H352),"")</f>
        <v>421.2</v>
      </c>
      <c r="X352" s="36">
        <f>IFERROR(IF(W352=0,"",ROUNDUP(W352/H352,0)*0.02175),"")</f>
        <v>1.1744999999999999</v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53.589743589743591</v>
      </c>
      <c r="W356" s="333">
        <f>IFERROR(W352/H352,"0")+IFERROR(W353/H353,"0")+IFERROR(W354/H354,"0")+IFERROR(W355/H355,"0")</f>
        <v>54</v>
      </c>
      <c r="X356" s="333">
        <f>IFERROR(IF(X352="",0,X352),"0")+IFERROR(IF(X353="",0,X353),"0")+IFERROR(IF(X354="",0,X354),"0")+IFERROR(IF(X355="",0,X355),"0")</f>
        <v>1.1744999999999999</v>
      </c>
      <c r="Y356" s="334"/>
      <c r="Z356" s="334"/>
    </row>
    <row r="357" spans="1:53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418</v>
      </c>
      <c r="W357" s="333">
        <f>IFERROR(SUM(W352:W355),"0")</f>
        <v>421.2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193</v>
      </c>
      <c r="W370" s="332">
        <f t="shared" ref="W370:W382" si="16">IFERROR(IF(V370="",0,CEILING((V370/$H370),1)*$H370),"")</f>
        <v>193.20000000000002</v>
      </c>
      <c r="X370" s="36">
        <f>IFERROR(IF(W370=0,"",ROUNDUP(W370/H370,0)*0.00753),"")</f>
        <v>0.34638000000000002</v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56</v>
      </c>
      <c r="W372" s="332">
        <f t="shared" si="16"/>
        <v>58.800000000000004</v>
      </c>
      <c r="X372" s="36">
        <f>IFERROR(IF(W372=0,"",ROUNDUP(W372/H372,0)*0.00753),"")</f>
        <v>0.10542</v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59.285714285714278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60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0.45180000000000003</v>
      </c>
      <c r="Y383" s="334"/>
      <c r="Z383" s="334"/>
    </row>
    <row r="384" spans="1:53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249</v>
      </c>
      <c r="W384" s="333">
        <f>IFERROR(SUM(W370:W382),"0")</f>
        <v>252.00000000000003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49</v>
      </c>
      <c r="W410" s="332">
        <f t="shared" ref="W410:W416" si="18">IFERROR(IF(V410="",0,CEILING((V410/$H410),1)*$H410),"")</f>
        <v>50.400000000000006</v>
      </c>
      <c r="X410" s="36">
        <f>IFERROR(IF(W410=0,"",ROUNDUP(W410/H410,0)*0.00753),"")</f>
        <v>9.0359999999999996E-2</v>
      </c>
      <c r="Y410" s="56"/>
      <c r="Z410" s="57"/>
      <c r="AD410" s="58"/>
      <c r="BA410" s="280" t="s">
        <v>1</v>
      </c>
    </row>
    <row r="411" spans="1:53" ht="27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9</v>
      </c>
      <c r="W411" s="332">
        <f t="shared" si="18"/>
        <v>12</v>
      </c>
      <c r="X411" s="36">
        <f>IFERROR(IF(W411=0,"",ROUNDUP(W411/H411,0)*0.00937),"")</f>
        <v>2.811E-2</v>
      </c>
      <c r="Y411" s="56"/>
      <c r="Z411" s="57"/>
      <c r="AD411" s="58"/>
      <c r="BA411" s="281" t="s">
        <v>1</v>
      </c>
    </row>
    <row r="412" spans="1:53" ht="27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20</v>
      </c>
      <c r="W412" s="332">
        <f t="shared" si="18"/>
        <v>21</v>
      </c>
      <c r="X412" s="36">
        <f>IFERROR(IF(W412=0,"",ROUNDUP(W412/H412,0)*0.00502),"")</f>
        <v>5.0200000000000002E-2</v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23.44047619047619</v>
      </c>
      <c r="W417" s="333">
        <f>IFERROR(W410/H410,"0")+IFERROR(W411/H411,"0")+IFERROR(W412/H412,"0")+IFERROR(W413/H413,"0")+IFERROR(W414/H414,"0")+IFERROR(W415/H415,"0")+IFERROR(W416/H416,"0")</f>
        <v>25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0.16866999999999999</v>
      </c>
      <c r="Y417" s="334"/>
      <c r="Z417" s="334"/>
    </row>
    <row r="418" spans="1:53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78</v>
      </c>
      <c r="W418" s="333">
        <f>IFERROR(SUM(W410:W416),"0")</f>
        <v>83.4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126</v>
      </c>
      <c r="W435" s="332">
        <f t="shared" si="19"/>
        <v>126.72</v>
      </c>
      <c r="X435" s="36">
        <f>IFERROR(IF(W435=0,"",ROUNDUP(W435/H435,0)*0.01196),"")</f>
        <v>0.28704000000000002</v>
      </c>
      <c r="Y435" s="56"/>
      <c r="Z435" s="57"/>
      <c r="AD435" s="58"/>
      <c r="BA435" s="291" t="s">
        <v>1</v>
      </c>
    </row>
    <row r="436" spans="1:53" ht="27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46</v>
      </c>
      <c r="W436" s="332">
        <f t="shared" si="19"/>
        <v>47.52</v>
      </c>
      <c r="X436" s="36">
        <f>IFERROR(IF(W436=0,"",ROUNDUP(W436/H436,0)*0.01196),"")</f>
        <v>0.10764</v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112</v>
      </c>
      <c r="W437" s="332">
        <f t="shared" si="19"/>
        <v>116.16000000000001</v>
      </c>
      <c r="X437" s="36">
        <f>IFERROR(IF(W437=0,"",ROUNDUP(W437/H437,0)*0.01196),"")</f>
        <v>0.26312000000000002</v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53.787878787878789</v>
      </c>
      <c r="W443" s="333">
        <f>IFERROR(W434/H434,"0")+IFERROR(W435/H435,"0")+IFERROR(W436/H436,"0")+IFERROR(W437/H437,"0")+IFERROR(W438/H438,"0")+IFERROR(W439/H439,"0")+IFERROR(W440/H440,"0")+IFERROR(W441/H441,"0")+IFERROR(W442/H442,"0")</f>
        <v>55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0.65780000000000005</v>
      </c>
      <c r="Y443" s="334"/>
      <c r="Z443" s="334"/>
    </row>
    <row r="444" spans="1:53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284</v>
      </c>
      <c r="W444" s="333">
        <f>IFERROR(SUM(W434:W442),"0")</f>
        <v>290.40000000000003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hidden="1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0</v>
      </c>
      <c r="W446" s="332">
        <f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hidden="1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0</v>
      </c>
      <c r="W448" s="333">
        <f>IFERROR(W446/H446,"0")+IFERROR(W447/H447,"0")</f>
        <v>0</v>
      </c>
      <c r="X448" s="333">
        <f>IFERROR(IF(X446="",0,X446),"0")+IFERROR(IF(X447="",0,X447),"0")</f>
        <v>0</v>
      </c>
      <c r="Y448" s="334"/>
      <c r="Z448" s="334"/>
    </row>
    <row r="449" spans="1:53" hidden="1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0</v>
      </c>
      <c r="W449" s="333">
        <f>IFERROR(SUM(W446:W447),"0")</f>
        <v>0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215</v>
      </c>
      <c r="W451" s="332">
        <f t="shared" ref="W451:W456" si="20">IFERROR(IF(V451="",0,CEILING((V451/$H451),1)*$H451),"")</f>
        <v>216.48000000000002</v>
      </c>
      <c r="X451" s="36">
        <f>IFERROR(IF(W451=0,"",ROUNDUP(W451/H451,0)*0.01196),"")</f>
        <v>0.49036000000000002</v>
      </c>
      <c r="Y451" s="56"/>
      <c r="Z451" s="57"/>
      <c r="AD451" s="58"/>
      <c r="BA451" s="301" t="s">
        <v>1</v>
      </c>
    </row>
    <row r="452" spans="1:53" ht="27" hidden="1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0</v>
      </c>
      <c r="W452" s="332">
        <f t="shared" si="20"/>
        <v>0</v>
      </c>
      <c r="X452" s="36" t="str">
        <f>IFERROR(IF(W452=0,"",ROUNDUP(W452/H452,0)*0.01196),"")</f>
        <v/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48</v>
      </c>
      <c r="W453" s="332">
        <f t="shared" si="20"/>
        <v>52.800000000000004</v>
      </c>
      <c r="X453" s="36">
        <f>IFERROR(IF(W453=0,"",ROUNDUP(W453/H453,0)*0.01196),"")</f>
        <v>0.1196</v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49.810606060606062</v>
      </c>
      <c r="W457" s="333">
        <f>IFERROR(W451/H451,"0")+IFERROR(W452/H452,"0")+IFERROR(W453/H453,"0")+IFERROR(W454/H454,"0")+IFERROR(W455/H455,"0")+IFERROR(W456/H456,"0")</f>
        <v>51</v>
      </c>
      <c r="X457" s="333">
        <f>IFERROR(IF(X451="",0,X451),"0")+IFERROR(IF(X452="",0,X452),"0")+IFERROR(IF(X453="",0,X453),"0")+IFERROR(IF(X454="",0,X454),"0")+IFERROR(IF(X455="",0,X455),"0")+IFERROR(IF(X456="",0,X456),"0")</f>
        <v>0.60996000000000006</v>
      </c>
      <c r="Y457" s="334"/>
      <c r="Z457" s="334"/>
    </row>
    <row r="458" spans="1:53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263</v>
      </c>
      <c r="W458" s="333">
        <f>IFERROR(SUM(W451:W456),"0")</f>
        <v>269.28000000000003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41</v>
      </c>
      <c r="W462" s="332">
        <f>IFERROR(IF(V462="",0,CEILING((V462/$H462),1)*$H462),"")</f>
        <v>46.8</v>
      </c>
      <c r="X462" s="36">
        <f>IFERROR(IF(W462=0,"",ROUNDUP(W462/H462,0)*0.02175),"")</f>
        <v>0.1305</v>
      </c>
      <c r="Y462" s="56"/>
      <c r="Z462" s="57"/>
      <c r="AD462" s="58"/>
      <c r="BA462" s="309" t="s">
        <v>1</v>
      </c>
    </row>
    <row r="463" spans="1:53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5.2564102564102564</v>
      </c>
      <c r="W463" s="333">
        <f>IFERROR(W460/H460,"0")+IFERROR(W461/H461,"0")+IFERROR(W462/H462,"0")</f>
        <v>6</v>
      </c>
      <c r="X463" s="333">
        <f>IFERROR(IF(X460="",0,X460),"0")+IFERROR(IF(X461="",0,X461),"0")+IFERROR(IF(X462="",0,X462),"0")</f>
        <v>0.1305</v>
      </c>
      <c r="Y463" s="334"/>
      <c r="Z463" s="334"/>
    </row>
    <row r="464" spans="1:53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41</v>
      </c>
      <c r="W464" s="333">
        <f>IFERROR(SUM(W460:W462),"0")</f>
        <v>46.8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30</v>
      </c>
      <c r="W479" s="332">
        <f>IFERROR(IF(V479="",0,CEILING((V479/$H479),1)*$H479),"")</f>
        <v>33.6</v>
      </c>
      <c r="X479" s="36">
        <f>IFERROR(IF(W479=0,"",ROUNDUP(W479/H479,0)*0.00753),"")</f>
        <v>6.0240000000000002E-2</v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7.1428571428571423</v>
      </c>
      <c r="W483" s="333">
        <f>IFERROR(W479/H479,"0")+IFERROR(W480/H480,"0")+IFERROR(W481/H481,"0")+IFERROR(W482/H482,"0")</f>
        <v>8</v>
      </c>
      <c r="X483" s="333">
        <f>IFERROR(IF(X479="",0,X479),"0")+IFERROR(IF(X480="",0,X480),"0")+IFERROR(IF(X481="",0,X481),"0")+IFERROR(IF(X482="",0,X482),"0")</f>
        <v>6.0240000000000002E-2</v>
      </c>
      <c r="Y483" s="334"/>
      <c r="Z483" s="334"/>
    </row>
    <row r="484" spans="1:53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30</v>
      </c>
      <c r="W484" s="333">
        <f>IFERROR(SUM(W479:W482),"0")</f>
        <v>33.6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72</v>
      </c>
      <c r="W486" s="332">
        <f>IFERROR(IF(V486="",0,CEILING((V486/$H486),1)*$H486),"")</f>
        <v>78</v>
      </c>
      <c r="X486" s="36">
        <f>IFERROR(IF(W486=0,"",ROUNDUP(W486/H486,0)*0.02175),"")</f>
        <v>0.21749999999999997</v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9.2307692307692317</v>
      </c>
      <c r="W491" s="333">
        <f>IFERROR(W486/H486,"0")+IFERROR(W487/H487,"0")+IFERROR(W488/H488,"0")+IFERROR(W489/H489,"0")+IFERROR(W490/H490,"0")</f>
        <v>10</v>
      </c>
      <c r="X491" s="333">
        <f>IFERROR(IF(X486="",0,X486),"0")+IFERROR(IF(X487="",0,X487),"0")+IFERROR(IF(X488="",0,X488),"0")+IFERROR(IF(X489="",0,X489),"0")+IFERROR(IF(X490="",0,X490),"0")</f>
        <v>0.21749999999999997</v>
      </c>
      <c r="Y491" s="334"/>
      <c r="Z491" s="334"/>
    </row>
    <row r="492" spans="1:53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72</v>
      </c>
      <c r="W492" s="333">
        <f>IFERROR(SUM(W486:W490),"0")</f>
        <v>78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6205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6361.9799999999987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6584.2225788840788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6750.6940000000004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12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12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6884.2225788840788</v>
      </c>
      <c r="W496" s="333">
        <f>GrossWeightTotalR+PalletQtyTotalR*25</f>
        <v>7050.6940000000004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1051.2910062160061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1076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13.806479999999997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37.799999999999997</v>
      </c>
      <c r="C503" s="46">
        <f>IFERROR(W49*1,"0")+IFERROR(W50*1,"0")</f>
        <v>43.2</v>
      </c>
      <c r="D503" s="46">
        <f>IFERROR(W55*1,"0")+IFERROR(W56*1,"0")+IFERROR(W57*1,"0")+IFERROR(W58*1,"0")</f>
        <v>0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350.8</v>
      </c>
      <c r="F503" s="46">
        <f>IFERROR(W129*1,"0")+IFERROR(W130*1,"0")+IFERROR(W131*1,"0")+IFERROR(W132*1,"0")</f>
        <v>129.30000000000001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1325.4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404.40000000000003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2596.3999999999996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421.2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252.00000000000003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83.4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606.48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111.6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15,00"/>
        <filter val="1 051,29"/>
        <filter val="1 930,00"/>
        <filter val="101,00"/>
        <filter val="109,00"/>
        <filter val="11,55"/>
        <filter val="112,00"/>
        <filter val="12"/>
        <filter val="123,00"/>
        <filter val="126,00"/>
        <filter val="129,33"/>
        <filter val="13,00"/>
        <filter val="13,55"/>
        <filter val="13,89"/>
        <filter val="13,97"/>
        <filter val="131,00"/>
        <filter val="133,00"/>
        <filter val="150,00"/>
        <filter val="154,00"/>
        <filter val="163,00"/>
        <filter val="173,00"/>
        <filter val="185,00"/>
        <filter val="193,00"/>
        <filter val="20,00"/>
        <filter val="205,00"/>
        <filter val="215,00"/>
        <filter val="217,00"/>
        <filter val="218,00"/>
        <filter val="22,00"/>
        <filter val="22,87"/>
        <filter val="23,44"/>
        <filter val="23,72"/>
        <filter val="24,26"/>
        <filter val="249,00"/>
        <filter val="255,00"/>
        <filter val="26,78"/>
        <filter val="263,00"/>
        <filter val="284,00"/>
        <filter val="3,80"/>
        <filter val="30,00"/>
        <filter val="30,22"/>
        <filter val="343,00"/>
        <filter val="35,00"/>
        <filter val="36,00"/>
        <filter val="363,78"/>
        <filter val="38,81"/>
        <filter val="39,00"/>
        <filter val="401,00"/>
        <filter val="41,00"/>
        <filter val="418,00"/>
        <filter val="46,00"/>
        <filter val="48,00"/>
        <filter val="49,00"/>
        <filter val="49,81"/>
        <filter val="5,00"/>
        <filter val="5,26"/>
        <filter val="53,59"/>
        <filter val="53,79"/>
        <filter val="56,00"/>
        <filter val="57,00"/>
        <filter val="59,00"/>
        <filter val="59,29"/>
        <filter val="6 205,00"/>
        <filter val="6 584,22"/>
        <filter val="6 884,22"/>
        <filter val="61,00"/>
        <filter val="62,00"/>
        <filter val="64,17"/>
        <filter val="65,00"/>
        <filter val="66,00"/>
        <filter val="69,00"/>
        <filter val="7,14"/>
        <filter val="712,00"/>
        <filter val="72,00"/>
        <filter val="76,00"/>
        <filter val="78,00"/>
        <filter val="812,00"/>
        <filter val="9,00"/>
        <filter val="9,05"/>
        <filter val="9,23"/>
        <filter val="90,00"/>
        <filter val="97,00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