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F1D748-4079-4264-9E94-8C105B52CD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X498" i="1"/>
  <c r="W498" i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N489" i="1"/>
  <c r="W488" i="1"/>
  <c r="V486" i="1"/>
  <c r="V485" i="1"/>
  <c r="W484" i="1"/>
  <c r="X484" i="1" s="1"/>
  <c r="W483" i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X469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N460" i="1"/>
  <c r="V458" i="1"/>
  <c r="V457" i="1"/>
  <c r="W456" i="1"/>
  <c r="W457" i="1" s="1"/>
  <c r="N456" i="1"/>
  <c r="X455" i="1"/>
  <c r="W455" i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V439" i="1"/>
  <c r="V438" i="1"/>
  <c r="W437" i="1"/>
  <c r="V435" i="1"/>
  <c r="V434" i="1"/>
  <c r="W433" i="1"/>
  <c r="W434" i="1" s="1"/>
  <c r="V431" i="1"/>
  <c r="V430" i="1"/>
  <c r="W429" i="1"/>
  <c r="X429" i="1" s="1"/>
  <c r="X430" i="1" s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W421" i="1"/>
  <c r="X421" i="1" s="1"/>
  <c r="N421" i="1"/>
  <c r="X420" i="1"/>
  <c r="W420" i="1"/>
  <c r="N420" i="1"/>
  <c r="W419" i="1"/>
  <c r="X419" i="1" s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X402" i="1" s="1"/>
  <c r="X403" i="1" s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X391" i="1"/>
  <c r="W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V377" i="1"/>
  <c r="V376" i="1"/>
  <c r="X375" i="1"/>
  <c r="W375" i="1"/>
  <c r="N375" i="1"/>
  <c r="W374" i="1"/>
  <c r="N374" i="1"/>
  <c r="V370" i="1"/>
  <c r="V369" i="1"/>
  <c r="W368" i="1"/>
  <c r="W369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N357" i="1"/>
  <c r="W356" i="1"/>
  <c r="N356" i="1"/>
  <c r="V354" i="1"/>
  <c r="V353" i="1"/>
  <c r="W352" i="1"/>
  <c r="X352" i="1" s="1"/>
  <c r="N352" i="1"/>
  <c r="X351" i="1"/>
  <c r="W351" i="1"/>
  <c r="X350" i="1"/>
  <c r="W350" i="1"/>
  <c r="N350" i="1"/>
  <c r="W349" i="1"/>
  <c r="N349" i="1"/>
  <c r="W348" i="1"/>
  <c r="X348" i="1" s="1"/>
  <c r="N348" i="1"/>
  <c r="V345" i="1"/>
  <c r="V344" i="1"/>
  <c r="W343" i="1"/>
  <c r="W345" i="1" s="1"/>
  <c r="N343" i="1"/>
  <c r="V341" i="1"/>
  <c r="V340" i="1"/>
  <c r="W339" i="1"/>
  <c r="X339" i="1" s="1"/>
  <c r="N339" i="1"/>
  <c r="X338" i="1"/>
  <c r="X340" i="1" s="1"/>
  <c r="W338" i="1"/>
  <c r="V336" i="1"/>
  <c r="V335" i="1"/>
  <c r="W334" i="1"/>
  <c r="X334" i="1" s="1"/>
  <c r="N334" i="1"/>
  <c r="W333" i="1"/>
  <c r="X333" i="1" s="1"/>
  <c r="W332" i="1"/>
  <c r="X332" i="1" s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V317" i="1"/>
  <c r="V316" i="1"/>
  <c r="W315" i="1"/>
  <c r="W317" i="1" s="1"/>
  <c r="N315" i="1"/>
  <c r="V311" i="1"/>
  <c r="V310" i="1"/>
  <c r="W309" i="1"/>
  <c r="N309" i="1"/>
  <c r="W307" i="1"/>
  <c r="V307" i="1"/>
  <c r="V306" i="1"/>
  <c r="W305" i="1"/>
  <c r="N305" i="1"/>
  <c r="V303" i="1"/>
  <c r="V302" i="1"/>
  <c r="W301" i="1"/>
  <c r="N301" i="1"/>
  <c r="V299" i="1"/>
  <c r="V298" i="1"/>
  <c r="W297" i="1"/>
  <c r="W299" i="1" s="1"/>
  <c r="N297" i="1"/>
  <c r="V294" i="1"/>
  <c r="V293" i="1"/>
  <c r="W292" i="1"/>
  <c r="X292" i="1" s="1"/>
  <c r="N292" i="1"/>
  <c r="X291" i="1"/>
  <c r="X293" i="1" s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X275" i="1"/>
  <c r="W275" i="1"/>
  <c r="N275" i="1"/>
  <c r="W274" i="1"/>
  <c r="N274" i="1"/>
  <c r="W273" i="1"/>
  <c r="N273" i="1"/>
  <c r="V271" i="1"/>
  <c r="V270" i="1"/>
  <c r="W269" i="1"/>
  <c r="X269" i="1" s="1"/>
  <c r="N269" i="1"/>
  <c r="W268" i="1"/>
  <c r="X268" i="1" s="1"/>
  <c r="W267" i="1"/>
  <c r="X267" i="1" s="1"/>
  <c r="V265" i="1"/>
  <c r="V264" i="1"/>
  <c r="X263" i="1"/>
  <c r="W263" i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N241" i="1"/>
  <c r="V239" i="1"/>
  <c r="V238" i="1"/>
  <c r="W237" i="1"/>
  <c r="W239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W211" i="1"/>
  <c r="X211" i="1" s="1"/>
  <c r="V208" i="1"/>
  <c r="V207" i="1"/>
  <c r="W206" i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X167" i="1"/>
  <c r="W167" i="1"/>
  <c r="N167" i="1"/>
  <c r="W166" i="1"/>
  <c r="W168" i="1" s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W149" i="1"/>
  <c r="X149" i="1" s="1"/>
  <c r="N149" i="1"/>
  <c r="X148" i="1"/>
  <c r="W148" i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X133" i="1" s="1"/>
  <c r="W132" i="1"/>
  <c r="X132" i="1" s="1"/>
  <c r="X136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X113" i="1"/>
  <c r="W113" i="1"/>
  <c r="W112" i="1"/>
  <c r="X112" i="1" s="1"/>
  <c r="W111" i="1"/>
  <c r="X111" i="1" s="1"/>
  <c r="W110" i="1"/>
  <c r="X110" i="1" s="1"/>
  <c r="N110" i="1"/>
  <c r="W109" i="1"/>
  <c r="X109" i="1" s="1"/>
  <c r="W108" i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X88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N67" i="1"/>
  <c r="X66" i="1"/>
  <c r="W66" i="1"/>
  <c r="X65" i="1"/>
  <c r="W65" i="1"/>
  <c r="X64" i="1"/>
  <c r="W64" i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W41" i="1"/>
  <c r="V41" i="1"/>
  <c r="W40" i="1"/>
  <c r="V40" i="1"/>
  <c r="X39" i="1"/>
  <c r="X40" i="1" s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X27" i="1" s="1"/>
  <c r="N27" i="1"/>
  <c r="W26" i="1"/>
  <c r="X26" i="1" s="1"/>
  <c r="N26" i="1"/>
  <c r="V24" i="1"/>
  <c r="V23" i="1"/>
  <c r="X22" i="1"/>
  <c r="X23" i="1" s="1"/>
  <c r="W22" i="1"/>
  <c r="W23" i="1" s="1"/>
  <c r="N22" i="1"/>
  <c r="H10" i="1"/>
  <c r="A9" i="1"/>
  <c r="F10" i="1" s="1"/>
  <c r="D7" i="1"/>
  <c r="O6" i="1"/>
  <c r="N2" i="1"/>
  <c r="W264" i="1" l="1"/>
  <c r="W265" i="1"/>
  <c r="X288" i="1"/>
  <c r="X399" i="1"/>
  <c r="W51" i="1"/>
  <c r="D512" i="1"/>
  <c r="W85" i="1"/>
  <c r="W144" i="1"/>
  <c r="X237" i="1"/>
  <c r="X238" i="1" s="1"/>
  <c r="W238" i="1"/>
  <c r="W341" i="1"/>
  <c r="X343" i="1"/>
  <c r="X344" i="1" s="1"/>
  <c r="W344" i="1"/>
  <c r="X433" i="1"/>
  <c r="X434" i="1" s="1"/>
  <c r="W472" i="1"/>
  <c r="W86" i="1"/>
  <c r="X104" i="1"/>
  <c r="W118" i="1"/>
  <c r="X108" i="1"/>
  <c r="W129" i="1"/>
  <c r="X121" i="1"/>
  <c r="X128" i="1" s="1"/>
  <c r="W175" i="1"/>
  <c r="X171" i="1"/>
  <c r="W302" i="1"/>
  <c r="X301" i="1"/>
  <c r="X302" i="1" s="1"/>
  <c r="W310" i="1"/>
  <c r="X309" i="1"/>
  <c r="X310" i="1" s="1"/>
  <c r="W411" i="1"/>
  <c r="X406" i="1"/>
  <c r="W439" i="1"/>
  <c r="W438" i="1"/>
  <c r="X437" i="1"/>
  <c r="X438" i="1" s="1"/>
  <c r="V506" i="1"/>
  <c r="W24" i="1"/>
  <c r="W33" i="1"/>
  <c r="X35" i="1"/>
  <c r="X36" i="1" s="1"/>
  <c r="W36" i="1"/>
  <c r="X43" i="1"/>
  <c r="X44" i="1" s="1"/>
  <c r="W44" i="1"/>
  <c r="X63" i="1"/>
  <c r="W93" i="1"/>
  <c r="W104" i="1"/>
  <c r="W119" i="1"/>
  <c r="X107" i="1"/>
  <c r="W136" i="1"/>
  <c r="W196" i="1"/>
  <c r="W215" i="1"/>
  <c r="W245" i="1"/>
  <c r="X241" i="1"/>
  <c r="X245" i="1" s="1"/>
  <c r="X264" i="1"/>
  <c r="W270" i="1"/>
  <c r="W271" i="1"/>
  <c r="W277" i="1"/>
  <c r="X273" i="1"/>
  <c r="W294" i="1"/>
  <c r="O512" i="1"/>
  <c r="X297" i="1"/>
  <c r="X298" i="1" s="1"/>
  <c r="W303" i="1"/>
  <c r="W306" i="1"/>
  <c r="X305" i="1"/>
  <c r="X306" i="1" s="1"/>
  <c r="W311" i="1"/>
  <c r="P512" i="1"/>
  <c r="X315" i="1"/>
  <c r="X316" i="1" s="1"/>
  <c r="W366" i="1"/>
  <c r="X410" i="1"/>
  <c r="X426" i="1"/>
  <c r="X472" i="1"/>
  <c r="W480" i="1"/>
  <c r="W486" i="1"/>
  <c r="W485" i="1"/>
  <c r="X483" i="1"/>
  <c r="X485" i="1" s="1"/>
  <c r="W137" i="1"/>
  <c r="W158" i="1"/>
  <c r="W234" i="1"/>
  <c r="X270" i="1"/>
  <c r="W293" i="1"/>
  <c r="W340" i="1"/>
  <c r="W435" i="1"/>
  <c r="V505" i="1"/>
  <c r="H9" i="1"/>
  <c r="X118" i="1"/>
  <c r="X175" i="1"/>
  <c r="X93" i="1"/>
  <c r="X335" i="1"/>
  <c r="X258" i="1"/>
  <c r="W105" i="1"/>
  <c r="W128" i="1"/>
  <c r="J512" i="1"/>
  <c r="W207" i="1"/>
  <c r="X234" i="1"/>
  <c r="W335" i="1"/>
  <c r="W467" i="1"/>
  <c r="X460" i="1"/>
  <c r="X466" i="1" s="1"/>
  <c r="W466" i="1"/>
  <c r="J9" i="1"/>
  <c r="X28" i="1"/>
  <c r="X32" i="1" s="1"/>
  <c r="C512" i="1"/>
  <c r="X50" i="1"/>
  <c r="X51" i="1" s="1"/>
  <c r="X55" i="1"/>
  <c r="X59" i="1" s="1"/>
  <c r="W60" i="1"/>
  <c r="X67" i="1"/>
  <c r="X85" i="1" s="1"/>
  <c r="W94" i="1"/>
  <c r="F512" i="1"/>
  <c r="G512" i="1"/>
  <c r="X142" i="1"/>
  <c r="X144" i="1" s="1"/>
  <c r="W145" i="1"/>
  <c r="X151" i="1"/>
  <c r="X157" i="1" s="1"/>
  <c r="W157" i="1"/>
  <c r="X166" i="1"/>
  <c r="X168" i="1" s="1"/>
  <c r="W169" i="1"/>
  <c r="X178" i="1"/>
  <c r="X195" i="1" s="1"/>
  <c r="X206" i="1"/>
  <c r="X207" i="1" s="1"/>
  <c r="W208" i="1"/>
  <c r="X212" i="1"/>
  <c r="X215" i="1" s="1"/>
  <c r="W246" i="1"/>
  <c r="W276" i="1"/>
  <c r="X274" i="1"/>
  <c r="X276" i="1" s="1"/>
  <c r="N512" i="1"/>
  <c r="W288" i="1"/>
  <c r="W289" i="1"/>
  <c r="X329" i="1"/>
  <c r="W354" i="1"/>
  <c r="X349" i="1"/>
  <c r="X353" i="1" s="1"/>
  <c r="W365" i="1"/>
  <c r="W370" i="1"/>
  <c r="X368" i="1"/>
  <c r="X369" i="1" s="1"/>
  <c r="W399" i="1"/>
  <c r="W430" i="1"/>
  <c r="W431" i="1"/>
  <c r="W453" i="1"/>
  <c r="X495" i="1"/>
  <c r="X500" i="1" s="1"/>
  <c r="W500" i="1"/>
  <c r="W501" i="1"/>
  <c r="W32" i="1"/>
  <c r="Q512" i="1"/>
  <c r="A10" i="1"/>
  <c r="W504" i="1"/>
  <c r="B512" i="1"/>
  <c r="W503" i="1"/>
  <c r="W52" i="1"/>
  <c r="W59" i="1"/>
  <c r="E512" i="1"/>
  <c r="I512" i="1"/>
  <c r="W176" i="1"/>
  <c r="W202" i="1"/>
  <c r="W203" i="1"/>
  <c r="L512" i="1"/>
  <c r="W330" i="1"/>
  <c r="R512" i="1"/>
  <c r="W353" i="1"/>
  <c r="W358" i="1"/>
  <c r="W359" i="1"/>
  <c r="X356" i="1"/>
  <c r="X358" i="1" s="1"/>
  <c r="W426" i="1"/>
  <c r="U512" i="1"/>
  <c r="W458" i="1"/>
  <c r="X456" i="1"/>
  <c r="X457" i="1" s="1"/>
  <c r="X392" i="1"/>
  <c r="F9" i="1"/>
  <c r="V502" i="1"/>
  <c r="H512" i="1"/>
  <c r="X161" i="1"/>
  <c r="X163" i="1" s="1"/>
  <c r="W164" i="1"/>
  <c r="W195" i="1"/>
  <c r="X198" i="1"/>
  <c r="X202" i="1" s="1"/>
  <c r="M512" i="1"/>
  <c r="W235" i="1"/>
  <c r="W258" i="1"/>
  <c r="W259" i="1"/>
  <c r="X361" i="1"/>
  <c r="X365" i="1" s="1"/>
  <c r="W376" i="1"/>
  <c r="S512" i="1"/>
  <c r="W377" i="1"/>
  <c r="X374" i="1"/>
  <c r="X376" i="1" s="1"/>
  <c r="W392" i="1"/>
  <c r="W393" i="1"/>
  <c r="W403" i="1"/>
  <c r="W404" i="1"/>
  <c r="W410" i="1"/>
  <c r="T512" i="1"/>
  <c r="W416" i="1"/>
  <c r="W417" i="1"/>
  <c r="X414" i="1"/>
  <c r="X416" i="1" s="1"/>
  <c r="W427" i="1"/>
  <c r="X452" i="1"/>
  <c r="W452" i="1"/>
  <c r="V512" i="1"/>
  <c r="W481" i="1"/>
  <c r="X477" i="1"/>
  <c r="X480" i="1" s="1"/>
  <c r="W492" i="1"/>
  <c r="W216" i="1"/>
  <c r="W298" i="1"/>
  <c r="W316" i="1"/>
  <c r="W329" i="1"/>
  <c r="W336" i="1"/>
  <c r="W400" i="1"/>
  <c r="X488" i="1"/>
  <c r="X492" i="1" s="1"/>
  <c r="W493" i="1"/>
  <c r="W502" i="1" l="1"/>
  <c r="W506" i="1"/>
  <c r="X507" i="1"/>
  <c r="W505" i="1"/>
</calcChain>
</file>

<file path=xl/sharedStrings.xml><?xml version="1.0" encoding="utf-8"?>
<sst xmlns="http://schemas.openxmlformats.org/spreadsheetml/2006/main" count="2163" uniqueCount="740">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</sst>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9" t="s">
        <v>0</v>
      </c>
      <c r="E1" s="340"/>
      <c r="F1" s="340"/>
      <c r="G1" s="12" t="s">
        <v>1</v>
      </c>
      <c r="H1" s="469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6" t="s">
        <v>8</v>
      </c>
      <c r="B5" s="386"/>
      <c r="C5" s="381"/>
      <c r="D5" s="616"/>
      <c r="E5" s="617"/>
      <c r="F5" s="398" t="s">
        <v>9</v>
      </c>
      <c r="G5" s="381"/>
      <c r="H5" s="616" t="s">
        <v>739</v>
      </c>
      <c r="I5" s="667"/>
      <c r="J5" s="667"/>
      <c r="K5" s="667"/>
      <c r="L5" s="617"/>
      <c r="N5" s="24" t="s">
        <v>10</v>
      </c>
      <c r="O5" s="410">
        <v>45319</v>
      </c>
      <c r="P5" s="411"/>
      <c r="R5" s="369" t="s">
        <v>11</v>
      </c>
      <c r="S5" s="370"/>
      <c r="T5" s="541" t="s">
        <v>12</v>
      </c>
      <c r="U5" s="411"/>
      <c r="Z5" s="51"/>
      <c r="AA5" s="51"/>
      <c r="AB5" s="51"/>
    </row>
    <row r="6" spans="1:29" s="333" customFormat="1" ht="24" customHeight="1" x14ac:dyDescent="0.2">
      <c r="A6" s="566" t="s">
        <v>13</v>
      </c>
      <c r="B6" s="386"/>
      <c r="C6" s="381"/>
      <c r="D6" s="440" t="s">
        <v>14</v>
      </c>
      <c r="E6" s="441"/>
      <c r="F6" s="441"/>
      <c r="G6" s="441"/>
      <c r="H6" s="441"/>
      <c r="I6" s="441"/>
      <c r="J6" s="441"/>
      <c r="K6" s="441"/>
      <c r="L6" s="411"/>
      <c r="N6" s="24" t="s">
        <v>15</v>
      </c>
      <c r="O6" s="609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36" t="s">
        <v>16</v>
      </c>
      <c r="S6" s="370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6"/>
      <c r="N7" s="24"/>
      <c r="O7" s="42"/>
      <c r="P7" s="42"/>
      <c r="R7" s="342"/>
      <c r="S7" s="370"/>
      <c r="T7" s="527"/>
      <c r="U7" s="528"/>
      <c r="Z7" s="51"/>
      <c r="AA7" s="51"/>
      <c r="AB7" s="51"/>
    </row>
    <row r="8" spans="1:29" s="333" customFormat="1" ht="25.5" customHeight="1" x14ac:dyDescent="0.2">
      <c r="A8" s="361" t="s">
        <v>18</v>
      </c>
      <c r="B8" s="356"/>
      <c r="C8" s="357"/>
      <c r="D8" s="624"/>
      <c r="E8" s="625"/>
      <c r="F8" s="625"/>
      <c r="G8" s="625"/>
      <c r="H8" s="625"/>
      <c r="I8" s="625"/>
      <c r="J8" s="625"/>
      <c r="K8" s="625"/>
      <c r="L8" s="626"/>
      <c r="N8" s="24" t="s">
        <v>19</v>
      </c>
      <c r="O8" s="426">
        <v>0.41666666666666669</v>
      </c>
      <c r="P8" s="411"/>
      <c r="R8" s="342"/>
      <c r="S8" s="370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16"/>
      <c r="E9" s="41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N9" s="26" t="s">
        <v>20</v>
      </c>
      <c r="O9" s="410"/>
      <c r="P9" s="411"/>
      <c r="R9" s="342"/>
      <c r="S9" s="370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16"/>
      <c r="E10" s="41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2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26"/>
      <c r="P10" s="411"/>
      <c r="S10" s="24" t="s">
        <v>22</v>
      </c>
      <c r="T10" s="675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6"/>
      <c r="P11" s="411"/>
      <c r="S11" s="24" t="s">
        <v>26</v>
      </c>
      <c r="T11" s="406" t="s">
        <v>27</v>
      </c>
      <c r="U11" s="407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1"/>
      <c r="N12" s="24" t="s">
        <v>29</v>
      </c>
      <c r="O12" s="523"/>
      <c r="P12" s="516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1"/>
      <c r="M13" s="26"/>
      <c r="N13" s="26" t="s">
        <v>31</v>
      </c>
      <c r="O13" s="406"/>
      <c r="P13" s="407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1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1"/>
      <c r="N15" s="56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2"/>
      <c r="O16" s="562"/>
      <c r="P16" s="562"/>
      <c r="Q16" s="562"/>
      <c r="R16" s="5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72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6"/>
      <c r="P17" s="606"/>
      <c r="Q17" s="606"/>
      <c r="R17" s="348"/>
      <c r="S17" s="380" t="s">
        <v>48</v>
      </c>
      <c r="T17" s="381"/>
      <c r="U17" s="347" t="s">
        <v>49</v>
      </c>
      <c r="V17" s="347" t="s">
        <v>50</v>
      </c>
      <c r="W17" s="649" t="s">
        <v>51</v>
      </c>
      <c r="X17" s="347" t="s">
        <v>52</v>
      </c>
      <c r="Y17" s="358" t="s">
        <v>53</v>
      </c>
      <c r="Z17" s="358" t="s">
        <v>54</v>
      </c>
      <c r="AA17" s="358" t="s">
        <v>55</v>
      </c>
      <c r="AB17" s="644"/>
      <c r="AC17" s="645"/>
      <c r="AD17" s="575"/>
      <c r="BA17" s="639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607"/>
      <c r="P18" s="607"/>
      <c r="Q18" s="607"/>
      <c r="R18" s="350"/>
      <c r="S18" s="332" t="s">
        <v>57</v>
      </c>
      <c r="T18" s="332" t="s">
        <v>58</v>
      </c>
      <c r="U18" s="352"/>
      <c r="V18" s="352"/>
      <c r="W18" s="650"/>
      <c r="X18" s="352"/>
      <c r="Y18" s="359"/>
      <c r="Z18" s="359"/>
      <c r="AA18" s="646"/>
      <c r="AB18" s="647"/>
      <c r="AC18" s="648"/>
      <c r="AD18" s="576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8"/>
      <c r="Z19" s="48"/>
    </row>
    <row r="20" spans="1:53" ht="16.5" hidden="1" customHeight="1" x14ac:dyDescent="0.25">
      <c r="A20" s="360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2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46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46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51">
        <v>4607091388237</v>
      </c>
      <c r="E27" s="346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46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46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46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51">
        <v>4607091388244</v>
      </c>
      <c r="E31" s="346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0"/>
      <c r="Z34" s="33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51">
        <v>4607091388503</v>
      </c>
      <c r="E35" s="346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0"/>
      <c r="Z38" s="33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51">
        <v>4607091388282</v>
      </c>
      <c r="E39" s="346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0"/>
      <c r="Z42" s="33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51">
        <v>4607091389111</v>
      </c>
      <c r="E43" s="346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8"/>
      <c r="Z46" s="48"/>
    </row>
    <row r="47" spans="1:53" ht="16.5" hidden="1" customHeight="1" x14ac:dyDescent="0.25">
      <c r="A47" s="360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2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51">
        <v>4680115881440</v>
      </c>
      <c r="E49" s="346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4"/>
      <c r="T49" s="34"/>
      <c r="U49" s="35" t="s">
        <v>65</v>
      </c>
      <c r="V49" s="335">
        <v>20</v>
      </c>
      <c r="W49" s="336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51">
        <v>4680115881433</v>
      </c>
      <c r="E50" s="346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4"/>
      <c r="T50" s="34"/>
      <c r="U50" s="35" t="s">
        <v>65</v>
      </c>
      <c r="V50" s="335">
        <v>90</v>
      </c>
      <c r="W50" s="33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35.185185185185183</v>
      </c>
      <c r="W51" s="337">
        <f>IFERROR(W49/H49,"0")+IFERROR(W50/H50,"0")</f>
        <v>36</v>
      </c>
      <c r="X51" s="337">
        <f>IFERROR(IF(X49="",0,X49),"0")+IFERROR(IF(X50="",0,X50),"0")</f>
        <v>0.29952000000000001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110</v>
      </c>
      <c r="W52" s="337">
        <f>IFERROR(SUM(W49:W50),"0")</f>
        <v>113.4</v>
      </c>
      <c r="X52" s="37"/>
      <c r="Y52" s="338"/>
      <c r="Z52" s="338"/>
    </row>
    <row r="53" spans="1:53" ht="16.5" hidden="1" customHeight="1" x14ac:dyDescent="0.25">
      <c r="A53" s="360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2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51">
        <v>4680115881426</v>
      </c>
      <c r="E55" s="346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4"/>
      <c r="T55" s="34"/>
      <c r="U55" s="35" t="s">
        <v>65</v>
      </c>
      <c r="V55" s="335">
        <v>300</v>
      </c>
      <c r="W55" s="336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51">
        <v>4680115881426</v>
      </c>
      <c r="E56" s="346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5"/>
      <c r="P56" s="345"/>
      <c r="Q56" s="345"/>
      <c r="R56" s="346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46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4"/>
      <c r="T57" s="34"/>
      <c r="U57" s="35" t="s">
        <v>65</v>
      </c>
      <c r="V57" s="335">
        <v>225</v>
      </c>
      <c r="W57" s="336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46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5"/>
      <c r="P58" s="345"/>
      <c r="Q58" s="345"/>
      <c r="R58" s="346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77.777777777777771</v>
      </c>
      <c r="W59" s="337">
        <f>IFERROR(W55/H55,"0")+IFERROR(W56/H56,"0")+IFERROR(W57/H57,"0")+IFERROR(W58/H58,"0")</f>
        <v>78</v>
      </c>
      <c r="X59" s="337">
        <f>IFERROR(IF(X55="",0,X55),"0")+IFERROR(IF(X56="",0,X56),"0")+IFERROR(IF(X57="",0,X57),"0")+IFERROR(IF(X58="",0,X58),"0")</f>
        <v>1.0774999999999999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525</v>
      </c>
      <c r="W60" s="337">
        <f>IFERROR(SUM(W55:W58),"0")</f>
        <v>527.40000000000009</v>
      </c>
      <c r="X60" s="37"/>
      <c r="Y60" s="338"/>
      <c r="Z60" s="338"/>
    </row>
    <row r="61" spans="1:53" ht="16.5" hidden="1" customHeight="1" x14ac:dyDescent="0.25">
      <c r="A61" s="360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2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0"/>
      <c r="Z62" s="330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46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0" t="s">
        <v>116</v>
      </c>
      <c r="O63" s="345"/>
      <c r="P63" s="345"/>
      <c r="Q63" s="345"/>
      <c r="R63" s="346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51">
        <v>4607091385670</v>
      </c>
      <c r="E64" s="346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51">
        <v>4607091385670</v>
      </c>
      <c r="E65" s="346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2" t="s">
        <v>121</v>
      </c>
      <c r="O65" s="345"/>
      <c r="P65" s="345"/>
      <c r="Q65" s="345"/>
      <c r="R65" s="346"/>
      <c r="S65" s="34"/>
      <c r="T65" s="34"/>
      <c r="U65" s="35" t="s">
        <v>65</v>
      </c>
      <c r="V65" s="335">
        <v>0</v>
      </c>
      <c r="W65" s="33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51">
        <v>4680115883956</v>
      </c>
      <c r="E66" s="346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54" t="s">
        <v>124</v>
      </c>
      <c r="O66" s="345"/>
      <c r="P66" s="345"/>
      <c r="Q66" s="345"/>
      <c r="R66" s="346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51">
        <v>4680115881327</v>
      </c>
      <c r="E67" s="346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4"/>
      <c r="T67" s="34"/>
      <c r="U67" s="35" t="s">
        <v>65</v>
      </c>
      <c r="V67" s="335">
        <v>100</v>
      </c>
      <c r="W67" s="336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51">
        <v>4680115882133</v>
      </c>
      <c r="E68" s="346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51">
        <v>4680115882133</v>
      </c>
      <c r="E69" s="346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7" t="s">
        <v>131</v>
      </c>
      <c r="O69" s="345"/>
      <c r="P69" s="345"/>
      <c r="Q69" s="345"/>
      <c r="R69" s="346"/>
      <c r="S69" s="34"/>
      <c r="T69" s="34"/>
      <c r="U69" s="35" t="s">
        <v>65</v>
      </c>
      <c r="V69" s="335">
        <v>20</v>
      </c>
      <c r="W69" s="336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51">
        <v>4607091382952</v>
      </c>
      <c r="E70" s="346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4"/>
      <c r="T70" s="34"/>
      <c r="U70" s="35" t="s">
        <v>65</v>
      </c>
      <c r="V70" s="335">
        <v>15</v>
      </c>
      <c r="W70" s="336">
        <f t="shared" si="2"/>
        <v>15</v>
      </c>
      <c r="X70" s="36">
        <f>IFERROR(IF(W70=0,"",ROUNDUP(W70/H70,0)*0.00753),"")</f>
        <v>3.7650000000000003E-2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51">
        <v>4607091385687</v>
      </c>
      <c r="E71" s="346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4"/>
      <c r="T71" s="34"/>
      <c r="U71" s="35" t="s">
        <v>65</v>
      </c>
      <c r="V71" s="335">
        <v>60</v>
      </c>
      <c r="W71" s="336">
        <f t="shared" si="2"/>
        <v>60</v>
      </c>
      <c r="X71" s="36">
        <f t="shared" ref="X71:X77" si="4">IFERROR(IF(W71=0,"",ROUNDUP(W71/H71,0)*0.00937),"")</f>
        <v>0.14055000000000001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51">
        <v>4680115882539</v>
      </c>
      <c r="E72" s="346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51">
        <v>4607091384604</v>
      </c>
      <c r="E73" s="346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51">
        <v>4680115880283</v>
      </c>
      <c r="E74" s="346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51">
        <v>4680115883949</v>
      </c>
      <c r="E75" s="346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0" t="s">
        <v>144</v>
      </c>
      <c r="O75" s="345"/>
      <c r="P75" s="345"/>
      <c r="Q75" s="345"/>
      <c r="R75" s="346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51">
        <v>4680115881518</v>
      </c>
      <c r="E76" s="346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51">
        <v>4680115881303</v>
      </c>
      <c r="E77" s="346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4"/>
      <c r="T77" s="34"/>
      <c r="U77" s="35" t="s">
        <v>65</v>
      </c>
      <c r="V77" s="335">
        <v>180</v>
      </c>
      <c r="W77" s="336">
        <f t="shared" si="2"/>
        <v>180</v>
      </c>
      <c r="X77" s="36">
        <f t="shared" si="4"/>
        <v>0.37480000000000002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51">
        <v>4680115882577</v>
      </c>
      <c r="E78" s="346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7" t="s">
        <v>151</v>
      </c>
      <c r="O78" s="345"/>
      <c r="P78" s="345"/>
      <c r="Q78" s="345"/>
      <c r="R78" s="346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51">
        <v>4680115882577</v>
      </c>
      <c r="E79" s="346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21" t="s">
        <v>153</v>
      </c>
      <c r="O79" s="345"/>
      <c r="P79" s="345"/>
      <c r="Q79" s="345"/>
      <c r="R79" s="346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51">
        <v>4680115882720</v>
      </c>
      <c r="E80" s="346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5"/>
      <c r="P80" s="345"/>
      <c r="Q80" s="345"/>
      <c r="R80" s="346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51">
        <v>4607091388466</v>
      </c>
      <c r="E81" s="346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51">
        <v>4680115880269</v>
      </c>
      <c r="E82" s="346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0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51">
        <v>4680115880429</v>
      </c>
      <c r="E83" s="346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4"/>
      <c r="T83" s="34"/>
      <c r="U83" s="35" t="s">
        <v>65</v>
      </c>
      <c r="V83" s="335">
        <v>180</v>
      </c>
      <c r="W83" s="336">
        <f t="shared" si="2"/>
        <v>180</v>
      </c>
      <c r="X83" s="36">
        <f>IFERROR(IF(W83=0,"",ROUNDUP(W83/H83,0)*0.00937),"")</f>
        <v>0.37480000000000002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51">
        <v>4680115881457</v>
      </c>
      <c r="E84" s="346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111.04497354497354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112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1.1888000000000001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555</v>
      </c>
      <c r="W86" s="337">
        <f>IFERROR(SUM(W63:W84),"0")</f>
        <v>565.4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0"/>
      <c r="Z87" s="330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51">
        <v>4680115881488</v>
      </c>
      <c r="E88" s="346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51">
        <v>4607091384765</v>
      </c>
      <c r="E89" s="346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2" t="s">
        <v>169</v>
      </c>
      <c r="O89" s="345"/>
      <c r="P89" s="345"/>
      <c r="Q89" s="345"/>
      <c r="R89" s="346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51">
        <v>4680115882751</v>
      </c>
      <c r="E90" s="346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0" t="s">
        <v>172</v>
      </c>
      <c r="O90" s="345"/>
      <c r="P90" s="345"/>
      <c r="Q90" s="345"/>
      <c r="R90" s="346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51">
        <v>4680115882775</v>
      </c>
      <c r="E91" s="346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6" t="s">
        <v>176</v>
      </c>
      <c r="O91" s="345"/>
      <c r="P91" s="345"/>
      <c r="Q91" s="345"/>
      <c r="R91" s="346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51">
        <v>4680115880658</v>
      </c>
      <c r="E92" s="346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0"/>
      <c r="Z95" s="330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51">
        <v>4607091387667</v>
      </c>
      <c r="E96" s="346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51">
        <v>4607091387636</v>
      </c>
      <c r="E97" s="346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51">
        <v>4607091382426</v>
      </c>
      <c r="E98" s="346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51">
        <v>4607091386547</v>
      </c>
      <c r="E99" s="346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51">
        <v>4607091384734</v>
      </c>
      <c r="E100" s="346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51">
        <v>4607091382464</v>
      </c>
      <c r="E101" s="346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51">
        <v>4680115883444</v>
      </c>
      <c r="E102" s="346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1" t="s">
        <v>193</v>
      </c>
      <c r="O102" s="345"/>
      <c r="P102" s="345"/>
      <c r="Q102" s="345"/>
      <c r="R102" s="346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51">
        <v>4680115883444</v>
      </c>
      <c r="E103" s="346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1" t="s">
        <v>193</v>
      </c>
      <c r="O103" s="345"/>
      <c r="P103" s="345"/>
      <c r="Q103" s="345"/>
      <c r="R103" s="346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0"/>
      <c r="Z106" s="33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51">
        <v>4607091386967</v>
      </c>
      <c r="E107" s="346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524" t="s">
        <v>197</v>
      </c>
      <c r="O107" s="345"/>
      <c r="P107" s="345"/>
      <c r="Q107" s="345"/>
      <c r="R107" s="346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51">
        <v>4607091386967</v>
      </c>
      <c r="E108" s="346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4" t="s">
        <v>199</v>
      </c>
      <c r="O108" s="345"/>
      <c r="P108" s="345"/>
      <c r="Q108" s="345"/>
      <c r="R108" s="346"/>
      <c r="S108" s="34"/>
      <c r="T108" s="34"/>
      <c r="U108" s="35" t="s">
        <v>65</v>
      </c>
      <c r="V108" s="335">
        <v>90</v>
      </c>
      <c r="W108" s="336">
        <f t="shared" si="6"/>
        <v>92.4</v>
      </c>
      <c r="X108" s="36">
        <f>IFERROR(IF(W108=0,"",ROUNDUP(W108/H108,0)*0.02175),"")</f>
        <v>0.23924999999999999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51">
        <v>4607091385304</v>
      </c>
      <c r="E109" s="346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86" t="s">
        <v>202</v>
      </c>
      <c r="O109" s="345"/>
      <c r="P109" s="345"/>
      <c r="Q109" s="345"/>
      <c r="R109" s="346"/>
      <c r="S109" s="34"/>
      <c r="T109" s="34"/>
      <c r="U109" s="35" t="s">
        <v>65</v>
      </c>
      <c r="V109" s="335">
        <v>30</v>
      </c>
      <c r="W109" s="336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51">
        <v>4607091386264</v>
      </c>
      <c r="E110" s="346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51">
        <v>4680115882584</v>
      </c>
      <c r="E111" s="346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63" t="s">
        <v>207</v>
      </c>
      <c r="O111" s="345"/>
      <c r="P111" s="345"/>
      <c r="Q111" s="345"/>
      <c r="R111" s="346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51">
        <v>4680115882584</v>
      </c>
      <c r="E112" s="346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2" t="s">
        <v>209</v>
      </c>
      <c r="O112" s="345"/>
      <c r="P112" s="345"/>
      <c r="Q112" s="345"/>
      <c r="R112" s="346"/>
      <c r="S112" s="34"/>
      <c r="T112" s="34"/>
      <c r="U112" s="35" t="s">
        <v>65</v>
      </c>
      <c r="V112" s="335">
        <v>19.8</v>
      </c>
      <c r="W112" s="336">
        <f t="shared" si="6"/>
        <v>21.12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51">
        <v>4607091385731</v>
      </c>
      <c r="E113" s="346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1" t="s">
        <v>212</v>
      </c>
      <c r="O113" s="345"/>
      <c r="P113" s="345"/>
      <c r="Q113" s="345"/>
      <c r="R113" s="346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51">
        <v>4680115880214</v>
      </c>
      <c r="E114" s="346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3" t="s">
        <v>215</v>
      </c>
      <c r="O114" s="345"/>
      <c r="P114" s="345"/>
      <c r="Q114" s="345"/>
      <c r="R114" s="346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51">
        <v>4680115880894</v>
      </c>
      <c r="E115" s="346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9" t="s">
        <v>218</v>
      </c>
      <c r="O115" s="345"/>
      <c r="P115" s="345"/>
      <c r="Q115" s="345"/>
      <c r="R115" s="346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51">
        <v>4607091385427</v>
      </c>
      <c r="E116" s="346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4"/>
      <c r="T116" s="34"/>
      <c r="U116" s="35" t="s">
        <v>65</v>
      </c>
      <c r="V116" s="335">
        <v>15</v>
      </c>
      <c r="W116" s="336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51">
        <v>4680115882645</v>
      </c>
      <c r="E117" s="346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59" t="s">
        <v>223</v>
      </c>
      <c r="O117" s="345"/>
      <c r="P117" s="345"/>
      <c r="Q117" s="345"/>
      <c r="R117" s="346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26.785714285714285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0.42414000000000002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154.80000000000001</v>
      </c>
      <c r="W119" s="337">
        <f>IFERROR(SUM(W107:W117),"0")</f>
        <v>162.12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0"/>
      <c r="Z120" s="33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51">
        <v>4607091383065</v>
      </c>
      <c r="E121" s="346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51">
        <v>4680115881532</v>
      </c>
      <c r="E122" s="346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51">
        <v>4680115881532</v>
      </c>
      <c r="E123" s="346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491" t="s">
        <v>230</v>
      </c>
      <c r="O123" s="345"/>
      <c r="P123" s="345"/>
      <c r="Q123" s="345"/>
      <c r="R123" s="346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51">
        <v>4680115881532</v>
      </c>
      <c r="E124" s="346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5"/>
      <c r="P124" s="345"/>
      <c r="Q124" s="345"/>
      <c r="R124" s="346"/>
      <c r="S124" s="34"/>
      <c r="T124" s="34"/>
      <c r="U124" s="35" t="s">
        <v>65</v>
      </c>
      <c r="V124" s="335">
        <v>40</v>
      </c>
      <c r="W124" s="336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51">
        <v>4680115882652</v>
      </c>
      <c r="E125" s="346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4" t="s">
        <v>234</v>
      </c>
      <c r="O125" s="345"/>
      <c r="P125" s="345"/>
      <c r="Q125" s="345"/>
      <c r="R125" s="346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51">
        <v>4680115880238</v>
      </c>
      <c r="E126" s="346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51">
        <v>4680115881464</v>
      </c>
      <c r="E127" s="346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5" t="s">
        <v>239</v>
      </c>
      <c r="O127" s="345"/>
      <c r="P127" s="345"/>
      <c r="Q127" s="345"/>
      <c r="R127" s="346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4.7619047619047619</v>
      </c>
      <c r="W128" s="337">
        <f>IFERROR(W121/H121,"0")+IFERROR(W122/H122,"0")+IFERROR(W123/H123,"0")+IFERROR(W124/H124,"0")+IFERROR(W125/H125,"0")+IFERROR(W126/H126,"0")+IFERROR(W127/H127,"0")</f>
        <v>5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0.10874999999999999</v>
      </c>
      <c r="Y128" s="338"/>
      <c r="Z128" s="338"/>
    </row>
    <row r="129" spans="1:53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40</v>
      </c>
      <c r="W129" s="337">
        <f>IFERROR(SUM(W121:W127),"0")</f>
        <v>42</v>
      </c>
      <c r="X129" s="37"/>
      <c r="Y129" s="338"/>
      <c r="Z129" s="338"/>
    </row>
    <row r="130" spans="1:53" ht="16.5" hidden="1" customHeight="1" x14ac:dyDescent="0.25">
      <c r="A130" s="360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2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0"/>
      <c r="Z131" s="330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51">
        <v>4607091385168</v>
      </c>
      <c r="E132" s="346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51">
        <v>4607091385168</v>
      </c>
      <c r="E133" s="346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29" t="s">
        <v>244</v>
      </c>
      <c r="O133" s="345"/>
      <c r="P133" s="345"/>
      <c r="Q133" s="345"/>
      <c r="R133" s="346"/>
      <c r="S133" s="34"/>
      <c r="T133" s="34"/>
      <c r="U133" s="35" t="s">
        <v>65</v>
      </c>
      <c r="V133" s="335">
        <v>300</v>
      </c>
      <c r="W133" s="336">
        <f>IFERROR(IF(V133="",0,CEILING((V133/$H133),1)*$H133),"")</f>
        <v>302.40000000000003</v>
      </c>
      <c r="X133" s="36">
        <f>IFERROR(IF(W133=0,"",ROUNDUP(W133/H133,0)*0.02175),"")</f>
        <v>0.78299999999999992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51">
        <v>4607091383256</v>
      </c>
      <c r="E134" s="346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51">
        <v>4607091385748</v>
      </c>
      <c r="E135" s="346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4"/>
      <c r="T135" s="34"/>
      <c r="U135" s="35" t="s">
        <v>65</v>
      </c>
      <c r="V135" s="335">
        <v>405</v>
      </c>
      <c r="W135" s="336">
        <f>IFERROR(IF(V135="",0,CEILING((V135/$H135),1)*$H135),"")</f>
        <v>405</v>
      </c>
      <c r="X135" s="36">
        <f>IFERROR(IF(W135=0,"",ROUNDUP(W135/H135,0)*0.00753),"")</f>
        <v>1.1294999999999999</v>
      </c>
      <c r="Y135" s="56"/>
      <c r="Z135" s="57"/>
      <c r="AD135" s="58"/>
      <c r="BA135" s="131" t="s">
        <v>1</v>
      </c>
    </row>
    <row r="136" spans="1:53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185.71428571428572</v>
      </c>
      <c r="W136" s="337">
        <f>IFERROR(W132/H132,"0")+IFERROR(W133/H133,"0")+IFERROR(W134/H134,"0")+IFERROR(W135/H135,"0")</f>
        <v>186</v>
      </c>
      <c r="X136" s="337">
        <f>IFERROR(IF(X132="",0,X132),"0")+IFERROR(IF(X133="",0,X133),"0")+IFERROR(IF(X134="",0,X134),"0")+IFERROR(IF(X135="",0,X135),"0")</f>
        <v>1.9124999999999999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705</v>
      </c>
      <c r="W137" s="337">
        <f>IFERROR(SUM(W132:W135),"0")</f>
        <v>707.40000000000009</v>
      </c>
      <c r="X137" s="37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8"/>
      <c r="Z138" s="48"/>
    </row>
    <row r="139" spans="1:53" ht="16.5" hidden="1" customHeight="1" x14ac:dyDescent="0.25">
      <c r="A139" s="360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2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0"/>
      <c r="Z140" s="330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51">
        <v>4607091383423</v>
      </c>
      <c r="E141" s="346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3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51">
        <v>4607091381405</v>
      </c>
      <c r="E142" s="346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51">
        <v>4607091386516</v>
      </c>
      <c r="E143" s="346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60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2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0"/>
      <c r="Z147" s="330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51">
        <v>4680115880993</v>
      </c>
      <c r="E148" s="346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4"/>
      <c r="T148" s="34"/>
      <c r="U148" s="35" t="s">
        <v>65</v>
      </c>
      <c r="V148" s="335">
        <v>50</v>
      </c>
      <c r="W148" s="336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51">
        <v>4680115881761</v>
      </c>
      <c r="E149" s="346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4"/>
      <c r="T149" s="34"/>
      <c r="U149" s="35" t="s">
        <v>65</v>
      </c>
      <c r="V149" s="335">
        <v>10</v>
      </c>
      <c r="W149" s="336">
        <f t="shared" si="8"/>
        <v>12.600000000000001</v>
      </c>
      <c r="X149" s="36">
        <f>IFERROR(IF(W149=0,"",ROUNDUP(W149/H149,0)*0.00753),"")</f>
        <v>2.2589999999999999E-2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51">
        <v>4680115881563</v>
      </c>
      <c r="E150" s="346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4"/>
      <c r="T150" s="34"/>
      <c r="U150" s="35" t="s">
        <v>65</v>
      </c>
      <c r="V150" s="335">
        <v>40</v>
      </c>
      <c r="W150" s="336">
        <f t="shared" si="8"/>
        <v>42</v>
      </c>
      <c r="X150" s="36">
        <f>IFERROR(IF(W150=0,"",ROUNDUP(W150/H150,0)*0.00753),"")</f>
        <v>7.5300000000000006E-2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51">
        <v>4680115880986</v>
      </c>
      <c r="E151" s="346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4"/>
      <c r="T151" s="34"/>
      <c r="U151" s="35" t="s">
        <v>65</v>
      </c>
      <c r="V151" s="335">
        <v>52.5</v>
      </c>
      <c r="W151" s="336">
        <f t="shared" si="8"/>
        <v>52.5</v>
      </c>
      <c r="X151" s="36">
        <f>IFERROR(IF(W151=0,"",ROUNDUP(W151/H151,0)*0.00502),"")</f>
        <v>0.1255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51">
        <v>4680115880207</v>
      </c>
      <c r="E152" s="346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51">
        <v>4680115881785</v>
      </c>
      <c r="E153" s="346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4"/>
      <c r="T153" s="34"/>
      <c r="U153" s="35" t="s">
        <v>65</v>
      </c>
      <c r="V153" s="335">
        <v>52.5</v>
      </c>
      <c r="W153" s="336">
        <f t="shared" si="8"/>
        <v>52.5</v>
      </c>
      <c r="X153" s="36">
        <f>IFERROR(IF(W153=0,"",ROUNDUP(W153/H153,0)*0.00502),"")</f>
        <v>0.1255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51">
        <v>4680115881679</v>
      </c>
      <c r="E154" s="346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4"/>
      <c r="T154" s="34"/>
      <c r="U154" s="35" t="s">
        <v>65</v>
      </c>
      <c r="V154" s="335">
        <v>70</v>
      </c>
      <c r="W154" s="336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51">
        <v>4680115880191</v>
      </c>
      <c r="E155" s="346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51">
        <v>4680115883963</v>
      </c>
      <c r="E156" s="346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78" t="s">
        <v>276</v>
      </c>
      <c r="O156" s="345"/>
      <c r="P156" s="345"/>
      <c r="Q156" s="345"/>
      <c r="R156" s="346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107.14285714285714</v>
      </c>
      <c r="W157" s="337">
        <f>IFERROR(W148/H148,"0")+IFERROR(W149/H149,"0")+IFERROR(W150/H150,"0")+IFERROR(W151/H151,"0")+IFERROR(W152/H152,"0")+IFERROR(W153/H153,"0")+IFERROR(W154/H154,"0")+IFERROR(W155/H155,"0")+IFERROR(W156/H156,"0")</f>
        <v>109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0.60992999999999997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275</v>
      </c>
      <c r="W158" s="337">
        <f>IFERROR(SUM(W148:W156),"0")</f>
        <v>281.39999999999998</v>
      </c>
      <c r="X158" s="37"/>
      <c r="Y158" s="338"/>
      <c r="Z158" s="338"/>
    </row>
    <row r="159" spans="1:53" ht="16.5" hidden="1" customHeight="1" x14ac:dyDescent="0.25">
      <c r="A159" s="360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2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0"/>
      <c r="Z160" s="330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51">
        <v>4680115881402</v>
      </c>
      <c r="E161" s="346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51">
        <v>4680115881396</v>
      </c>
      <c r="E162" s="346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0"/>
      <c r="Z165" s="330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51">
        <v>4680115882935</v>
      </c>
      <c r="E166" s="346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28" t="s">
        <v>284</v>
      </c>
      <c r="O166" s="345"/>
      <c r="P166" s="345"/>
      <c r="Q166" s="345"/>
      <c r="R166" s="346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51">
        <v>4680115880764</v>
      </c>
      <c r="E167" s="346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51">
        <v>4680115882683</v>
      </c>
      <c r="E171" s="346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4"/>
      <c r="T171" s="34"/>
      <c r="U171" s="35" t="s">
        <v>65</v>
      </c>
      <c r="V171" s="335">
        <v>60</v>
      </c>
      <c r="W171" s="336">
        <f>IFERROR(IF(V171="",0,CEILING((V171/$H171),1)*$H171),"")</f>
        <v>64.800000000000011</v>
      </c>
      <c r="X171" s="36">
        <f>IFERROR(IF(W171=0,"",ROUNDUP(W171/H171,0)*0.00937),"")</f>
        <v>0.11244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51">
        <v>4680115882690</v>
      </c>
      <c r="E172" s="346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4"/>
      <c r="T172" s="34"/>
      <c r="U172" s="35" t="s">
        <v>65</v>
      </c>
      <c r="V172" s="335">
        <v>50</v>
      </c>
      <c r="W172" s="336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51">
        <v>4680115882669</v>
      </c>
      <c r="E173" s="346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4"/>
      <c r="T173" s="34"/>
      <c r="U173" s="35" t="s">
        <v>65</v>
      </c>
      <c r="V173" s="335">
        <v>80</v>
      </c>
      <c r="W173" s="336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51">
        <v>4680115882676</v>
      </c>
      <c r="E174" s="346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4"/>
      <c r="T174" s="34"/>
      <c r="U174" s="35" t="s">
        <v>65</v>
      </c>
      <c r="V174" s="335">
        <v>70</v>
      </c>
      <c r="W174" s="336">
        <f>IFERROR(IF(V174="",0,CEILING((V174/$H174),1)*$H174),"")</f>
        <v>70.2</v>
      </c>
      <c r="X174" s="36">
        <f>IFERROR(IF(W174=0,"",ROUNDUP(W174/H174,0)*0.00937),"")</f>
        <v>0.12181</v>
      </c>
      <c r="Y174" s="56"/>
      <c r="Z174" s="57"/>
      <c r="AD174" s="58"/>
      <c r="BA174" s="151" t="s">
        <v>1</v>
      </c>
    </row>
    <row r="175" spans="1:53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48.148148148148145</v>
      </c>
      <c r="W175" s="337">
        <f>IFERROR(W171/H171,"0")+IFERROR(W172/H172,"0")+IFERROR(W173/H173,"0")+IFERROR(W174/H174,"0")</f>
        <v>50</v>
      </c>
      <c r="X175" s="337">
        <f>IFERROR(IF(X171="",0,X171),"0")+IFERROR(IF(X172="",0,X172),"0")+IFERROR(IF(X173="",0,X173),"0")+IFERROR(IF(X174="",0,X174),"0")</f>
        <v>0.46850000000000003</v>
      </c>
      <c r="Y175" s="338"/>
      <c r="Z175" s="338"/>
    </row>
    <row r="176" spans="1:53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260</v>
      </c>
      <c r="W176" s="337">
        <f>IFERROR(SUM(W171:W174),"0")</f>
        <v>270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0"/>
      <c r="Z177" s="330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51">
        <v>4680115881556</v>
      </c>
      <c r="E178" s="346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51">
        <v>4680115880573</v>
      </c>
      <c r="E179" s="346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0" t="s">
        <v>299</v>
      </c>
      <c r="O179" s="345"/>
      <c r="P179" s="345"/>
      <c r="Q179" s="345"/>
      <c r="R179" s="346"/>
      <c r="S179" s="34"/>
      <c r="T179" s="34"/>
      <c r="U179" s="35" t="s">
        <v>65</v>
      </c>
      <c r="V179" s="335">
        <v>120</v>
      </c>
      <c r="W179" s="336">
        <f t="shared" si="9"/>
        <v>121.79999999999998</v>
      </c>
      <c r="X179" s="36">
        <f>IFERROR(IF(W179=0,"",ROUNDUP(W179/H179,0)*0.02175),"")</f>
        <v>0.30449999999999999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51">
        <v>4680115881594</v>
      </c>
      <c r="E180" s="346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51">
        <v>4680115881587</v>
      </c>
      <c r="E181" s="346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58" t="s">
        <v>304</v>
      </c>
      <c r="O181" s="345"/>
      <c r="P181" s="345"/>
      <c r="Q181" s="345"/>
      <c r="R181" s="346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51">
        <v>4680115880962</v>
      </c>
      <c r="E182" s="346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51">
        <v>4680115881617</v>
      </c>
      <c r="E183" s="346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51">
        <v>4680115881228</v>
      </c>
      <c r="E184" s="346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92" t="s">
        <v>311</v>
      </c>
      <c r="O184" s="345"/>
      <c r="P184" s="345"/>
      <c r="Q184" s="345"/>
      <c r="R184" s="346"/>
      <c r="S184" s="34"/>
      <c r="T184" s="34"/>
      <c r="U184" s="35" t="s">
        <v>65</v>
      </c>
      <c r="V184" s="335">
        <v>120</v>
      </c>
      <c r="W184" s="336">
        <f t="shared" si="9"/>
        <v>120</v>
      </c>
      <c r="X184" s="36">
        <f>IFERROR(IF(W184=0,"",ROUNDUP(W184/H184,0)*0.00753),"")</f>
        <v>0.3765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51">
        <v>4680115881037</v>
      </c>
      <c r="E185" s="346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32" t="s">
        <v>314</v>
      </c>
      <c r="O185" s="345"/>
      <c r="P185" s="345"/>
      <c r="Q185" s="345"/>
      <c r="R185" s="346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51">
        <v>4680115881211</v>
      </c>
      <c r="E186" s="346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4"/>
      <c r="T186" s="34"/>
      <c r="U186" s="35" t="s">
        <v>65</v>
      </c>
      <c r="V186" s="335">
        <v>120</v>
      </c>
      <c r="W186" s="336">
        <f t="shared" si="9"/>
        <v>120</v>
      </c>
      <c r="X186" s="36">
        <f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51">
        <v>4680115881020</v>
      </c>
      <c r="E187" s="346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51">
        <v>4680115882195</v>
      </c>
      <c r="E188" s="346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4"/>
      <c r="T188" s="34"/>
      <c r="U188" s="35" t="s">
        <v>65</v>
      </c>
      <c r="V188" s="335">
        <v>160</v>
      </c>
      <c r="W188" s="336">
        <f t="shared" si="9"/>
        <v>160.79999999999998</v>
      </c>
      <c r="X188" s="36">
        <f t="shared" ref="X188:X194" si="10">IFERROR(IF(W188=0,"",ROUNDUP(W188/H188,0)*0.00753),"")</f>
        <v>0.50451000000000001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51">
        <v>4680115882607</v>
      </c>
      <c r="E189" s="346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51">
        <v>4680115880092</v>
      </c>
      <c r="E190" s="346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4"/>
      <c r="T190" s="34"/>
      <c r="U190" s="35" t="s">
        <v>65</v>
      </c>
      <c r="V190" s="335">
        <v>160</v>
      </c>
      <c r="W190" s="336">
        <f t="shared" si="9"/>
        <v>160.79999999999998</v>
      </c>
      <c r="X190" s="36">
        <f t="shared" si="10"/>
        <v>0.50451000000000001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51">
        <v>4680115880221</v>
      </c>
      <c r="E191" s="346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51">
        <v>4680115882942</v>
      </c>
      <c r="E192" s="346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51">
        <v>4680115880504</v>
      </c>
      <c r="E193" s="346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51">
        <v>4680115882164</v>
      </c>
      <c r="E194" s="346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4"/>
      <c r="T194" s="34"/>
      <c r="U194" s="35" t="s">
        <v>65</v>
      </c>
      <c r="V194" s="335">
        <v>120</v>
      </c>
      <c r="W194" s="336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297.12643678160924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298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2.4430200000000002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800</v>
      </c>
      <c r="W196" s="337">
        <f>IFERROR(SUM(W178:W194),"0")</f>
        <v>803.39999999999986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0"/>
      <c r="Z197" s="330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51">
        <v>4680115882874</v>
      </c>
      <c r="E198" s="346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0" t="s">
        <v>335</v>
      </c>
      <c r="O198" s="345"/>
      <c r="P198" s="345"/>
      <c r="Q198" s="345"/>
      <c r="R198" s="346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51">
        <v>4680115884434</v>
      </c>
      <c r="E199" s="346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">
        <v>338</v>
      </c>
      <c r="O199" s="345"/>
      <c r="P199" s="345"/>
      <c r="Q199" s="345"/>
      <c r="R199" s="346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51">
        <v>4680115880801</v>
      </c>
      <c r="E200" s="346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4"/>
      <c r="T200" s="34"/>
      <c r="U200" s="35" t="s">
        <v>65</v>
      </c>
      <c r="V200" s="335">
        <v>16</v>
      </c>
      <c r="W200" s="336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51">
        <v>4680115880818</v>
      </c>
      <c r="E201" s="346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4"/>
      <c r="T201" s="34"/>
      <c r="U201" s="35" t="s">
        <v>65</v>
      </c>
      <c r="V201" s="335">
        <v>20</v>
      </c>
      <c r="W201" s="336">
        <f>IFERROR(IF(V201="",0,CEILING((V201/$H201),1)*$H201),"")</f>
        <v>21.599999999999998</v>
      </c>
      <c r="X201" s="36">
        <f>IFERROR(IF(W201=0,"",ROUNDUP(W201/H201,0)*0.00753),"")</f>
        <v>6.7769999999999997E-2</v>
      </c>
      <c r="Y201" s="56"/>
      <c r="Z201" s="57"/>
      <c r="AD201" s="58"/>
      <c r="BA201" s="172" t="s">
        <v>1</v>
      </c>
    </row>
    <row r="202" spans="1:53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15</v>
      </c>
      <c r="W202" s="337">
        <f>IFERROR(W198/H198,"0")+IFERROR(W199/H199,"0")+IFERROR(W200/H200,"0")+IFERROR(W201/H201,"0")</f>
        <v>16</v>
      </c>
      <c r="X202" s="337">
        <f>IFERROR(IF(X198="",0,X198),"0")+IFERROR(IF(X199="",0,X199),"0")+IFERROR(IF(X200="",0,X200),"0")+IFERROR(IF(X201="",0,X201),"0")</f>
        <v>0.12048</v>
      </c>
      <c r="Y202" s="338"/>
      <c r="Z202" s="338"/>
    </row>
    <row r="203" spans="1:53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36</v>
      </c>
      <c r="W203" s="337">
        <f>IFERROR(SUM(W198:W201),"0")</f>
        <v>38.4</v>
      </c>
      <c r="X203" s="37"/>
      <c r="Y203" s="338"/>
      <c r="Z203" s="338"/>
    </row>
    <row r="204" spans="1:53" ht="16.5" hidden="1" customHeight="1" x14ac:dyDescent="0.25">
      <c r="A204" s="360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2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51">
        <v>4607091389845</v>
      </c>
      <c r="E206" s="346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4"/>
      <c r="T206" s="34"/>
      <c r="U206" s="35" t="s">
        <v>65</v>
      </c>
      <c r="V206" s="335">
        <v>105</v>
      </c>
      <c r="W206" s="336">
        <f>IFERROR(IF(V206="",0,CEILING((V206/$H206),1)*$H206),"")</f>
        <v>105</v>
      </c>
      <c r="X206" s="36">
        <f>IFERROR(IF(W206=0,"",ROUNDUP(W206/H206,0)*0.00502),"")</f>
        <v>0.251</v>
      </c>
      <c r="Y206" s="56"/>
      <c r="Z206" s="57"/>
      <c r="AD206" s="58"/>
      <c r="BA206" s="173" t="s">
        <v>1</v>
      </c>
    </row>
    <row r="207" spans="1:53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50</v>
      </c>
      <c r="W207" s="337">
        <f>IFERROR(W206/H206,"0")</f>
        <v>50</v>
      </c>
      <c r="X207" s="337">
        <f>IFERROR(IF(X206="",0,X206),"0")</f>
        <v>0.251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105</v>
      </c>
      <c r="W208" s="337">
        <f>IFERROR(SUM(W206:W206),"0")</f>
        <v>105</v>
      </c>
      <c r="X208" s="37"/>
      <c r="Y208" s="338"/>
      <c r="Z208" s="338"/>
    </row>
    <row r="209" spans="1:53" ht="16.5" hidden="1" customHeight="1" x14ac:dyDescent="0.25">
      <c r="A209" s="360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2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0"/>
      <c r="Z210" s="330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51">
        <v>4680115884236</v>
      </c>
      <c r="E211" s="346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65" t="s">
        <v>349</v>
      </c>
      <c r="O211" s="345"/>
      <c r="P211" s="345"/>
      <c r="Q211" s="345"/>
      <c r="R211" s="346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51">
        <v>4680115884182</v>
      </c>
      <c r="E212" s="346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47" t="s">
        <v>353</v>
      </c>
      <c r="O212" s="345"/>
      <c r="P212" s="345"/>
      <c r="Q212" s="345"/>
      <c r="R212" s="346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51">
        <v>4680115884175</v>
      </c>
      <c r="E213" s="346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88" t="s">
        <v>356</v>
      </c>
      <c r="O213" s="345"/>
      <c r="P213" s="345"/>
      <c r="Q213" s="345"/>
      <c r="R213" s="346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51">
        <v>4680115884205</v>
      </c>
      <c r="E214" s="346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52" t="s">
        <v>359</v>
      </c>
      <c r="O214" s="345"/>
      <c r="P214" s="345"/>
      <c r="Q214" s="345"/>
      <c r="R214" s="346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60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2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0"/>
      <c r="Z218" s="330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51">
        <v>4607091387445</v>
      </c>
      <c r="E219" s="346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51">
        <v>4607091386004</v>
      </c>
      <c r="E220" s="346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51">
        <v>4607091386004</v>
      </c>
      <c r="E221" s="346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51">
        <v>4607091386073</v>
      </c>
      <c r="E222" s="346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51">
        <v>4607091387322</v>
      </c>
      <c r="E223" s="346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51">
        <v>4607091387322</v>
      </c>
      <c r="E224" s="346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51">
        <v>4607091387377</v>
      </c>
      <c r="E225" s="346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51">
        <v>4607091387353</v>
      </c>
      <c r="E226" s="346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51">
        <v>4607091386011</v>
      </c>
      <c r="E227" s="346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51">
        <v>4607091387308</v>
      </c>
      <c r="E228" s="346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51">
        <v>4607091387339</v>
      </c>
      <c r="E229" s="346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51">
        <v>4680115882638</v>
      </c>
      <c r="E230" s="346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51">
        <v>4680115881938</v>
      </c>
      <c r="E231" s="346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51">
        <v>4607091387346</v>
      </c>
      <c r="E232" s="346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51">
        <v>4607091389807</v>
      </c>
      <c r="E233" s="346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0"/>
      <c r="Z236" s="330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51">
        <v>4680115881914</v>
      </c>
      <c r="E237" s="346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4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51">
        <v>4607091387193</v>
      </c>
      <c r="E241" s="346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4"/>
      <c r="T241" s="34"/>
      <c r="U241" s="35" t="s">
        <v>65</v>
      </c>
      <c r="V241" s="335">
        <v>10</v>
      </c>
      <c r="W241" s="336">
        <f>IFERROR(IF(V241="",0,CEILING((V241/$H241),1)*$H241),"")</f>
        <v>12.600000000000001</v>
      </c>
      <c r="X241" s="36">
        <f>IFERROR(IF(W241=0,"",ROUNDUP(W241/H241,0)*0.00753),"")</f>
        <v>2.2589999999999999E-2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51">
        <v>4607091387230</v>
      </c>
      <c r="E242" s="346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51">
        <v>4607091387285</v>
      </c>
      <c r="E243" s="346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51">
        <v>4680115880481</v>
      </c>
      <c r="E244" s="346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2.3809523809523809</v>
      </c>
      <c r="W245" s="337">
        <f>IFERROR(W241/H241,"0")+IFERROR(W242/H242,"0")+IFERROR(W243/H243,"0")+IFERROR(W244/H244,"0")</f>
        <v>3</v>
      </c>
      <c r="X245" s="337">
        <f>IFERROR(IF(X241="",0,X241),"0")+IFERROR(IF(X242="",0,X242),"0")+IFERROR(IF(X243="",0,X243),"0")+IFERROR(IF(X244="",0,X244),"0")</f>
        <v>2.2589999999999999E-2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10</v>
      </c>
      <c r="W246" s="337">
        <f>IFERROR(SUM(W241:W244),"0")</f>
        <v>12.600000000000001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0"/>
      <c r="Z247" s="330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51">
        <v>4607091387766</v>
      </c>
      <c r="E248" s="346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51">
        <v>4607091387957</v>
      </c>
      <c r="E249" s="346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51">
        <v>4607091387964</v>
      </c>
      <c r="E250" s="346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51">
        <v>4680115883604</v>
      </c>
      <c r="E251" s="346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1" t="s">
        <v>408</v>
      </c>
      <c r="O251" s="345"/>
      <c r="P251" s="345"/>
      <c r="Q251" s="345"/>
      <c r="R251" s="346"/>
      <c r="S251" s="34"/>
      <c r="T251" s="34"/>
      <c r="U251" s="35" t="s">
        <v>65</v>
      </c>
      <c r="V251" s="335">
        <v>315</v>
      </c>
      <c r="W251" s="336">
        <f t="shared" si="13"/>
        <v>315</v>
      </c>
      <c r="X251" s="36">
        <f>IFERROR(IF(W251=0,"",ROUNDUP(W251/H251,0)*0.00753),"")</f>
        <v>1.1294999999999999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51">
        <v>4680115883567</v>
      </c>
      <c r="E252" s="346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">
        <v>411</v>
      </c>
      <c r="O252" s="345"/>
      <c r="P252" s="345"/>
      <c r="Q252" s="345"/>
      <c r="R252" s="346"/>
      <c r="S252" s="34"/>
      <c r="T252" s="34"/>
      <c r="U252" s="35" t="s">
        <v>65</v>
      </c>
      <c r="V252" s="335">
        <v>175</v>
      </c>
      <c r="W252" s="336">
        <f t="shared" si="13"/>
        <v>176.4</v>
      </c>
      <c r="X252" s="36">
        <f>IFERROR(IF(W252=0,"",ROUNDUP(W252/H252,0)*0.00753),"")</f>
        <v>0.63251999999999997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51">
        <v>4607091381672</v>
      </c>
      <c r="E253" s="346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51">
        <v>4607091387537</v>
      </c>
      <c r="E254" s="346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51">
        <v>4607091387513</v>
      </c>
      <c r="E255" s="346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51">
        <v>4680115880511</v>
      </c>
      <c r="E256" s="346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51">
        <v>4680115880412</v>
      </c>
      <c r="E257" s="346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233.33333333333331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234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1.7620199999999999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490</v>
      </c>
      <c r="W259" s="337">
        <f>IFERROR(SUM(W248:W257),"0")</f>
        <v>491.4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51">
        <v>4607091380880</v>
      </c>
      <c r="E261" s="346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4"/>
      <c r="T261" s="34"/>
      <c r="U261" s="35" t="s">
        <v>65</v>
      </c>
      <c r="V261" s="335">
        <v>20</v>
      </c>
      <c r="W261" s="336">
        <f>IFERROR(IF(V261="",0,CEILING((V261/$H261),1)*$H261),"")</f>
        <v>25.200000000000003</v>
      </c>
      <c r="X261" s="36">
        <f>IFERROR(IF(W261=0,"",ROUNDUP(W261/H261,0)*0.02175),"")</f>
        <v>6.5250000000000002E-2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51">
        <v>4607091384482</v>
      </c>
      <c r="E262" s="346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4"/>
      <c r="T262" s="34"/>
      <c r="U262" s="35" t="s">
        <v>65</v>
      </c>
      <c r="V262" s="335">
        <v>180</v>
      </c>
      <c r="W262" s="336">
        <f>IFERROR(IF(V262="",0,CEILING((V262/$H262),1)*$H262),"")</f>
        <v>187.2</v>
      </c>
      <c r="X262" s="36">
        <f>IFERROR(IF(W262=0,"",ROUNDUP(W262/H262,0)*0.02175),"")</f>
        <v>0.52200000000000002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51">
        <v>4607091380897</v>
      </c>
      <c r="E263" s="346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4"/>
      <c r="T263" s="34"/>
      <c r="U263" s="35" t="s">
        <v>65</v>
      </c>
      <c r="V263" s="335">
        <v>20</v>
      </c>
      <c r="W263" s="336">
        <f>IFERROR(IF(V263="",0,CEILING((V263/$H263),1)*$H263),"")</f>
        <v>25.200000000000003</v>
      </c>
      <c r="X263" s="36">
        <f>IFERROR(IF(W263=0,"",ROUNDUP(W263/H263,0)*0.02175),"")</f>
        <v>6.5250000000000002E-2</v>
      </c>
      <c r="Y263" s="56"/>
      <c r="Z263" s="57"/>
      <c r="AD263" s="58"/>
      <c r="BA263" s="210" t="s">
        <v>1</v>
      </c>
    </row>
    <row r="264" spans="1:53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27.838827838827836</v>
      </c>
      <c r="W264" s="337">
        <f>IFERROR(W261/H261,"0")+IFERROR(W262/H262,"0")+IFERROR(W263/H263,"0")</f>
        <v>30</v>
      </c>
      <c r="X264" s="337">
        <f>IFERROR(IF(X261="",0,X261),"0")+IFERROR(IF(X262="",0,X262),"0")+IFERROR(IF(X263="",0,X263),"0")</f>
        <v>0.65250000000000008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220</v>
      </c>
      <c r="W265" s="337">
        <f>IFERROR(SUM(W261:W263),"0")</f>
        <v>237.59999999999997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0"/>
      <c r="Z266" s="330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51">
        <v>4607091388374</v>
      </c>
      <c r="E267" s="346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87" t="s">
        <v>430</v>
      </c>
      <c r="O267" s="345"/>
      <c r="P267" s="345"/>
      <c r="Q267" s="345"/>
      <c r="R267" s="346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51">
        <v>4607091388381</v>
      </c>
      <c r="E268" s="346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7" t="s">
        <v>433</v>
      </c>
      <c r="O268" s="345"/>
      <c r="P268" s="345"/>
      <c r="Q268" s="345"/>
      <c r="R268" s="346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51">
        <v>4607091388404</v>
      </c>
      <c r="E269" s="346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0"/>
      <c r="Z272" s="330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51">
        <v>4680115881808</v>
      </c>
      <c r="E273" s="346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51">
        <v>4680115881822</v>
      </c>
      <c r="E274" s="346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51">
        <v>4680115880016</v>
      </c>
      <c r="E275" s="346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60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2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0"/>
      <c r="Z279" s="330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51">
        <v>4607091387421</v>
      </c>
      <c r="E280" s="346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51">
        <v>4607091387421</v>
      </c>
      <c r="E281" s="346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51">
        <v>4607091387452</v>
      </c>
      <c r="E282" s="346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51">
        <v>4607091387452</v>
      </c>
      <c r="E283" s="346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51">
        <v>4607091387452</v>
      </c>
      <c r="E284" s="346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18" t="s">
        <v>453</v>
      </c>
      <c r="O284" s="345"/>
      <c r="P284" s="345"/>
      <c r="Q284" s="345"/>
      <c r="R284" s="346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51">
        <v>4607091385984</v>
      </c>
      <c r="E285" s="346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51">
        <v>4607091387438</v>
      </c>
      <c r="E286" s="346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51">
        <v>4607091387469</v>
      </c>
      <c r="E287" s="346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0"/>
      <c r="Z290" s="330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51">
        <v>4607091387292</v>
      </c>
      <c r="E291" s="346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51">
        <v>4607091387315</v>
      </c>
      <c r="E292" s="346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60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2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51">
        <v>4607091383836</v>
      </c>
      <c r="E297" s="346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4"/>
      <c r="T297" s="34"/>
      <c r="U297" s="35" t="s">
        <v>65</v>
      </c>
      <c r="V297" s="335">
        <v>9</v>
      </c>
      <c r="W297" s="336">
        <f>IFERROR(IF(V297="",0,CEILING((V297/$H297),1)*$H297),"")</f>
        <v>9</v>
      </c>
      <c r="X297" s="36">
        <f>IFERROR(IF(W297=0,"",ROUNDUP(W297/H297,0)*0.00753),"")</f>
        <v>3.7650000000000003E-2</v>
      </c>
      <c r="Y297" s="56"/>
      <c r="Z297" s="57"/>
      <c r="AD297" s="58"/>
      <c r="BA297" s="227" t="s">
        <v>1</v>
      </c>
    </row>
    <row r="298" spans="1:53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5</v>
      </c>
      <c r="W298" s="337">
        <f>IFERROR(W297/H297,"0")</f>
        <v>5</v>
      </c>
      <c r="X298" s="337">
        <f>IFERROR(IF(X297="",0,X297),"0")</f>
        <v>3.7650000000000003E-2</v>
      </c>
      <c r="Y298" s="338"/>
      <c r="Z298" s="338"/>
    </row>
    <row r="299" spans="1:53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9</v>
      </c>
      <c r="W299" s="337">
        <f>IFERROR(SUM(W297:W297),"0")</f>
        <v>9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0"/>
      <c r="Z300" s="330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51">
        <v>4607091387919</v>
      </c>
      <c r="E301" s="346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51">
        <v>4607091388831</v>
      </c>
      <c r="E305" s="346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4"/>
      <c r="T305" s="34"/>
      <c r="U305" s="35" t="s">
        <v>65</v>
      </c>
      <c r="V305" s="335">
        <v>19</v>
      </c>
      <c r="W305" s="336">
        <f>IFERROR(IF(V305="",0,CEILING((V305/$H305),1)*$H305),"")</f>
        <v>20.52</v>
      </c>
      <c r="X305" s="36">
        <f>IFERROR(IF(W305=0,"",ROUNDUP(W305/H305,0)*0.00753),"")</f>
        <v>6.7769999999999997E-2</v>
      </c>
      <c r="Y305" s="56"/>
      <c r="Z305" s="57"/>
      <c r="AD305" s="58"/>
      <c r="BA305" s="229" t="s">
        <v>1</v>
      </c>
    </row>
    <row r="306" spans="1:53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8.3333333333333339</v>
      </c>
      <c r="W306" s="337">
        <f>IFERROR(W305/H305,"0")</f>
        <v>9</v>
      </c>
      <c r="X306" s="337">
        <f>IFERROR(IF(X305="",0,X305),"0")</f>
        <v>6.7769999999999997E-2</v>
      </c>
      <c r="Y306" s="338"/>
      <c r="Z306" s="338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19</v>
      </c>
      <c r="W307" s="337">
        <f>IFERROR(SUM(W305:W305),"0")</f>
        <v>20.52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0"/>
      <c r="Z308" s="330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51">
        <v>4607091383102</v>
      </c>
      <c r="E309" s="346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8"/>
      <c r="Z312" s="48"/>
    </row>
    <row r="313" spans="1:53" ht="16.5" hidden="1" customHeight="1" x14ac:dyDescent="0.25">
      <c r="A313" s="360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2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0"/>
      <c r="Z314" s="330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51">
        <v>4607091383928</v>
      </c>
      <c r="E315" s="346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8"/>
      <c r="Z318" s="48"/>
    </row>
    <row r="319" spans="1:53" ht="16.5" hidden="1" customHeight="1" x14ac:dyDescent="0.25">
      <c r="A319" s="360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2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51">
        <v>4607091383997</v>
      </c>
      <c r="E321" s="346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4"/>
      <c r="T321" s="34"/>
      <c r="U321" s="35" t="s">
        <v>65</v>
      </c>
      <c r="V321" s="335">
        <v>2100</v>
      </c>
      <c r="W321" s="336">
        <f t="shared" ref="W321:W328" si="15">IFERROR(IF(V321="",0,CEILING((V321/$H321),1)*$H321),"")</f>
        <v>2100</v>
      </c>
      <c r="X321" s="36">
        <f>IFERROR(IF(W321=0,"",ROUNDUP(W321/H321,0)*0.02175),"")</f>
        <v>3.0449999999999999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51">
        <v>4607091383997</v>
      </c>
      <c r="E322" s="346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51">
        <v>4607091384130</v>
      </c>
      <c r="E323" s="346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4"/>
      <c r="T323" s="34"/>
      <c r="U323" s="35" t="s">
        <v>65</v>
      </c>
      <c r="V323" s="335">
        <v>1500</v>
      </c>
      <c r="W323" s="336">
        <f t="shared" si="15"/>
        <v>1500</v>
      </c>
      <c r="X323" s="36">
        <f>IFERROR(IF(W323=0,"",ROUNDUP(W323/H323,0)*0.02175),"")</f>
        <v>2.1749999999999998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51">
        <v>4607091384130</v>
      </c>
      <c r="E324" s="346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51">
        <v>4607091384147</v>
      </c>
      <c r="E325" s="346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4"/>
      <c r="T325" s="34"/>
      <c r="U325" s="35" t="s">
        <v>65</v>
      </c>
      <c r="V325" s="335">
        <v>1400</v>
      </c>
      <c r="W325" s="336">
        <f t="shared" si="15"/>
        <v>1410</v>
      </c>
      <c r="X325" s="36">
        <f>IFERROR(IF(W325=0,"",ROUNDUP(W325/H325,0)*0.02175),"")</f>
        <v>2.0444999999999998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51">
        <v>4607091384147</v>
      </c>
      <c r="E326" s="346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664" t="s">
        <v>489</v>
      </c>
      <c r="O326" s="345"/>
      <c r="P326" s="345"/>
      <c r="Q326" s="345"/>
      <c r="R326" s="346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51">
        <v>4607091384154</v>
      </c>
      <c r="E327" s="346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4"/>
      <c r="T327" s="34"/>
      <c r="U327" s="35" t="s">
        <v>65</v>
      </c>
      <c r="V327" s="335">
        <v>50</v>
      </c>
      <c r="W327" s="336">
        <f t="shared" si="15"/>
        <v>50</v>
      </c>
      <c r="X327" s="36">
        <f>IFERROR(IF(W327=0,"",ROUNDUP(W327/H327,0)*0.00937),"")</f>
        <v>9.3700000000000006E-2</v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51">
        <v>4607091384161</v>
      </c>
      <c r="E328" s="346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343.33333333333331</v>
      </c>
      <c r="W329" s="337">
        <f>IFERROR(W321/H321,"0")+IFERROR(W322/H322,"0")+IFERROR(W323/H323,"0")+IFERROR(W324/H324,"0")+IFERROR(W325/H325,"0")+IFERROR(W326/H326,"0")+IFERROR(W327/H327,"0")+IFERROR(W328/H328,"0")</f>
        <v>344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7.3582000000000001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5050</v>
      </c>
      <c r="W330" s="337">
        <f>IFERROR(SUM(W321:W328),"0")</f>
        <v>5060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51">
        <v>4607091383980</v>
      </c>
      <c r="E332" s="346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4"/>
      <c r="T332" s="34"/>
      <c r="U332" s="35" t="s">
        <v>65</v>
      </c>
      <c r="V332" s="335">
        <v>600</v>
      </c>
      <c r="W332" s="336">
        <f>IFERROR(IF(V332="",0,CEILING((V332/$H332),1)*$H332),"")</f>
        <v>600</v>
      </c>
      <c r="X332" s="36">
        <f>IFERROR(IF(W332=0,"",ROUNDUP(W332/H332,0)*0.02175),"")</f>
        <v>0.86999999999999988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51">
        <v>4680115883314</v>
      </c>
      <c r="E333" s="346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4" t="s">
        <v>498</v>
      </c>
      <c r="O333" s="345"/>
      <c r="P333" s="345"/>
      <c r="Q333" s="345"/>
      <c r="R333" s="346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51">
        <v>4607091384178</v>
      </c>
      <c r="E334" s="346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4"/>
      <c r="T334" s="34"/>
      <c r="U334" s="35" t="s">
        <v>65</v>
      </c>
      <c r="V334" s="335">
        <v>8</v>
      </c>
      <c r="W334" s="336">
        <f>IFERROR(IF(V334="",0,CEILING((V334/$H334),1)*$H334),"")</f>
        <v>8</v>
      </c>
      <c r="X334" s="36">
        <f>IFERROR(IF(W334=0,"",ROUNDUP(W334/H334,0)*0.00937),"")</f>
        <v>1.874E-2</v>
      </c>
      <c r="Y334" s="56"/>
      <c r="Z334" s="57"/>
      <c r="AD334" s="58"/>
      <c r="BA334" s="242" t="s">
        <v>1</v>
      </c>
    </row>
    <row r="335" spans="1:53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42</v>
      </c>
      <c r="W335" s="337">
        <f>IFERROR(W332/H332,"0")+IFERROR(W333/H333,"0")+IFERROR(W334/H334,"0")</f>
        <v>42</v>
      </c>
      <c r="X335" s="337">
        <f>IFERROR(IF(X332="",0,X332),"0")+IFERROR(IF(X333="",0,X333),"0")+IFERROR(IF(X334="",0,X334),"0")</f>
        <v>0.88873999999999986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608</v>
      </c>
      <c r="W336" s="337">
        <f>IFERROR(SUM(W332:W334),"0")</f>
        <v>608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51">
        <v>4607091383928</v>
      </c>
      <c r="E338" s="346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4" t="s">
        <v>503</v>
      </c>
      <c r="O338" s="345"/>
      <c r="P338" s="345"/>
      <c r="Q338" s="345"/>
      <c r="R338" s="346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51">
        <v>4607091384260</v>
      </c>
      <c r="E339" s="346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4"/>
      <c r="T339" s="34"/>
      <c r="U339" s="35" t="s">
        <v>65</v>
      </c>
      <c r="V339" s="335">
        <v>30</v>
      </c>
      <c r="W339" s="336">
        <f>IFERROR(IF(V339="",0,CEILING((V339/$H339),1)*$H339),"")</f>
        <v>31.2</v>
      </c>
      <c r="X339" s="36">
        <f>IFERROR(IF(W339=0,"",ROUNDUP(W339/H339,0)*0.02175),"")</f>
        <v>8.6999999999999994E-2</v>
      </c>
      <c r="Y339" s="56"/>
      <c r="Z339" s="57"/>
      <c r="AD339" s="58"/>
      <c r="BA339" s="244" t="s">
        <v>1</v>
      </c>
    </row>
    <row r="340" spans="1:53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3.8461538461538463</v>
      </c>
      <c r="W340" s="337">
        <f>IFERROR(W338/H338,"0")+IFERROR(W339/H339,"0")</f>
        <v>4</v>
      </c>
      <c r="X340" s="337">
        <f>IFERROR(IF(X338="",0,X338),"0")+IFERROR(IF(X339="",0,X339),"0")</f>
        <v>8.6999999999999994E-2</v>
      </c>
      <c r="Y340" s="338"/>
      <c r="Z340" s="338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30</v>
      </c>
      <c r="W341" s="337">
        <f>IFERROR(SUM(W338:W339),"0")</f>
        <v>31.2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51">
        <v>4607091384673</v>
      </c>
      <c r="E343" s="346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4"/>
      <c r="T343" s="34"/>
      <c r="U343" s="35" t="s">
        <v>65</v>
      </c>
      <c r="V343" s="335">
        <v>30</v>
      </c>
      <c r="W343" s="336">
        <f>IFERROR(IF(V343="",0,CEILING((V343/$H343),1)*$H343),"")</f>
        <v>31.2</v>
      </c>
      <c r="X343" s="36">
        <f>IFERROR(IF(W343=0,"",ROUNDUP(W343/H343,0)*0.02175),"")</f>
        <v>8.6999999999999994E-2</v>
      </c>
      <c r="Y343" s="56"/>
      <c r="Z343" s="57"/>
      <c r="AD343" s="58"/>
      <c r="BA343" s="245" t="s">
        <v>1</v>
      </c>
    </row>
    <row r="344" spans="1:53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3.8461538461538463</v>
      </c>
      <c r="W344" s="337">
        <f>IFERROR(W343/H343,"0")</f>
        <v>4</v>
      </c>
      <c r="X344" s="337">
        <f>IFERROR(IF(X343="",0,X343),"0")</f>
        <v>8.6999999999999994E-2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30</v>
      </c>
      <c r="W345" s="337">
        <f>IFERROR(SUM(W343:W343),"0")</f>
        <v>31.2</v>
      </c>
      <c r="X345" s="37"/>
      <c r="Y345" s="338"/>
      <c r="Z345" s="338"/>
    </row>
    <row r="346" spans="1:53" ht="16.5" hidden="1" customHeight="1" x14ac:dyDescent="0.25">
      <c r="A346" s="360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2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51">
        <v>4607091384185</v>
      </c>
      <c r="E348" s="346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4"/>
      <c r="T348" s="34"/>
      <c r="U348" s="35" t="s">
        <v>65</v>
      </c>
      <c r="V348" s="335">
        <v>40</v>
      </c>
      <c r="W348" s="336">
        <f>IFERROR(IF(V348="",0,CEILING((V348/$H348),1)*$H348),"")</f>
        <v>48</v>
      </c>
      <c r="X348" s="36">
        <f>IFERROR(IF(W348=0,"",ROUNDUP(W348/H348,0)*0.02175),"")</f>
        <v>8.6999999999999994E-2</v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51">
        <v>4607091384192</v>
      </c>
      <c r="E349" s="346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51">
        <v>4680115881907</v>
      </c>
      <c r="E350" s="346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51">
        <v>4680115883925</v>
      </c>
      <c r="E351" s="346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56" t="s">
        <v>517</v>
      </c>
      <c r="O351" s="345"/>
      <c r="P351" s="345"/>
      <c r="Q351" s="345"/>
      <c r="R351" s="346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51">
        <v>4607091384680</v>
      </c>
      <c r="E352" s="346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3.3333333333333335</v>
      </c>
      <c r="W353" s="337">
        <f>IFERROR(W348/H348,"0")+IFERROR(W349/H349,"0")+IFERROR(W350/H350,"0")+IFERROR(W351/H351,"0")+IFERROR(W352/H352,"0")</f>
        <v>4</v>
      </c>
      <c r="X353" s="337">
        <f>IFERROR(IF(X348="",0,X348),"0")+IFERROR(IF(X349="",0,X349),"0")+IFERROR(IF(X350="",0,X350),"0")+IFERROR(IF(X351="",0,X351),"0")+IFERROR(IF(X352="",0,X352),"0")</f>
        <v>8.6999999999999994E-2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40</v>
      </c>
      <c r="W354" s="337">
        <f>IFERROR(SUM(W348:W352),"0")</f>
        <v>48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51">
        <v>4607091384802</v>
      </c>
      <c r="E356" s="346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51">
        <v>4607091384826</v>
      </c>
      <c r="E357" s="346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0"/>
      <c r="Z360" s="330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51">
        <v>4607091384246</v>
      </c>
      <c r="E361" s="346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4"/>
      <c r="T361" s="34"/>
      <c r="U361" s="35" t="s">
        <v>65</v>
      </c>
      <c r="V361" s="335">
        <v>20</v>
      </c>
      <c r="W361" s="336">
        <f>IFERROR(IF(V361="",0,CEILING((V361/$H361),1)*$H361),"")</f>
        <v>23.4</v>
      </c>
      <c r="X361" s="36">
        <f>IFERROR(IF(W361=0,"",ROUNDUP(W361/H361,0)*0.02175),"")</f>
        <v>6.5250000000000002E-2</v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51">
        <v>4680115881976</v>
      </c>
      <c r="E362" s="346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51">
        <v>4607091384253</v>
      </c>
      <c r="E363" s="346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51">
        <v>4680115881969</v>
      </c>
      <c r="E364" s="346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2.5641025641025643</v>
      </c>
      <c r="W365" s="337">
        <f>IFERROR(W361/H361,"0")+IFERROR(W362/H362,"0")+IFERROR(W363/H363,"0")+IFERROR(W364/H364,"0")</f>
        <v>3</v>
      </c>
      <c r="X365" s="337">
        <f>IFERROR(IF(X361="",0,X361),"0")+IFERROR(IF(X362="",0,X362),"0")+IFERROR(IF(X363="",0,X363),"0")+IFERROR(IF(X364="",0,X364),"0")</f>
        <v>6.5250000000000002E-2</v>
      </c>
      <c r="Y365" s="338"/>
      <c r="Z365" s="338"/>
    </row>
    <row r="366" spans="1:53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20</v>
      </c>
      <c r="W366" s="337">
        <f>IFERROR(SUM(W361:W364),"0")</f>
        <v>23.4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0"/>
      <c r="Z367" s="330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51">
        <v>4607091389357</v>
      </c>
      <c r="E368" s="346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8"/>
      <c r="Z371" s="48"/>
    </row>
    <row r="372" spans="1:53" ht="16.5" hidden="1" customHeight="1" x14ac:dyDescent="0.25">
      <c r="A372" s="360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2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51">
        <v>4607091389708</v>
      </c>
      <c r="E374" s="346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51">
        <v>4607091389692</v>
      </c>
      <c r="E375" s="346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4"/>
      <c r="T375" s="34"/>
      <c r="U375" s="35" t="s">
        <v>65</v>
      </c>
      <c r="V375" s="335">
        <v>40.5</v>
      </c>
      <c r="W375" s="336">
        <f>IFERROR(IF(V375="",0,CEILING((V375/$H375),1)*$H375),"")</f>
        <v>40.5</v>
      </c>
      <c r="X375" s="36">
        <f>IFERROR(IF(W375=0,"",ROUNDUP(W375/H375,0)*0.00753),"")</f>
        <v>0.11295000000000001</v>
      </c>
      <c r="Y375" s="56"/>
      <c r="Z375" s="57"/>
      <c r="AD375" s="58"/>
      <c r="BA375" s="259" t="s">
        <v>1</v>
      </c>
    </row>
    <row r="376" spans="1:53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14.999999999999998</v>
      </c>
      <c r="W376" s="337">
        <f>IFERROR(W374/H374,"0")+IFERROR(W375/H375,"0")</f>
        <v>14.999999999999998</v>
      </c>
      <c r="X376" s="337">
        <f>IFERROR(IF(X374="",0,X374),"0")+IFERROR(IF(X375="",0,X375),"0")</f>
        <v>0.11295000000000001</v>
      </c>
      <c r="Y376" s="338"/>
      <c r="Z376" s="338"/>
    </row>
    <row r="377" spans="1:53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40.5</v>
      </c>
      <c r="W377" s="337">
        <f>IFERROR(SUM(W374:W375),"0")</f>
        <v>40.5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51">
        <v>4607091389753</v>
      </c>
      <c r="E379" s="346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4"/>
      <c r="T379" s="34"/>
      <c r="U379" s="35" t="s">
        <v>65</v>
      </c>
      <c r="V379" s="335">
        <v>40</v>
      </c>
      <c r="W379" s="336">
        <f t="shared" ref="W379:W391" si="16">IFERROR(IF(V379="",0,CEILING((V379/$H379),1)*$H379),"")</f>
        <v>42</v>
      </c>
      <c r="X379" s="36">
        <f>IFERROR(IF(W379=0,"",ROUNDUP(W379/H379,0)*0.00753),"")</f>
        <v>7.5300000000000006E-2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51">
        <v>4607091389760</v>
      </c>
      <c r="E380" s="346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51">
        <v>4607091389746</v>
      </c>
      <c r="E381" s="346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4"/>
      <c r="T381" s="34"/>
      <c r="U381" s="35" t="s">
        <v>65</v>
      </c>
      <c r="V381" s="335">
        <v>40</v>
      </c>
      <c r="W381" s="336">
        <f t="shared" si="16"/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51">
        <v>4680115882928</v>
      </c>
      <c r="E382" s="346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4"/>
      <c r="T382" s="34"/>
      <c r="U382" s="35" t="s">
        <v>65</v>
      </c>
      <c r="V382" s="335">
        <v>84.000000000000014</v>
      </c>
      <c r="W382" s="336">
        <f t="shared" si="16"/>
        <v>84</v>
      </c>
      <c r="X382" s="36">
        <f>IFERROR(IF(W382=0,"",ROUNDUP(W382/H382,0)*0.00753),"")</f>
        <v>0.3765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51">
        <v>4680115883147</v>
      </c>
      <c r="E383" s="346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51">
        <v>4607091384338</v>
      </c>
      <c r="E384" s="346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4"/>
      <c r="T384" s="34"/>
      <c r="U384" s="35" t="s">
        <v>65</v>
      </c>
      <c r="V384" s="335">
        <v>42</v>
      </c>
      <c r="W384" s="336">
        <f t="shared" si="16"/>
        <v>42</v>
      </c>
      <c r="X384" s="36">
        <f t="shared" si="17"/>
        <v>0.1004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51">
        <v>4680115883154</v>
      </c>
      <c r="E385" s="346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51">
        <v>4607091389524</v>
      </c>
      <c r="E386" s="346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51">
        <v>4680115883161</v>
      </c>
      <c r="E387" s="346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51">
        <v>4607091384345</v>
      </c>
      <c r="E388" s="346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51">
        <v>4680115883178</v>
      </c>
      <c r="E389" s="346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51">
        <v>4607091389531</v>
      </c>
      <c r="E390" s="346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4"/>
      <c r="T390" s="34"/>
      <c r="U390" s="35" t="s">
        <v>65</v>
      </c>
      <c r="V390" s="335">
        <v>42</v>
      </c>
      <c r="W390" s="336">
        <f t="shared" si="16"/>
        <v>42</v>
      </c>
      <c r="X390" s="36">
        <f t="shared" si="17"/>
        <v>0.1004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51">
        <v>4680115883185</v>
      </c>
      <c r="E391" s="346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79" t="s">
        <v>566</v>
      </c>
      <c r="O391" s="345"/>
      <c r="P391" s="345"/>
      <c r="Q391" s="345"/>
      <c r="R391" s="346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109.04761904761905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110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0.7279000000000001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248</v>
      </c>
      <c r="W393" s="337">
        <f>IFERROR(SUM(W379:W391),"0")</f>
        <v>252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0"/>
      <c r="Z394" s="330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51">
        <v>4607091389685</v>
      </c>
      <c r="E395" s="346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4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51">
        <v>4607091389654</v>
      </c>
      <c r="E396" s="346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51">
        <v>4607091384352</v>
      </c>
      <c r="E397" s="346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51">
        <v>4607091389661</v>
      </c>
      <c r="E398" s="346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0"/>
      <c r="Z401" s="330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51">
        <v>4680115881648</v>
      </c>
      <c r="E402" s="346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0"/>
      <c r="Z405" s="330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51">
        <v>4680115884359</v>
      </c>
      <c r="E406" s="346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45" t="s">
        <v>581</v>
      </c>
      <c r="O406" s="345"/>
      <c r="P406" s="345"/>
      <c r="Q406" s="345"/>
      <c r="R406" s="346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51">
        <v>4680115884335</v>
      </c>
      <c r="E407" s="346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5" t="s">
        <v>584</v>
      </c>
      <c r="O407" s="345"/>
      <c r="P407" s="345"/>
      <c r="Q407" s="345"/>
      <c r="R407" s="346"/>
      <c r="S407" s="34"/>
      <c r="T407" s="34"/>
      <c r="U407" s="35" t="s">
        <v>65</v>
      </c>
      <c r="V407" s="335">
        <v>6</v>
      </c>
      <c r="W407" s="336">
        <f>IFERROR(IF(V407="",0,CEILING((V407/$H407),1)*$H407),"")</f>
        <v>6</v>
      </c>
      <c r="X407" s="36">
        <f>IFERROR(IF(W407=0,"",ROUNDUP(W407/H407,0)*0.00627),"")</f>
        <v>3.1350000000000003E-2</v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51">
        <v>4680115884342</v>
      </c>
      <c r="E408" s="346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78" t="s">
        <v>587</v>
      </c>
      <c r="O408" s="345"/>
      <c r="P408" s="345"/>
      <c r="Q408" s="345"/>
      <c r="R408" s="346"/>
      <c r="S408" s="34"/>
      <c r="T408" s="34"/>
      <c r="U408" s="35" t="s">
        <v>65</v>
      </c>
      <c r="V408" s="335">
        <v>6</v>
      </c>
      <c r="W408" s="336">
        <f>IFERROR(IF(V408="",0,CEILING((V408/$H408),1)*$H408),"")</f>
        <v>6</v>
      </c>
      <c r="X408" s="36">
        <f>IFERROR(IF(W408=0,"",ROUNDUP(W408/H408,0)*0.00627),"")</f>
        <v>3.1350000000000003E-2</v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51">
        <v>4680115884113</v>
      </c>
      <c r="E409" s="346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8" t="s">
        <v>590</v>
      </c>
      <c r="O409" s="345"/>
      <c r="P409" s="345"/>
      <c r="Q409" s="345"/>
      <c r="R409" s="346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10</v>
      </c>
      <c r="W410" s="337">
        <f>IFERROR(W406/H406,"0")+IFERROR(W407/H407,"0")+IFERROR(W408/H408,"0")+IFERROR(W409/H409,"0")</f>
        <v>10</v>
      </c>
      <c r="X410" s="337">
        <f>IFERROR(IF(X406="",0,X406),"0")+IFERROR(IF(X407="",0,X407),"0")+IFERROR(IF(X408="",0,X408),"0")+IFERROR(IF(X409="",0,X409),"0")</f>
        <v>6.2700000000000006E-2</v>
      </c>
      <c r="Y410" s="338"/>
      <c r="Z410" s="338"/>
    </row>
    <row r="411" spans="1:53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12</v>
      </c>
      <c r="W411" s="337">
        <f>IFERROR(SUM(W406:W409),"0")</f>
        <v>12</v>
      </c>
      <c r="X411" s="37"/>
      <c r="Y411" s="338"/>
      <c r="Z411" s="338"/>
    </row>
    <row r="412" spans="1:53" ht="16.5" hidden="1" customHeight="1" x14ac:dyDescent="0.25">
      <c r="A412" s="360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2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51">
        <v>4607091389388</v>
      </c>
      <c r="E414" s="346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51">
        <v>4607091389364</v>
      </c>
      <c r="E415" s="346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51">
        <v>4607091389739</v>
      </c>
      <c r="E419" s="346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4"/>
      <c r="T419" s="34"/>
      <c r="U419" s="35" t="s">
        <v>65</v>
      </c>
      <c r="V419" s="335">
        <v>40</v>
      </c>
      <c r="W419" s="336">
        <f t="shared" ref="W419:W425" si="18">IFERROR(IF(V419="",0,CEILING((V419/$H419),1)*$H419),"")</f>
        <v>42</v>
      </c>
      <c r="X419" s="36">
        <f>IFERROR(IF(W419=0,"",ROUNDUP(W419/H419,0)*0.00753),"")</f>
        <v>7.5300000000000006E-2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51">
        <v>4680115883048</v>
      </c>
      <c r="E420" s="346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51">
        <v>4607091389425</v>
      </c>
      <c r="E421" s="346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51">
        <v>4680115882911</v>
      </c>
      <c r="E422" s="346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5"/>
      <c r="P422" s="345"/>
      <c r="Q422" s="345"/>
      <c r="R422" s="346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51">
        <v>4680115880771</v>
      </c>
      <c r="E423" s="346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51">
        <v>4607091389500</v>
      </c>
      <c r="E424" s="346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51">
        <v>4680115881983</v>
      </c>
      <c r="E425" s="346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9.5238095238095237</v>
      </c>
      <c r="W426" s="337">
        <f>IFERROR(W419/H419,"0")+IFERROR(W420/H420,"0")+IFERROR(W421/H421,"0")+IFERROR(W422/H422,"0")+IFERROR(W423/H423,"0")+IFERROR(W424/H424,"0")+IFERROR(W425/H425,"0")</f>
        <v>10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7.5300000000000006E-2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40</v>
      </c>
      <c r="W427" s="337">
        <f>IFERROR(SUM(W419:W425),"0")</f>
        <v>42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0"/>
      <c r="Z428" s="330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51">
        <v>4680115884571</v>
      </c>
      <c r="E429" s="346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5" t="s">
        <v>613</v>
      </c>
      <c r="O429" s="345"/>
      <c r="P429" s="345"/>
      <c r="Q429" s="345"/>
      <c r="R429" s="346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0"/>
      <c r="Z432" s="330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51">
        <v>4680115884090</v>
      </c>
      <c r="E433" s="346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19" t="s">
        <v>616</v>
      </c>
      <c r="O433" s="345"/>
      <c r="P433" s="345"/>
      <c r="Q433" s="345"/>
      <c r="R433" s="346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0"/>
      <c r="Z436" s="330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51">
        <v>4680115884564</v>
      </c>
      <c r="E437" s="346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4" t="s">
        <v>620</v>
      </c>
      <c r="O437" s="345"/>
      <c r="P437" s="345"/>
      <c r="Q437" s="345"/>
      <c r="R437" s="346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8"/>
      <c r="Z440" s="48"/>
    </row>
    <row r="441" spans="1:53" ht="16.5" hidden="1" customHeight="1" x14ac:dyDescent="0.25">
      <c r="A441" s="360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2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51">
        <v>4607091389067</v>
      </c>
      <c r="E443" s="346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4"/>
      <c r="T443" s="34"/>
      <c r="U443" s="35" t="s">
        <v>65</v>
      </c>
      <c r="V443" s="335">
        <v>50</v>
      </c>
      <c r="W443" s="336">
        <f t="shared" ref="W443:W451" si="19">IFERROR(IF(V443="",0,CEILING((V443/$H443),1)*$H443),"")</f>
        <v>52.800000000000004</v>
      </c>
      <c r="X443" s="36">
        <f>IFERROR(IF(W443=0,"",ROUNDUP(W443/H443,0)*0.01196),"")</f>
        <v>0.1196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51">
        <v>4607091383522</v>
      </c>
      <c r="E444" s="346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4"/>
      <c r="T444" s="34"/>
      <c r="U444" s="35" t="s">
        <v>65</v>
      </c>
      <c r="V444" s="335">
        <v>130</v>
      </c>
      <c r="W444" s="336">
        <f t="shared" si="19"/>
        <v>132</v>
      </c>
      <c r="X444" s="36">
        <f>IFERROR(IF(W444=0,"",ROUNDUP(W444/H444,0)*0.01196),"")</f>
        <v>0.29899999999999999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51">
        <v>4607091384437</v>
      </c>
      <c r="E445" s="346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4"/>
      <c r="T445" s="34"/>
      <c r="U445" s="35" t="s">
        <v>65</v>
      </c>
      <c r="V445" s="335">
        <v>10</v>
      </c>
      <c r="W445" s="336">
        <f t="shared" si="19"/>
        <v>10.56</v>
      </c>
      <c r="X445" s="36">
        <f>IFERROR(IF(W445=0,"",ROUNDUP(W445/H445,0)*0.01196),"")</f>
        <v>2.392E-2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51">
        <v>4607091389104</v>
      </c>
      <c r="E446" s="346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4"/>
      <c r="T446" s="34"/>
      <c r="U446" s="35" t="s">
        <v>65</v>
      </c>
      <c r="V446" s="335">
        <v>90</v>
      </c>
      <c r="W446" s="336">
        <f t="shared" si="19"/>
        <v>95.04</v>
      </c>
      <c r="X446" s="36">
        <f>IFERROR(IF(W446=0,"",ROUNDUP(W446/H446,0)*0.01196),"")</f>
        <v>0.21528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51">
        <v>4680115880603</v>
      </c>
      <c r="E447" s="346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4"/>
      <c r="T447" s="34"/>
      <c r="U447" s="35" t="s">
        <v>65</v>
      </c>
      <c r="V447" s="335">
        <v>12</v>
      </c>
      <c r="W447" s="336">
        <f t="shared" si="19"/>
        <v>14.4</v>
      </c>
      <c r="X447" s="36">
        <f>IFERROR(IF(W447=0,"",ROUNDUP(W447/H447,0)*0.00937),"")</f>
        <v>3.7479999999999999E-2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51">
        <v>4607091389999</v>
      </c>
      <c r="E448" s="346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51">
        <v>4680115882782</v>
      </c>
      <c r="E449" s="346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51">
        <v>4607091389098</v>
      </c>
      <c r="E450" s="346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51">
        <v>4607091389982</v>
      </c>
      <c r="E451" s="346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4"/>
      <c r="T451" s="34"/>
      <c r="U451" s="35" t="s">
        <v>65</v>
      </c>
      <c r="V451" s="335">
        <v>18</v>
      </c>
      <c r="W451" s="336">
        <f t="shared" si="19"/>
        <v>18</v>
      </c>
      <c r="X451" s="36">
        <f>IFERROR(IF(W451=0,"",ROUNDUP(W451/H451,0)*0.00937),"")</f>
        <v>4.6850000000000003E-2</v>
      </c>
      <c r="Y451" s="56"/>
      <c r="Z451" s="57"/>
      <c r="AD451" s="58"/>
      <c r="BA451" s="302" t="s">
        <v>1</v>
      </c>
    </row>
    <row r="452" spans="1:53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61.363636363636367</v>
      </c>
      <c r="W452" s="337">
        <f>IFERROR(W443/H443,"0")+IFERROR(W444/H444,"0")+IFERROR(W445/H445,"0")+IFERROR(W446/H446,"0")+IFERROR(W447/H447,"0")+IFERROR(W448/H448,"0")+IFERROR(W449/H449,"0")+IFERROR(W450/H450,"0")+IFERROR(W451/H451,"0")</f>
        <v>64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0.74212999999999996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310</v>
      </c>
      <c r="W453" s="337">
        <f>IFERROR(SUM(W443:W451),"0")</f>
        <v>322.8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51">
        <v>4607091388930</v>
      </c>
      <c r="E455" s="346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4"/>
      <c r="T455" s="34"/>
      <c r="U455" s="35" t="s">
        <v>65</v>
      </c>
      <c r="V455" s="335">
        <v>70</v>
      </c>
      <c r="W455" s="336">
        <f>IFERROR(IF(V455="",0,CEILING((V455/$H455),1)*$H455),"")</f>
        <v>73.92</v>
      </c>
      <c r="X455" s="36">
        <f>IFERROR(IF(W455=0,"",ROUNDUP(W455/H455,0)*0.01196),"")</f>
        <v>0.16744000000000001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51">
        <v>4680115880054</v>
      </c>
      <c r="E456" s="346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13.257575757575758</v>
      </c>
      <c r="W457" s="337">
        <f>IFERROR(W455/H455,"0")+IFERROR(W456/H456,"0")</f>
        <v>14</v>
      </c>
      <c r="X457" s="337">
        <f>IFERROR(IF(X455="",0,X455),"0")+IFERROR(IF(X456="",0,X456),"0")</f>
        <v>0.16744000000000001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70</v>
      </c>
      <c r="W458" s="337">
        <f>IFERROR(SUM(W455:W456),"0")</f>
        <v>73.92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51">
        <v>4680115883116</v>
      </c>
      <c r="E460" s="346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4"/>
      <c r="T460" s="34"/>
      <c r="U460" s="35" t="s">
        <v>65</v>
      </c>
      <c r="V460" s="335">
        <v>50</v>
      </c>
      <c r="W460" s="336">
        <f t="shared" ref="W460:W465" si="20">IFERROR(IF(V460="",0,CEILING((V460/$H460),1)*$H460),"")</f>
        <v>52.800000000000004</v>
      </c>
      <c r="X460" s="36">
        <f>IFERROR(IF(W460=0,"",ROUNDUP(W460/H460,0)*0.01196),"")</f>
        <v>0.1196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51">
        <v>4680115883093</v>
      </c>
      <c r="E461" s="346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4"/>
      <c r="T461" s="34"/>
      <c r="U461" s="35" t="s">
        <v>65</v>
      </c>
      <c r="V461" s="335">
        <v>50</v>
      </c>
      <c r="W461" s="336">
        <f t="shared" si="20"/>
        <v>52.800000000000004</v>
      </c>
      <c r="X461" s="36">
        <f>IFERROR(IF(W461=0,"",ROUNDUP(W461/H461,0)*0.01196),"")</f>
        <v>0.1196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51">
        <v>4680115883109</v>
      </c>
      <c r="E462" s="346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4"/>
      <c r="T462" s="34"/>
      <c r="U462" s="35" t="s">
        <v>65</v>
      </c>
      <c r="V462" s="335">
        <v>80</v>
      </c>
      <c r="W462" s="336">
        <f t="shared" si="20"/>
        <v>84.48</v>
      </c>
      <c r="X462" s="36">
        <f>IFERROR(IF(W462=0,"",ROUNDUP(W462/H462,0)*0.01196),"")</f>
        <v>0.19136</v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51">
        <v>4680115882072</v>
      </c>
      <c r="E463" s="346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2" t="s">
        <v>652</v>
      </c>
      <c r="O463" s="345"/>
      <c r="P463" s="345"/>
      <c r="Q463" s="345"/>
      <c r="R463" s="346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51">
        <v>4680115882102</v>
      </c>
      <c r="E464" s="346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396" t="s">
        <v>655</v>
      </c>
      <c r="O464" s="345"/>
      <c r="P464" s="345"/>
      <c r="Q464" s="345"/>
      <c r="R464" s="346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51">
        <v>4680115882096</v>
      </c>
      <c r="E465" s="346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5"/>
      <c r="P465" s="345"/>
      <c r="Q465" s="345"/>
      <c r="R465" s="346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34.090909090909086</v>
      </c>
      <c r="W466" s="337">
        <f>IFERROR(W460/H460,"0")+IFERROR(W461/H461,"0")+IFERROR(W462/H462,"0")+IFERROR(W463/H463,"0")+IFERROR(W464/H464,"0")+IFERROR(W465/H465,"0")</f>
        <v>36</v>
      </c>
      <c r="X466" s="337">
        <f>IFERROR(IF(X460="",0,X460),"0")+IFERROR(IF(X461="",0,X461),"0")+IFERROR(IF(X462="",0,X462),"0")+IFERROR(IF(X463="",0,X463),"0")+IFERROR(IF(X464="",0,X464),"0")+IFERROR(IF(X465="",0,X465),"0")</f>
        <v>0.43056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180</v>
      </c>
      <c r="W467" s="337">
        <f>IFERROR(SUM(W460:W465),"0")</f>
        <v>190.08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0"/>
      <c r="Z468" s="330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51">
        <v>4680115883536</v>
      </c>
      <c r="E469" s="346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8" t="s">
        <v>661</v>
      </c>
      <c r="O469" s="345"/>
      <c r="P469" s="345"/>
      <c r="Q469" s="345"/>
      <c r="R469" s="346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51">
        <v>4607091383409</v>
      </c>
      <c r="E470" s="346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51">
        <v>4607091383416</v>
      </c>
      <c r="E471" s="346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8"/>
      <c r="Z474" s="48"/>
    </row>
    <row r="475" spans="1:53" ht="16.5" hidden="1" customHeight="1" x14ac:dyDescent="0.25">
      <c r="A475" s="360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2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0"/>
      <c r="Z476" s="330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51">
        <v>4640242180038</v>
      </c>
      <c r="E477" s="346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3" t="s">
        <v>670</v>
      </c>
      <c r="O477" s="345"/>
      <c r="P477" s="345"/>
      <c r="Q477" s="345"/>
      <c r="R477" s="346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51">
        <v>4640242180441</v>
      </c>
      <c r="E478" s="346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38" t="s">
        <v>673</v>
      </c>
      <c r="O478" s="345"/>
      <c r="P478" s="345"/>
      <c r="Q478" s="345"/>
      <c r="R478" s="346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51">
        <v>4640242180564</v>
      </c>
      <c r="E479" s="346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5"/>
      <c r="P479" s="345"/>
      <c r="Q479" s="345"/>
      <c r="R479" s="346"/>
      <c r="S479" s="34"/>
      <c r="T479" s="34"/>
      <c r="U479" s="35" t="s">
        <v>65</v>
      </c>
      <c r="V479" s="335">
        <v>20</v>
      </c>
      <c r="W479" s="336">
        <f>IFERROR(IF(V479="",0,CEILING((V479/$H479),1)*$H479),"")</f>
        <v>24</v>
      </c>
      <c r="X479" s="36">
        <f>IFERROR(IF(W479=0,"",ROUNDUP(W479/H479,0)*0.02175),"")</f>
        <v>4.3499999999999997E-2</v>
      </c>
      <c r="Y479" s="56"/>
      <c r="Z479" s="57"/>
      <c r="AD479" s="58"/>
      <c r="BA479" s="316" t="s">
        <v>1</v>
      </c>
    </row>
    <row r="480" spans="1:53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1.6666666666666667</v>
      </c>
      <c r="W480" s="337">
        <f>IFERROR(W477/H477,"0")+IFERROR(W478/H478,"0")+IFERROR(W479/H479,"0")</f>
        <v>2</v>
      </c>
      <c r="X480" s="337">
        <f>IFERROR(IF(X477="",0,X477),"0")+IFERROR(IF(X478="",0,X478),"0")+IFERROR(IF(X479="",0,X479),"0")</f>
        <v>4.3499999999999997E-2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20</v>
      </c>
      <c r="W481" s="337">
        <f>IFERROR(SUM(W477:W479),"0")</f>
        <v>24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51">
        <v>4640242180526</v>
      </c>
      <c r="E483" s="346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507" t="s">
        <v>679</v>
      </c>
      <c r="O483" s="345"/>
      <c r="P483" s="345"/>
      <c r="Q483" s="345"/>
      <c r="R483" s="346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51">
        <v>4640242180519</v>
      </c>
      <c r="E484" s="346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59" t="s">
        <v>682</v>
      </c>
      <c r="O484" s="345"/>
      <c r="P484" s="345"/>
      <c r="Q484" s="345"/>
      <c r="R484" s="346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0"/>
      <c r="Z487" s="330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51">
        <v>4640242180816</v>
      </c>
      <c r="E488" s="346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58" t="s">
        <v>685</v>
      </c>
      <c r="O488" s="345"/>
      <c r="P488" s="345"/>
      <c r="Q488" s="345"/>
      <c r="R488" s="346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4301031156</v>
      </c>
      <c r="D489" s="351">
        <v>4680115880856</v>
      </c>
      <c r="E489" s="346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68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5"/>
      <c r="P489" s="345"/>
      <c r="Q489" s="345"/>
      <c r="R489" s="346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688</v>
      </c>
      <c r="B490" s="54" t="s">
        <v>689</v>
      </c>
      <c r="C490" s="31">
        <v>4301031203</v>
      </c>
      <c r="D490" s="351">
        <v>4640242180908</v>
      </c>
      <c r="E490" s="346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2" t="s">
        <v>690</v>
      </c>
      <c r="O490" s="345"/>
      <c r="P490" s="345"/>
      <c r="Q490" s="345"/>
      <c r="R490" s="346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691</v>
      </c>
      <c r="B491" s="54" t="s">
        <v>692</v>
      </c>
      <c r="C491" s="31">
        <v>4301031200</v>
      </c>
      <c r="D491" s="351">
        <v>4640242180489</v>
      </c>
      <c r="E491" s="346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6" t="s">
        <v>693</v>
      </c>
      <c r="O491" s="345"/>
      <c r="P491" s="345"/>
      <c r="Q491" s="345"/>
      <c r="R491" s="346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51">
        <v>4680115880870</v>
      </c>
      <c r="E495" s="346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4"/>
      <c r="T495" s="34"/>
      <c r="U495" s="35" t="s">
        <v>65</v>
      </c>
      <c r="V495" s="335">
        <v>500</v>
      </c>
      <c r="W495" s="336">
        <f>IFERROR(IF(V495="",0,CEILING((V495/$H495),1)*$H495),"")</f>
        <v>507</v>
      </c>
      <c r="X495" s="36">
        <f>IFERROR(IF(W495=0,"",ROUNDUP(W495/H495,0)*0.02175),"")</f>
        <v>1.4137499999999998</v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696</v>
      </c>
      <c r="B496" s="54" t="s">
        <v>697</v>
      </c>
      <c r="C496" s="31">
        <v>4301051510</v>
      </c>
      <c r="D496" s="351">
        <v>4640242180540</v>
      </c>
      <c r="E496" s="346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7" t="s">
        <v>698</v>
      </c>
      <c r="O496" s="345"/>
      <c r="P496" s="345"/>
      <c r="Q496" s="345"/>
      <c r="R496" s="346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699</v>
      </c>
      <c r="B497" s="54" t="s">
        <v>700</v>
      </c>
      <c r="C497" s="31">
        <v>4301051390</v>
      </c>
      <c r="D497" s="351">
        <v>4640242181233</v>
      </c>
      <c r="E497" s="346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1" t="s">
        <v>701</v>
      </c>
      <c r="O497" s="345"/>
      <c r="P497" s="345"/>
      <c r="Q497" s="345"/>
      <c r="R497" s="346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702</v>
      </c>
      <c r="B498" s="54" t="s">
        <v>703</v>
      </c>
      <c r="C498" s="31">
        <v>4301051508</v>
      </c>
      <c r="D498" s="351">
        <v>4640242180557</v>
      </c>
      <c r="E498" s="346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85" t="s">
        <v>704</v>
      </c>
      <c r="O498" s="345"/>
      <c r="P498" s="345"/>
      <c r="Q498" s="345"/>
      <c r="R498" s="346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705</v>
      </c>
      <c r="B499" s="54" t="s">
        <v>706</v>
      </c>
      <c r="C499" s="31">
        <v>4301051448</v>
      </c>
      <c r="D499" s="351">
        <v>4640242181226</v>
      </c>
      <c r="E499" s="346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707</v>
      </c>
      <c r="O499" s="345"/>
      <c r="P499" s="345"/>
      <c r="Q499" s="345"/>
      <c r="R499" s="346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64.102564102564102</v>
      </c>
      <c r="W500" s="337">
        <f>IFERROR(W495/H495,"0")+IFERROR(W496/H496,"0")+IFERROR(W497/H497,"0")+IFERROR(W498/H498,"0")+IFERROR(W499/H499,"0")</f>
        <v>65</v>
      </c>
      <c r="X500" s="337">
        <f>IFERROR(IF(X495="",0,X495),"0")+IFERROR(IF(X496="",0,X496),"0")+IFERROR(IF(X497="",0,X497),"0")+IFERROR(IF(X498="",0,X498),"0")+IFERROR(IF(X499="",0,X499),"0")</f>
        <v>1.4137499999999998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500</v>
      </c>
      <c r="W501" s="337">
        <f>IFERROR(SUM(W495:W499),"0")</f>
        <v>507</v>
      </c>
      <c r="X501" s="37"/>
      <c r="Y501" s="338"/>
      <c r="Z501" s="338"/>
    </row>
    <row r="502" spans="1:53" ht="15" customHeight="1" x14ac:dyDescent="0.2">
      <c r="A502" s="4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0"/>
      <c r="N502" s="462" t="s">
        <v>708</v>
      </c>
      <c r="O502" s="386"/>
      <c r="P502" s="386"/>
      <c r="Q502" s="386"/>
      <c r="R502" s="386"/>
      <c r="S502" s="386"/>
      <c r="T502" s="381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11512.3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11653.140000000001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70"/>
      <c r="N503" s="462" t="s">
        <v>709</v>
      </c>
      <c r="O503" s="386"/>
      <c r="P503" s="386"/>
      <c r="Q503" s="386"/>
      <c r="R503" s="386"/>
      <c r="S503" s="386"/>
      <c r="T503" s="381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12178.791107436624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12328.165999999996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70"/>
      <c r="N504" s="462" t="s">
        <v>710</v>
      </c>
      <c r="O504" s="386"/>
      <c r="P504" s="386"/>
      <c r="Q504" s="386"/>
      <c r="R504" s="386"/>
      <c r="S504" s="386"/>
      <c r="T504" s="381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21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21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70"/>
      <c r="N505" s="462" t="s">
        <v>712</v>
      </c>
      <c r="O505" s="386"/>
      <c r="P505" s="386"/>
      <c r="Q505" s="386"/>
      <c r="R505" s="386"/>
      <c r="S505" s="386"/>
      <c r="T505" s="381"/>
      <c r="U505" s="37" t="s">
        <v>65</v>
      </c>
      <c r="V505" s="337">
        <f>GrossWeightTotal+PalletQtyTotal*25</f>
        <v>12703.791107436624</v>
      </c>
      <c r="W505" s="337">
        <f>GrossWeightTotalR+PalletQtyTotalR*25</f>
        <v>12853.165999999996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70"/>
      <c r="N506" s="462" t="s">
        <v>713</v>
      </c>
      <c r="O506" s="386"/>
      <c r="P506" s="386"/>
      <c r="Q506" s="386"/>
      <c r="R506" s="386"/>
      <c r="S506" s="386"/>
      <c r="T506" s="381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1952.5495877047601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1976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70"/>
      <c r="N507" s="462" t="s">
        <v>714</v>
      </c>
      <c r="O507" s="386"/>
      <c r="P507" s="386"/>
      <c r="Q507" s="386"/>
      <c r="R507" s="386"/>
      <c r="S507" s="386"/>
      <c r="T507" s="381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23.796089999999996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83" t="s">
        <v>93</v>
      </c>
      <c r="D509" s="423"/>
      <c r="E509" s="423"/>
      <c r="F509" s="424"/>
      <c r="G509" s="383" t="s">
        <v>249</v>
      </c>
      <c r="H509" s="423"/>
      <c r="I509" s="423"/>
      <c r="J509" s="423"/>
      <c r="K509" s="423"/>
      <c r="L509" s="423"/>
      <c r="M509" s="423"/>
      <c r="N509" s="423"/>
      <c r="O509" s="424"/>
      <c r="P509" s="328" t="s">
        <v>473</v>
      </c>
      <c r="Q509" s="383" t="s">
        <v>478</v>
      </c>
      <c r="R509" s="424"/>
      <c r="S509" s="383" t="s">
        <v>534</v>
      </c>
      <c r="T509" s="424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476" t="s">
        <v>717</v>
      </c>
      <c r="B510" s="383" t="s">
        <v>59</v>
      </c>
      <c r="C510" s="383" t="s">
        <v>94</v>
      </c>
      <c r="D510" s="383" t="s">
        <v>102</v>
      </c>
      <c r="E510" s="383" t="s">
        <v>93</v>
      </c>
      <c r="F510" s="383" t="s">
        <v>240</v>
      </c>
      <c r="G510" s="383" t="s">
        <v>250</v>
      </c>
      <c r="H510" s="383" t="s">
        <v>257</v>
      </c>
      <c r="I510" s="383" t="s">
        <v>277</v>
      </c>
      <c r="J510" s="383" t="s">
        <v>343</v>
      </c>
      <c r="K510" s="329"/>
      <c r="L510" s="383" t="s">
        <v>346</v>
      </c>
      <c r="M510" s="383" t="s">
        <v>360</v>
      </c>
      <c r="N510" s="383" t="s">
        <v>445</v>
      </c>
      <c r="O510" s="383" t="s">
        <v>464</v>
      </c>
      <c r="P510" s="383" t="s">
        <v>474</v>
      </c>
      <c r="Q510" s="383" t="s">
        <v>479</v>
      </c>
      <c r="R510" s="383" t="s">
        <v>508</v>
      </c>
      <c r="S510" s="383" t="s">
        <v>535</v>
      </c>
      <c r="T510" s="383" t="s">
        <v>591</v>
      </c>
      <c r="U510" s="383" t="s">
        <v>621</v>
      </c>
      <c r="V510" s="383" t="s">
        <v>667</v>
      </c>
      <c r="Z510" s="52"/>
      <c r="AC510" s="329"/>
    </row>
    <row r="511" spans="1:53" ht="13.5" customHeight="1" thickBot="1" x14ac:dyDescent="0.25">
      <c r="A511" s="477"/>
      <c r="B511" s="384"/>
      <c r="C511" s="384"/>
      <c r="D511" s="384"/>
      <c r="E511" s="384"/>
      <c r="F511" s="384"/>
      <c r="G511" s="384"/>
      <c r="H511" s="384"/>
      <c r="I511" s="384"/>
      <c r="J511" s="384"/>
      <c r="K511" s="329"/>
      <c r="L511" s="384"/>
      <c r="M511" s="384"/>
      <c r="N511" s="384"/>
      <c r="O511" s="384"/>
      <c r="P511" s="384"/>
      <c r="Q511" s="384"/>
      <c r="R511" s="384"/>
      <c r="S511" s="384"/>
      <c r="T511" s="384"/>
      <c r="U511" s="384"/>
      <c r="V511" s="384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113.4</v>
      </c>
      <c r="D512" s="46">
        <f>IFERROR(W55*1,"0")+IFERROR(W56*1,"0")+IFERROR(W57*1,"0")+IFERROR(W58*1,"0")</f>
        <v>527.40000000000009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769.52</v>
      </c>
      <c r="F512" s="46">
        <f>IFERROR(W132*1,"0")+IFERROR(W133*1,"0")+IFERROR(W134*1,"0")+IFERROR(W135*1,"0")</f>
        <v>707.40000000000009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281.39999999999998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1111.7999999999997</v>
      </c>
      <c r="J512" s="46">
        <f>IFERROR(W206*1,"0")</f>
        <v>105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741.60000000000014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29.52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5730.4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71.400000000000006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304.5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42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586.80000000000007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531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 500,00"/>
        <filter val="1 952,55"/>
        <filter val="1,67"/>
        <filter val="10,00"/>
        <filter val="100,00"/>
        <filter val="105,00"/>
        <filter val="107,14"/>
        <filter val="109,05"/>
        <filter val="11 512,30"/>
        <filter val="110,00"/>
        <filter val="111,04"/>
        <filter val="12 178,79"/>
        <filter val="12 703,79"/>
        <filter val="12,00"/>
        <filter val="120,00"/>
        <filter val="13,26"/>
        <filter val="130,00"/>
        <filter val="15,00"/>
        <filter val="154,80"/>
        <filter val="16,00"/>
        <filter val="160,00"/>
        <filter val="175,00"/>
        <filter val="18,00"/>
        <filter val="180,00"/>
        <filter val="185,71"/>
        <filter val="19,00"/>
        <filter val="19,80"/>
        <filter val="2 100,00"/>
        <filter val="2,38"/>
        <filter val="2,56"/>
        <filter val="20,00"/>
        <filter val="21"/>
        <filter val="220,00"/>
        <filter val="225,00"/>
        <filter val="233,33"/>
        <filter val="248,00"/>
        <filter val="26,79"/>
        <filter val="260,00"/>
        <filter val="27,84"/>
        <filter val="275,00"/>
        <filter val="297,13"/>
        <filter val="3,33"/>
        <filter val="3,85"/>
        <filter val="30,00"/>
        <filter val="300,00"/>
        <filter val="310,00"/>
        <filter val="315,00"/>
        <filter val="34,09"/>
        <filter val="343,33"/>
        <filter val="35,19"/>
        <filter val="36,00"/>
        <filter val="4,76"/>
        <filter val="40,00"/>
        <filter val="40,50"/>
        <filter val="405,00"/>
        <filter val="42,00"/>
        <filter val="48,15"/>
        <filter val="490,00"/>
        <filter val="5 050,00"/>
        <filter val="5,00"/>
        <filter val="50,00"/>
        <filter val="500,00"/>
        <filter val="52,50"/>
        <filter val="525,00"/>
        <filter val="555,00"/>
        <filter val="6,00"/>
        <filter val="60,00"/>
        <filter val="600,00"/>
        <filter val="608,00"/>
        <filter val="61,36"/>
        <filter val="64,10"/>
        <filter val="70,00"/>
        <filter val="705,00"/>
        <filter val="77,78"/>
        <filter val="8,00"/>
        <filter val="8,33"/>
        <filter val="80,00"/>
        <filter val="800,00"/>
        <filter val="84,00"/>
        <filter val="9,00"/>
        <filter val="9,52"/>
        <filter val="90,00"/>
      </filters>
    </filterColumn>
  </autoFilter>
  <mergeCells count="911"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A38:X38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36:M37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67:E67"/>
    <mergeCell ref="D498:E498"/>
    <mergeCell ref="C509:F509"/>
    <mergeCell ref="D380:E380"/>
    <mergeCell ref="N501:T50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B510:B511"/>
    <mergeCell ref="T12:U12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D66:E66"/>
    <mergeCell ref="D126:E126"/>
    <mergeCell ref="A144:M145"/>
    <mergeCell ref="N181:R181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I17:I18"/>
    <mergeCell ref="D141:E141"/>
    <mergeCell ref="D135:E135"/>
    <mergeCell ref="A312:X312"/>
    <mergeCell ref="A106:X106"/>
    <mergeCell ref="N32:T32"/>
    <mergeCell ref="D253:E253"/>
    <mergeCell ref="N381:R381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N30:R30"/>
    <mergeCell ref="A205:X205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428:X428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D201:E201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N365:T365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321:E321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56:E56"/>
    <mergeCell ref="H17:H18"/>
    <mergeCell ref="A42:X42"/>
    <mergeCell ref="N41:T41"/>
    <mergeCell ref="H10:L10"/>
    <mergeCell ref="A9:C9"/>
    <mergeCell ref="D58:E58"/>
    <mergeCell ref="O12:P12"/>
    <mergeCell ref="N52:T52"/>
    <mergeCell ref="A95:X95"/>
    <mergeCell ref="N107:R107"/>
    <mergeCell ref="A159:X159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N104:T104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287:R287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N161:R161"/>
    <mergeCell ref="N332:R332"/>
    <mergeCell ref="D198:E198"/>
    <mergeCell ref="D465:E465"/>
    <mergeCell ref="D269:E269"/>
    <mergeCell ref="N498:R498"/>
    <mergeCell ref="N109:R109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396:R396"/>
    <mergeCell ref="D206:E206"/>
    <mergeCell ref="N461:R461"/>
    <mergeCell ref="N277:T277"/>
    <mergeCell ref="D181:E181"/>
    <mergeCell ref="A373:X373"/>
    <mergeCell ref="N404:T404"/>
    <mergeCell ref="D273:E273"/>
    <mergeCell ref="N123:R123"/>
    <mergeCell ref="N421:R421"/>
    <mergeCell ref="N341:T341"/>
    <mergeCell ref="N293:T293"/>
    <mergeCell ref="N426:T426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D383:E383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A510:A511"/>
    <mergeCell ref="N408:R408"/>
    <mergeCell ref="N187:R187"/>
    <mergeCell ref="A466:M467"/>
    <mergeCell ref="N423:R423"/>
    <mergeCell ref="D89:E89"/>
    <mergeCell ref="N254:R254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A492:M493"/>
    <mergeCell ref="N414:R414"/>
    <mergeCell ref="A46:X46"/>
    <mergeCell ref="D80:E80"/>
    <mergeCell ref="N66:R66"/>
    <mergeCell ref="N188:R188"/>
    <mergeCell ref="N351:R351"/>
    <mergeCell ref="D39:E39"/>
    <mergeCell ref="A288:M289"/>
    <mergeCell ref="N343:R343"/>
    <mergeCell ref="N281:R281"/>
    <mergeCell ref="D153:E153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A53:X53"/>
    <mergeCell ref="D171:E171"/>
    <mergeCell ref="J9:L9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N141:R141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O5:P5"/>
    <mergeCell ref="N143:R143"/>
    <mergeCell ref="D49:E49"/>
    <mergeCell ref="N248:R248"/>
    <mergeCell ref="F17:F18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D242:E242"/>
    <mergeCell ref="N297:R297"/>
    <mergeCell ref="D386:E386"/>
    <mergeCell ref="A290:X290"/>
    <mergeCell ref="N399:T399"/>
    <mergeCell ref="D420:E420"/>
    <mergeCell ref="N59:T59"/>
    <mergeCell ref="A355:X355"/>
    <mergeCell ref="N256:R256"/>
    <mergeCell ref="N430:T430"/>
    <mergeCell ref="N98:R98"/>
    <mergeCell ref="D75:E75"/>
    <mergeCell ref="N105:T105"/>
    <mergeCell ref="A87:X87"/>
    <mergeCell ref="A218:X218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D237:E237"/>
    <mergeCell ref="A426:M427"/>
    <mergeCell ref="N389:R389"/>
    <mergeCell ref="N156:R156"/>
    <mergeCell ref="N327:R327"/>
    <mergeCell ref="D291:E291"/>
    <mergeCell ref="N316:T316"/>
    <mergeCell ref="N385:R385"/>
    <mergeCell ref="N310:T310"/>
    <mergeCell ref="D395:E395"/>
    <mergeCell ref="A401:X401"/>
    <mergeCell ref="D152:E152"/>
    <mergeCell ref="D323:E323"/>
    <mergeCell ref="D223:E223"/>
    <mergeCell ref="D450:E45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N27:R27"/>
    <mergeCell ref="N83:R83"/>
    <mergeCell ref="N91:R91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R5:S5"/>
    <mergeCell ref="S17:T17"/>
    <mergeCell ref="N57:R57"/>
    <mergeCell ref="N33:T33"/>
    <mergeCell ref="N294:T294"/>
    <mergeCell ref="A304:X304"/>
    <mergeCell ref="N366:T366"/>
    <mergeCell ref="N431:T4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