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D051CDA-7E44-4FAC-8DC8-439590C0E3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5" i="1" l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4" i="1"/>
  <c r="V253" i="1"/>
  <c r="X252" i="1"/>
  <c r="W252" i="1"/>
  <c r="X251" i="1"/>
  <c r="W251" i="1"/>
  <c r="N251" i="1"/>
  <c r="X250" i="1"/>
  <c r="W250" i="1"/>
  <c r="N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X253" i="1" s="1"/>
  <c r="W240" i="1"/>
  <c r="V238" i="1"/>
  <c r="V237" i="1"/>
  <c r="X236" i="1"/>
  <c r="W236" i="1"/>
  <c r="X235" i="1"/>
  <c r="W235" i="1"/>
  <c r="X234" i="1"/>
  <c r="W234" i="1"/>
  <c r="X233" i="1"/>
  <c r="X237" i="1" s="1"/>
  <c r="W233" i="1"/>
  <c r="W237" i="1" s="1"/>
  <c r="V231" i="1"/>
  <c r="V230" i="1"/>
  <c r="X229" i="1"/>
  <c r="X230" i="1" s="1"/>
  <c r="W229" i="1"/>
  <c r="W231" i="1" s="1"/>
  <c r="V227" i="1"/>
  <c r="V226" i="1"/>
  <c r="X225" i="1"/>
  <c r="X226" i="1" s="1"/>
  <c r="W225" i="1"/>
  <c r="W226" i="1" s="1"/>
  <c r="V221" i="1"/>
  <c r="V220" i="1"/>
  <c r="X219" i="1"/>
  <c r="X220" i="1" s="1"/>
  <c r="W219" i="1"/>
  <c r="W221" i="1" s="1"/>
  <c r="N219" i="1"/>
  <c r="V216" i="1"/>
  <c r="V215" i="1"/>
  <c r="X214" i="1"/>
  <c r="X215" i="1" s="1"/>
  <c r="W214" i="1"/>
  <c r="W216" i="1" s="1"/>
  <c r="V210" i="1"/>
  <c r="V209" i="1"/>
  <c r="X208" i="1"/>
  <c r="X209" i="1" s="1"/>
  <c r="W208" i="1"/>
  <c r="W209" i="1" s="1"/>
  <c r="N208" i="1"/>
  <c r="V204" i="1"/>
  <c r="V203" i="1"/>
  <c r="X202" i="1"/>
  <c r="W202" i="1"/>
  <c r="N202" i="1"/>
  <c r="X201" i="1"/>
  <c r="W201" i="1"/>
  <c r="N201" i="1"/>
  <c r="V198" i="1"/>
  <c r="V197" i="1"/>
  <c r="X196" i="1"/>
  <c r="X197" i="1" s="1"/>
  <c r="W196" i="1"/>
  <c r="W198" i="1" s="1"/>
  <c r="V193" i="1"/>
  <c r="V192" i="1"/>
  <c r="X191" i="1"/>
  <c r="W191" i="1"/>
  <c r="N191" i="1"/>
  <c r="X190" i="1"/>
  <c r="W190" i="1"/>
  <c r="N190" i="1"/>
  <c r="X189" i="1"/>
  <c r="W189" i="1"/>
  <c r="W193" i="1" s="1"/>
  <c r="N189" i="1"/>
  <c r="X188" i="1"/>
  <c r="X192" i="1" s="1"/>
  <c r="W188" i="1"/>
  <c r="N188" i="1"/>
  <c r="V185" i="1"/>
  <c r="W184" i="1"/>
  <c r="V184" i="1"/>
  <c r="X183" i="1"/>
  <c r="W183" i="1"/>
  <c r="X182" i="1"/>
  <c r="W182" i="1"/>
  <c r="X181" i="1"/>
  <c r="W181" i="1"/>
  <c r="W185" i="1" s="1"/>
  <c r="N181" i="1"/>
  <c r="V177" i="1"/>
  <c r="V176" i="1"/>
  <c r="X175" i="1"/>
  <c r="W175" i="1"/>
  <c r="X174" i="1"/>
  <c r="W174" i="1"/>
  <c r="N174" i="1"/>
  <c r="X173" i="1"/>
  <c r="X176" i="1" s="1"/>
  <c r="W173" i="1"/>
  <c r="N173" i="1"/>
  <c r="V170" i="1"/>
  <c r="V169" i="1"/>
  <c r="X168" i="1"/>
  <c r="X169" i="1" s="1"/>
  <c r="W168" i="1"/>
  <c r="W169" i="1" s="1"/>
  <c r="V165" i="1"/>
  <c r="W164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X159" i="1" s="1"/>
  <c r="W157" i="1"/>
  <c r="N157" i="1"/>
  <c r="V153" i="1"/>
  <c r="V152" i="1"/>
  <c r="X151" i="1"/>
  <c r="W151" i="1"/>
  <c r="N151" i="1"/>
  <c r="X150" i="1"/>
  <c r="X152" i="1" s="1"/>
  <c r="W150" i="1"/>
  <c r="N150" i="1"/>
  <c r="V148" i="1"/>
  <c r="V147" i="1"/>
  <c r="X146" i="1"/>
  <c r="W146" i="1"/>
  <c r="X145" i="1"/>
  <c r="W145" i="1"/>
  <c r="X144" i="1"/>
  <c r="W144" i="1"/>
  <c r="X143" i="1"/>
  <c r="X147" i="1" s="1"/>
  <c r="W143" i="1"/>
  <c r="W147" i="1" s="1"/>
  <c r="V140" i="1"/>
  <c r="W139" i="1"/>
  <c r="V139" i="1"/>
  <c r="X138" i="1"/>
  <c r="X139" i="1" s="1"/>
  <c r="W138" i="1"/>
  <c r="W140" i="1" s="1"/>
  <c r="N138" i="1"/>
  <c r="V134" i="1"/>
  <c r="W133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W23" i="1"/>
  <c r="V23" i="1"/>
  <c r="X22" i="1"/>
  <c r="X23" i="1" s="1"/>
  <c r="W22" i="1"/>
  <c r="H10" i="1"/>
  <c r="H9" i="1"/>
  <c r="A9" i="1"/>
  <c r="F10" i="1" s="1"/>
  <c r="D7" i="1"/>
  <c r="O6" i="1"/>
  <c r="N2" i="1"/>
  <c r="V255" i="1" l="1"/>
  <c r="W32" i="1"/>
  <c r="X46" i="1"/>
  <c r="W67" i="1"/>
  <c r="W74" i="1"/>
  <c r="W84" i="1"/>
  <c r="W90" i="1"/>
  <c r="W129" i="1"/>
  <c r="W153" i="1"/>
  <c r="X203" i="1"/>
  <c r="W215" i="1"/>
  <c r="W230" i="1"/>
  <c r="W40" i="1"/>
  <c r="W73" i="1"/>
  <c r="W83" i="1"/>
  <c r="X184" i="1"/>
  <c r="W227" i="1"/>
  <c r="J9" i="1"/>
  <c r="W257" i="1"/>
  <c r="X32" i="1"/>
  <c r="W33" i="1"/>
  <c r="V259" i="1"/>
  <c r="X40" i="1"/>
  <c r="W47" i="1"/>
  <c r="W46" i="1"/>
  <c r="X73" i="1"/>
  <c r="X83" i="1"/>
  <c r="X90" i="1"/>
  <c r="X104" i="1"/>
  <c r="W109" i="1"/>
  <c r="W117" i="1"/>
  <c r="W122" i="1"/>
  <c r="W128" i="1"/>
  <c r="W152" i="1"/>
  <c r="W160" i="1"/>
  <c r="W159" i="1"/>
  <c r="W177" i="1"/>
  <c r="W192" i="1"/>
  <c r="W197" i="1"/>
  <c r="W203" i="1"/>
  <c r="W220" i="1"/>
  <c r="W253" i="1"/>
  <c r="V258" i="1"/>
  <c r="W41" i="1"/>
  <c r="W57" i="1"/>
  <c r="W176" i="1"/>
  <c r="W259" i="1" s="1"/>
  <c r="W238" i="1"/>
  <c r="W63" i="1"/>
  <c r="W91" i="1"/>
  <c r="W105" i="1"/>
  <c r="W118" i="1"/>
  <c r="W148" i="1"/>
  <c r="W254" i="1"/>
  <c r="W256" i="1"/>
  <c r="W258" i="1" s="1"/>
  <c r="A10" i="1"/>
  <c r="W99" i="1"/>
  <c r="W170" i="1"/>
  <c r="W204" i="1"/>
  <c r="W210" i="1"/>
  <c r="F9" i="1"/>
  <c r="W24" i="1"/>
  <c r="X260" i="1" l="1"/>
  <c r="A268" i="1"/>
  <c r="W255" i="1"/>
  <c r="C268" i="1" s="1"/>
  <c r="B268" i="1" l="1"/>
</calcChain>
</file>

<file path=xl/sharedStrings.xml><?xml version="1.0" encoding="utf-8"?>
<sst xmlns="http://schemas.openxmlformats.org/spreadsheetml/2006/main" count="971" uniqueCount="394">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</sst>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9" customFormat="1" ht="45" customHeight="1" x14ac:dyDescent="0.2">
      <c r="A1" s="42"/>
      <c r="B1" s="42"/>
      <c r="C1" s="42"/>
      <c r="D1" s="240" t="s">
        <v>0</v>
      </c>
      <c r="E1" s="179"/>
      <c r="F1" s="179"/>
      <c r="G1" s="13" t="s">
        <v>1</v>
      </c>
      <c r="H1" s="240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7"/>
      <c r="W2" s="17"/>
      <c r="X2" s="17"/>
      <c r="Y2" s="17"/>
      <c r="Z2" s="52"/>
      <c r="AA2" s="52"/>
      <c r="AB2" s="52"/>
    </row>
    <row r="3" spans="1:29" s="1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8"/>
      <c r="O3" s="168"/>
      <c r="P3" s="168"/>
      <c r="Q3" s="168"/>
      <c r="R3" s="168"/>
      <c r="S3" s="168"/>
      <c r="T3" s="168"/>
      <c r="U3" s="168"/>
      <c r="V3" s="17"/>
      <c r="W3" s="17"/>
      <c r="X3" s="17"/>
      <c r="Y3" s="17"/>
      <c r="Z3" s="52"/>
      <c r="AA3" s="52"/>
      <c r="AB3" s="52"/>
    </row>
    <row r="4" spans="1:29" s="1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9" customFormat="1" ht="23.45" customHeight="1" x14ac:dyDescent="0.2">
      <c r="A5" s="306" t="s">
        <v>8</v>
      </c>
      <c r="B5" s="209"/>
      <c r="C5" s="193"/>
      <c r="D5" s="308"/>
      <c r="E5" s="309"/>
      <c r="F5" s="215" t="s">
        <v>9</v>
      </c>
      <c r="G5" s="193"/>
      <c r="H5" s="308" t="s">
        <v>393</v>
      </c>
      <c r="I5" s="330"/>
      <c r="J5" s="330"/>
      <c r="K5" s="330"/>
      <c r="L5" s="309"/>
      <c r="N5" s="25" t="s">
        <v>10</v>
      </c>
      <c r="O5" s="201">
        <v>45320</v>
      </c>
      <c r="P5" s="202"/>
      <c r="R5" s="190" t="s">
        <v>11</v>
      </c>
      <c r="S5" s="191"/>
      <c r="T5" s="307" t="s">
        <v>12</v>
      </c>
      <c r="U5" s="202"/>
      <c r="Z5" s="52"/>
      <c r="AA5" s="52"/>
      <c r="AB5" s="52"/>
    </row>
    <row r="6" spans="1:29" s="159" customFormat="1" ht="24" customHeight="1" x14ac:dyDescent="0.2">
      <c r="A6" s="306" t="s">
        <v>13</v>
      </c>
      <c r="B6" s="209"/>
      <c r="C6" s="193"/>
      <c r="D6" s="227" t="s">
        <v>14</v>
      </c>
      <c r="E6" s="228"/>
      <c r="F6" s="228"/>
      <c r="G6" s="228"/>
      <c r="H6" s="228"/>
      <c r="I6" s="228"/>
      <c r="J6" s="228"/>
      <c r="K6" s="228"/>
      <c r="L6" s="202"/>
      <c r="N6" s="25" t="s">
        <v>15</v>
      </c>
      <c r="O6" s="303" t="str">
        <f>IF(O5=0," ",CHOOSE(WEEKDAY(O5,2),"Понедельник","Вторник","Среда","Четверг","Пятница","Суббота","Воскресенье"))</f>
        <v>Понедельник</v>
      </c>
      <c r="P6" s="166"/>
      <c r="R6" s="342" t="s">
        <v>16</v>
      </c>
      <c r="S6" s="191"/>
      <c r="T6" s="262" t="s">
        <v>17</v>
      </c>
      <c r="U6" s="263"/>
      <c r="Z6" s="52"/>
      <c r="AA6" s="52"/>
      <c r="AB6" s="52"/>
    </row>
    <row r="7" spans="1:29" s="159" customFormat="1" ht="21.75" hidden="1" customHeight="1" x14ac:dyDescent="0.2">
      <c r="A7" s="56"/>
      <c r="B7" s="56"/>
      <c r="C7" s="56"/>
      <c r="D7" s="271" t="str">
        <f>IFERROR(VLOOKUP(DeliveryAddress,Table,3,0),1)</f>
        <v>1</v>
      </c>
      <c r="E7" s="272"/>
      <c r="F7" s="272"/>
      <c r="G7" s="272"/>
      <c r="H7" s="272"/>
      <c r="I7" s="272"/>
      <c r="J7" s="272"/>
      <c r="K7" s="272"/>
      <c r="L7" s="225"/>
      <c r="N7" s="25"/>
      <c r="O7" s="43"/>
      <c r="P7" s="43"/>
      <c r="R7" s="168"/>
      <c r="S7" s="191"/>
      <c r="T7" s="264"/>
      <c r="U7" s="265"/>
      <c r="Z7" s="52"/>
      <c r="AA7" s="52"/>
      <c r="AB7" s="52"/>
    </row>
    <row r="8" spans="1:29" s="159" customFormat="1" ht="25.5" customHeight="1" x14ac:dyDescent="0.2">
      <c r="A8" s="196" t="s">
        <v>18</v>
      </c>
      <c r="B8" s="176"/>
      <c r="C8" s="177"/>
      <c r="D8" s="312"/>
      <c r="E8" s="313"/>
      <c r="F8" s="313"/>
      <c r="G8" s="313"/>
      <c r="H8" s="313"/>
      <c r="I8" s="313"/>
      <c r="J8" s="313"/>
      <c r="K8" s="313"/>
      <c r="L8" s="314"/>
      <c r="N8" s="25" t="s">
        <v>19</v>
      </c>
      <c r="O8" s="233">
        <v>0.45833333333333331</v>
      </c>
      <c r="P8" s="202"/>
      <c r="R8" s="168"/>
      <c r="S8" s="191"/>
      <c r="T8" s="264"/>
      <c r="U8" s="265"/>
      <c r="Z8" s="52"/>
      <c r="AA8" s="52"/>
      <c r="AB8" s="52"/>
    </row>
    <row r="9" spans="1:29" s="159" customFormat="1" ht="39.950000000000003" customHeight="1" x14ac:dyDescent="0.2">
      <c r="A9" s="1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35"/>
      <c r="E9" s="189"/>
      <c r="F9" s="1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88" t="str">
        <f>IF(AND($A$9="Тип доверенности/получателя при получении в адресе перегруза:",$D$9="Разовая доверенность"),"Введите ФИО","")</f>
        <v/>
      </c>
      <c r="I9" s="189"/>
      <c r="J9" s="1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9"/>
      <c r="L9" s="189"/>
      <c r="N9" s="27" t="s">
        <v>20</v>
      </c>
      <c r="O9" s="201"/>
      <c r="P9" s="202"/>
      <c r="R9" s="168"/>
      <c r="S9" s="191"/>
      <c r="T9" s="266"/>
      <c r="U9" s="267"/>
      <c r="V9" s="44"/>
      <c r="W9" s="44"/>
      <c r="X9" s="44"/>
      <c r="Y9" s="44"/>
      <c r="Z9" s="52"/>
      <c r="AA9" s="52"/>
      <c r="AB9" s="52"/>
    </row>
    <row r="10" spans="1:29" s="159" customFormat="1" ht="26.45" customHeight="1" x14ac:dyDescent="0.2">
      <c r="A10" s="1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35"/>
      <c r="E10" s="189"/>
      <c r="F10" s="1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44" t="str">
        <f>IFERROR(VLOOKUP($D$10,Proxy,2,FALSE),"")</f>
        <v/>
      </c>
      <c r="I10" s="168"/>
      <c r="J10" s="168"/>
      <c r="K10" s="168"/>
      <c r="L10" s="168"/>
      <c r="N10" s="27" t="s">
        <v>21</v>
      </c>
      <c r="O10" s="233"/>
      <c r="P10" s="202"/>
      <c r="S10" s="25" t="s">
        <v>22</v>
      </c>
      <c r="T10" s="335" t="s">
        <v>23</v>
      </c>
      <c r="U10" s="263"/>
      <c r="V10" s="45"/>
      <c r="W10" s="45"/>
      <c r="X10" s="45"/>
      <c r="Y10" s="45"/>
      <c r="Z10" s="52"/>
      <c r="AA10" s="52"/>
      <c r="AB10" s="52"/>
    </row>
    <row r="11" spans="1:29" s="1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33"/>
      <c r="P11" s="202"/>
      <c r="S11" s="25" t="s">
        <v>26</v>
      </c>
      <c r="T11" s="219" t="s">
        <v>27</v>
      </c>
      <c r="U11" s="220"/>
      <c r="V11" s="46"/>
      <c r="W11" s="46"/>
      <c r="X11" s="46"/>
      <c r="Y11" s="46"/>
      <c r="Z11" s="52"/>
      <c r="AA11" s="52"/>
      <c r="AB11" s="52"/>
    </row>
    <row r="12" spans="1:29" s="159" customFormat="1" ht="18.600000000000001" customHeight="1" x14ac:dyDescent="0.2">
      <c r="A12" s="210" t="s">
        <v>28</v>
      </c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193"/>
      <c r="N12" s="25" t="s">
        <v>29</v>
      </c>
      <c r="O12" s="224"/>
      <c r="P12" s="225"/>
      <c r="Q12" s="24"/>
      <c r="S12" s="25"/>
      <c r="T12" s="179"/>
      <c r="U12" s="168"/>
      <c r="Z12" s="52"/>
      <c r="AA12" s="52"/>
      <c r="AB12" s="52"/>
    </row>
    <row r="13" spans="1:29" s="159" customFormat="1" ht="23.25" customHeight="1" x14ac:dyDescent="0.2">
      <c r="A13" s="210" t="s">
        <v>30</v>
      </c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193"/>
      <c r="M13" s="27"/>
      <c r="N13" s="27" t="s">
        <v>31</v>
      </c>
      <c r="O13" s="219"/>
      <c r="P13" s="220"/>
      <c r="Q13" s="24"/>
      <c r="V13" s="50"/>
      <c r="W13" s="50"/>
      <c r="X13" s="50"/>
      <c r="Y13" s="50"/>
      <c r="Z13" s="52"/>
      <c r="AA13" s="52"/>
      <c r="AB13" s="52"/>
    </row>
    <row r="14" spans="1:29" s="159" customFormat="1" ht="18.600000000000001" customHeight="1" x14ac:dyDescent="0.2">
      <c r="A14" s="210" t="s">
        <v>32</v>
      </c>
      <c r="B14" s="209"/>
      <c r="C14" s="209"/>
      <c r="D14" s="209"/>
      <c r="E14" s="209"/>
      <c r="F14" s="209"/>
      <c r="G14" s="209"/>
      <c r="H14" s="209"/>
      <c r="I14" s="209"/>
      <c r="J14" s="209"/>
      <c r="K14" s="209"/>
      <c r="L14" s="193"/>
      <c r="V14" s="51"/>
      <c r="W14" s="51"/>
      <c r="X14" s="51"/>
      <c r="Y14" s="51"/>
      <c r="Z14" s="52"/>
      <c r="AA14" s="52"/>
      <c r="AB14" s="52"/>
    </row>
    <row r="15" spans="1:29" s="159" customFormat="1" ht="22.5" customHeight="1" x14ac:dyDescent="0.2">
      <c r="A15" s="214" t="s">
        <v>33</v>
      </c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193"/>
      <c r="N15" s="283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4"/>
      <c r="O16" s="284"/>
      <c r="P16" s="284"/>
      <c r="Q16" s="284"/>
      <c r="R16" s="28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0" t="s">
        <v>35</v>
      </c>
      <c r="B17" s="180" t="s">
        <v>36</v>
      </c>
      <c r="C17" s="296" t="s">
        <v>37</v>
      </c>
      <c r="D17" s="180" t="s">
        <v>38</v>
      </c>
      <c r="E17" s="181"/>
      <c r="F17" s="180" t="s">
        <v>39</v>
      </c>
      <c r="G17" s="180" t="s">
        <v>40</v>
      </c>
      <c r="H17" s="180" t="s">
        <v>41</v>
      </c>
      <c r="I17" s="180" t="s">
        <v>42</v>
      </c>
      <c r="J17" s="180" t="s">
        <v>43</v>
      </c>
      <c r="K17" s="180" t="s">
        <v>44</v>
      </c>
      <c r="L17" s="180" t="s">
        <v>45</v>
      </c>
      <c r="M17" s="180" t="s">
        <v>46</v>
      </c>
      <c r="N17" s="180" t="s">
        <v>47</v>
      </c>
      <c r="O17" s="301"/>
      <c r="P17" s="301"/>
      <c r="Q17" s="301"/>
      <c r="R17" s="181"/>
      <c r="S17" s="192" t="s">
        <v>48</v>
      </c>
      <c r="T17" s="193"/>
      <c r="U17" s="180" t="s">
        <v>49</v>
      </c>
      <c r="V17" s="180" t="s">
        <v>50</v>
      </c>
      <c r="W17" s="337" t="s">
        <v>51</v>
      </c>
      <c r="X17" s="180" t="s">
        <v>52</v>
      </c>
      <c r="Y17" s="194" t="s">
        <v>53</v>
      </c>
      <c r="Z17" s="194" t="s">
        <v>54</v>
      </c>
      <c r="AA17" s="194" t="s">
        <v>55</v>
      </c>
      <c r="AB17" s="321"/>
      <c r="AC17" s="322"/>
      <c r="AD17" s="290"/>
      <c r="BA17" s="317" t="s">
        <v>56</v>
      </c>
    </row>
    <row r="18" spans="1:53" ht="14.25" customHeight="1" x14ac:dyDescent="0.2">
      <c r="A18" s="184"/>
      <c r="B18" s="184"/>
      <c r="C18" s="184"/>
      <c r="D18" s="182"/>
      <c r="E18" s="183"/>
      <c r="F18" s="184"/>
      <c r="G18" s="184"/>
      <c r="H18" s="184"/>
      <c r="I18" s="184"/>
      <c r="J18" s="184"/>
      <c r="K18" s="184"/>
      <c r="L18" s="184"/>
      <c r="M18" s="184"/>
      <c r="N18" s="182"/>
      <c r="O18" s="302"/>
      <c r="P18" s="302"/>
      <c r="Q18" s="302"/>
      <c r="R18" s="183"/>
      <c r="S18" s="158" t="s">
        <v>57</v>
      </c>
      <c r="T18" s="158" t="s">
        <v>58</v>
      </c>
      <c r="U18" s="184"/>
      <c r="V18" s="184"/>
      <c r="W18" s="338"/>
      <c r="X18" s="184"/>
      <c r="Y18" s="195"/>
      <c r="Z18" s="195"/>
      <c r="AA18" s="323"/>
      <c r="AB18" s="324"/>
      <c r="AC18" s="325"/>
      <c r="AD18" s="291"/>
      <c r="BA18" s="168"/>
    </row>
    <row r="19" spans="1:53" ht="27.75" hidden="1" customHeight="1" x14ac:dyDescent="0.2">
      <c r="A19" s="211" t="s">
        <v>59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49"/>
      <c r="Z19" s="49"/>
    </row>
    <row r="20" spans="1:53" ht="16.5" hidden="1" customHeight="1" x14ac:dyDescent="0.25">
      <c r="A20" s="170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7"/>
      <c r="Z20" s="157"/>
    </row>
    <row r="21" spans="1:53" ht="14.25" hidden="1" customHeight="1" x14ac:dyDescent="0.25">
      <c r="A21" s="187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6"/>
      <c r="Z21" s="156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5">
        <v>4607111035752</v>
      </c>
      <c r="E22" s="166"/>
      <c r="F22" s="160">
        <v>0.43</v>
      </c>
      <c r="G22" s="33">
        <v>16</v>
      </c>
      <c r="H22" s="160">
        <v>6.88</v>
      </c>
      <c r="I22" s="160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1" t="s">
        <v>65</v>
      </c>
      <c r="O22" s="172"/>
      <c r="P22" s="172"/>
      <c r="Q22" s="172"/>
      <c r="R22" s="166"/>
      <c r="S22" s="35"/>
      <c r="T22" s="35"/>
      <c r="U22" s="36" t="s">
        <v>66</v>
      </c>
      <c r="V22" s="161">
        <v>0</v>
      </c>
      <c r="W22" s="16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9"/>
      <c r="N23" s="175" t="s">
        <v>67</v>
      </c>
      <c r="O23" s="176"/>
      <c r="P23" s="176"/>
      <c r="Q23" s="176"/>
      <c r="R23" s="176"/>
      <c r="S23" s="176"/>
      <c r="T23" s="177"/>
      <c r="U23" s="38" t="s">
        <v>66</v>
      </c>
      <c r="V23" s="163">
        <f>IFERROR(SUM(V22:V22),"0")</f>
        <v>0</v>
      </c>
      <c r="W23" s="163">
        <f>IFERROR(SUM(W22:W22),"0")</f>
        <v>0</v>
      </c>
      <c r="X23" s="163">
        <f>IFERROR(IF(X22="",0,X22),"0")</f>
        <v>0</v>
      </c>
      <c r="Y23" s="164"/>
      <c r="Z23" s="164"/>
    </row>
    <row r="24" spans="1:53" hidden="1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9"/>
      <c r="N24" s="175" t="s">
        <v>67</v>
      </c>
      <c r="O24" s="176"/>
      <c r="P24" s="176"/>
      <c r="Q24" s="176"/>
      <c r="R24" s="176"/>
      <c r="S24" s="176"/>
      <c r="T24" s="177"/>
      <c r="U24" s="38" t="s">
        <v>68</v>
      </c>
      <c r="V24" s="163">
        <f>IFERROR(SUMPRODUCT(V22:V22*H22:H22),"0")</f>
        <v>0</v>
      </c>
      <c r="W24" s="163">
        <f>IFERROR(SUMPRODUCT(W22:W22*H22:H22),"0")</f>
        <v>0</v>
      </c>
      <c r="X24" s="38"/>
      <c r="Y24" s="164"/>
      <c r="Z24" s="164"/>
    </row>
    <row r="25" spans="1:53" ht="27.75" hidden="1" customHeight="1" x14ac:dyDescent="0.2">
      <c r="A25" s="211" t="s">
        <v>69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49"/>
      <c r="Z25" s="49"/>
    </row>
    <row r="26" spans="1:53" ht="16.5" hidden="1" customHeight="1" x14ac:dyDescent="0.25">
      <c r="A26" s="170" t="s">
        <v>70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7"/>
      <c r="Z26" s="157"/>
    </row>
    <row r="27" spans="1:53" ht="14.25" hidden="1" customHeight="1" x14ac:dyDescent="0.25">
      <c r="A27" s="187" t="s">
        <v>71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6"/>
      <c r="Z27" s="156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65">
        <v>4607111036520</v>
      </c>
      <c r="E28" s="166"/>
      <c r="F28" s="160">
        <v>0.25</v>
      </c>
      <c r="G28" s="33">
        <v>6</v>
      </c>
      <c r="H28" s="160">
        <v>1.5</v>
      </c>
      <c r="I28" s="160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2"/>
      <c r="P28" s="172"/>
      <c r="Q28" s="172"/>
      <c r="R28" s="166"/>
      <c r="S28" s="35"/>
      <c r="T28" s="35"/>
      <c r="U28" s="36" t="s">
        <v>66</v>
      </c>
      <c r="V28" s="161">
        <v>0</v>
      </c>
      <c r="W28" s="162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65">
        <v>4607111036605</v>
      </c>
      <c r="E29" s="166"/>
      <c r="F29" s="160">
        <v>0.25</v>
      </c>
      <c r="G29" s="33">
        <v>6</v>
      </c>
      <c r="H29" s="160">
        <v>1.5</v>
      </c>
      <c r="I29" s="160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7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2"/>
      <c r="P29" s="172"/>
      <c r="Q29" s="172"/>
      <c r="R29" s="166"/>
      <c r="S29" s="35"/>
      <c r="T29" s="35"/>
      <c r="U29" s="36" t="s">
        <v>66</v>
      </c>
      <c r="V29" s="161">
        <v>0</v>
      </c>
      <c r="W29" s="16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65">
        <v>4607111036537</v>
      </c>
      <c r="E30" s="166"/>
      <c r="F30" s="160">
        <v>0.25</v>
      </c>
      <c r="G30" s="33">
        <v>6</v>
      </c>
      <c r="H30" s="160">
        <v>1.5</v>
      </c>
      <c r="I30" s="160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4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2"/>
      <c r="P30" s="172"/>
      <c r="Q30" s="172"/>
      <c r="R30" s="166"/>
      <c r="S30" s="35"/>
      <c r="T30" s="35"/>
      <c r="U30" s="36" t="s">
        <v>66</v>
      </c>
      <c r="V30" s="161">
        <v>152</v>
      </c>
      <c r="W30" s="162">
        <f>IFERROR(IF(V30="","",V30),"")</f>
        <v>152</v>
      </c>
      <c r="X30" s="37">
        <f>IFERROR(IF(V30="","",V30*0.00936),"")</f>
        <v>1.42272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65">
        <v>4607111036599</v>
      </c>
      <c r="E31" s="166"/>
      <c r="F31" s="160">
        <v>0.25</v>
      </c>
      <c r="G31" s="33">
        <v>6</v>
      </c>
      <c r="H31" s="160">
        <v>1.5</v>
      </c>
      <c r="I31" s="160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5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2"/>
      <c r="P31" s="172"/>
      <c r="Q31" s="172"/>
      <c r="R31" s="166"/>
      <c r="S31" s="35"/>
      <c r="T31" s="35"/>
      <c r="U31" s="36" t="s">
        <v>66</v>
      </c>
      <c r="V31" s="161">
        <v>0</v>
      </c>
      <c r="W31" s="16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9"/>
      <c r="N32" s="175" t="s">
        <v>67</v>
      </c>
      <c r="O32" s="176"/>
      <c r="P32" s="176"/>
      <c r="Q32" s="176"/>
      <c r="R32" s="176"/>
      <c r="S32" s="176"/>
      <c r="T32" s="177"/>
      <c r="U32" s="38" t="s">
        <v>66</v>
      </c>
      <c r="V32" s="163">
        <f>IFERROR(SUM(V28:V31),"0")</f>
        <v>152</v>
      </c>
      <c r="W32" s="163">
        <f>IFERROR(SUM(W28:W31),"0")</f>
        <v>152</v>
      </c>
      <c r="X32" s="163">
        <f>IFERROR(IF(X28="",0,X28),"0")+IFERROR(IF(X29="",0,X29),"0")+IFERROR(IF(X30="",0,X30),"0")+IFERROR(IF(X31="",0,X31),"0")</f>
        <v>1.42272</v>
      </c>
      <c r="Y32" s="164"/>
      <c r="Z32" s="164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9"/>
      <c r="N33" s="175" t="s">
        <v>67</v>
      </c>
      <c r="O33" s="176"/>
      <c r="P33" s="176"/>
      <c r="Q33" s="176"/>
      <c r="R33" s="176"/>
      <c r="S33" s="176"/>
      <c r="T33" s="177"/>
      <c r="U33" s="38" t="s">
        <v>68</v>
      </c>
      <c r="V33" s="163">
        <f>IFERROR(SUMPRODUCT(V28:V31*H28:H31),"0")</f>
        <v>228</v>
      </c>
      <c r="W33" s="163">
        <f>IFERROR(SUMPRODUCT(W28:W31*H28:H31),"0")</f>
        <v>228</v>
      </c>
      <c r="X33" s="38"/>
      <c r="Y33" s="164"/>
      <c r="Z33" s="164"/>
    </row>
    <row r="34" spans="1:53" ht="16.5" hidden="1" customHeight="1" x14ac:dyDescent="0.25">
      <c r="A34" s="170" t="s">
        <v>82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7"/>
      <c r="Z34" s="157"/>
    </row>
    <row r="35" spans="1:53" ht="14.25" hidden="1" customHeight="1" x14ac:dyDescent="0.25">
      <c r="A35" s="187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6"/>
      <c r="Z35" s="156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5">
        <v>4607111036285</v>
      </c>
      <c r="E36" s="166"/>
      <c r="F36" s="160">
        <v>0.75</v>
      </c>
      <c r="G36" s="33">
        <v>8</v>
      </c>
      <c r="H36" s="160">
        <v>6</v>
      </c>
      <c r="I36" s="160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2"/>
      <c r="P36" s="172"/>
      <c r="Q36" s="172"/>
      <c r="R36" s="166"/>
      <c r="S36" s="35"/>
      <c r="T36" s="35"/>
      <c r="U36" s="36" t="s">
        <v>66</v>
      </c>
      <c r="V36" s="161">
        <v>0</v>
      </c>
      <c r="W36" s="16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5">
        <v>4607111036308</v>
      </c>
      <c r="E37" s="166"/>
      <c r="F37" s="160">
        <v>0.75</v>
      </c>
      <c r="G37" s="33">
        <v>8</v>
      </c>
      <c r="H37" s="160">
        <v>6</v>
      </c>
      <c r="I37" s="160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79" t="s">
        <v>87</v>
      </c>
      <c r="O37" s="172"/>
      <c r="P37" s="172"/>
      <c r="Q37" s="172"/>
      <c r="R37" s="166"/>
      <c r="S37" s="35"/>
      <c r="T37" s="35"/>
      <c r="U37" s="36" t="s">
        <v>66</v>
      </c>
      <c r="V37" s="161">
        <v>0</v>
      </c>
      <c r="W37" s="16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5">
        <v>4607111036315</v>
      </c>
      <c r="E38" s="166"/>
      <c r="F38" s="160">
        <v>0.75</v>
      </c>
      <c r="G38" s="33">
        <v>8</v>
      </c>
      <c r="H38" s="160">
        <v>6</v>
      </c>
      <c r="I38" s="160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7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2"/>
      <c r="P38" s="172"/>
      <c r="Q38" s="172"/>
      <c r="R38" s="166"/>
      <c r="S38" s="35"/>
      <c r="T38" s="35"/>
      <c r="U38" s="36" t="s">
        <v>66</v>
      </c>
      <c r="V38" s="161">
        <v>0</v>
      </c>
      <c r="W38" s="16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65">
        <v>4607111036292</v>
      </c>
      <c r="E39" s="166"/>
      <c r="F39" s="160">
        <v>0.75</v>
      </c>
      <c r="G39" s="33">
        <v>8</v>
      </c>
      <c r="H39" s="160">
        <v>6</v>
      </c>
      <c r="I39" s="160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1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2"/>
      <c r="P39" s="172"/>
      <c r="Q39" s="172"/>
      <c r="R39" s="166"/>
      <c r="S39" s="35"/>
      <c r="T39" s="35"/>
      <c r="U39" s="36" t="s">
        <v>66</v>
      </c>
      <c r="V39" s="161">
        <v>31</v>
      </c>
      <c r="W39" s="162">
        <f>IFERROR(IF(V39="","",V39),"")</f>
        <v>31</v>
      </c>
      <c r="X39" s="37">
        <f>IFERROR(IF(V39="","",V39*0.0155),"")</f>
        <v>0.48049999999999998</v>
      </c>
      <c r="Y39" s="57"/>
      <c r="Z39" s="58"/>
      <c r="AD39" s="62"/>
      <c r="BA39" s="71" t="s">
        <v>1</v>
      </c>
    </row>
    <row r="40" spans="1:53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9"/>
      <c r="N40" s="175" t="s">
        <v>67</v>
      </c>
      <c r="O40" s="176"/>
      <c r="P40" s="176"/>
      <c r="Q40" s="176"/>
      <c r="R40" s="176"/>
      <c r="S40" s="176"/>
      <c r="T40" s="177"/>
      <c r="U40" s="38" t="s">
        <v>66</v>
      </c>
      <c r="V40" s="163">
        <f>IFERROR(SUM(V36:V39),"0")</f>
        <v>31</v>
      </c>
      <c r="W40" s="163">
        <f>IFERROR(SUM(W36:W39),"0")</f>
        <v>31</v>
      </c>
      <c r="X40" s="163">
        <f>IFERROR(IF(X36="",0,X36),"0")+IFERROR(IF(X37="",0,X37),"0")+IFERROR(IF(X38="",0,X38),"0")+IFERROR(IF(X39="",0,X39),"0")</f>
        <v>0.48049999999999998</v>
      </c>
      <c r="Y40" s="164"/>
      <c r="Z40" s="164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9"/>
      <c r="N41" s="175" t="s">
        <v>67</v>
      </c>
      <c r="O41" s="176"/>
      <c r="P41" s="176"/>
      <c r="Q41" s="176"/>
      <c r="R41" s="176"/>
      <c r="S41" s="176"/>
      <c r="T41" s="177"/>
      <c r="U41" s="38" t="s">
        <v>68</v>
      </c>
      <c r="V41" s="163">
        <f>IFERROR(SUMPRODUCT(V36:V39*H36:H39),"0")</f>
        <v>186</v>
      </c>
      <c r="W41" s="163">
        <f>IFERROR(SUMPRODUCT(W36:W39*H36:H39),"0")</f>
        <v>186</v>
      </c>
      <c r="X41" s="38"/>
      <c r="Y41" s="164"/>
      <c r="Z41" s="164"/>
    </row>
    <row r="42" spans="1:53" ht="16.5" hidden="1" customHeight="1" x14ac:dyDescent="0.25">
      <c r="A42" s="170" t="s">
        <v>92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7"/>
      <c r="Z42" s="157"/>
    </row>
    <row r="43" spans="1:53" ht="14.25" hidden="1" customHeight="1" x14ac:dyDescent="0.25">
      <c r="A43" s="187" t="s">
        <v>93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6"/>
      <c r="Z43" s="156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65">
        <v>4607111037053</v>
      </c>
      <c r="E44" s="166"/>
      <c r="F44" s="160">
        <v>0.2</v>
      </c>
      <c r="G44" s="33">
        <v>6</v>
      </c>
      <c r="H44" s="160">
        <v>1.2</v>
      </c>
      <c r="I44" s="160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7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2"/>
      <c r="P44" s="172"/>
      <c r="Q44" s="172"/>
      <c r="R44" s="166"/>
      <c r="S44" s="35"/>
      <c r="T44" s="35"/>
      <c r="U44" s="36" t="s">
        <v>66</v>
      </c>
      <c r="V44" s="161">
        <v>7</v>
      </c>
      <c r="W44" s="162">
        <f>IFERROR(IF(V44="","",V44),"")</f>
        <v>7</v>
      </c>
      <c r="X44" s="37">
        <f>IFERROR(IF(V44="","",V44*0.0095),"")</f>
        <v>6.6500000000000004E-2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65">
        <v>4607111037060</v>
      </c>
      <c r="E45" s="166"/>
      <c r="F45" s="160">
        <v>0.2</v>
      </c>
      <c r="G45" s="33">
        <v>6</v>
      </c>
      <c r="H45" s="160">
        <v>1.2</v>
      </c>
      <c r="I45" s="160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2"/>
      <c r="P45" s="172"/>
      <c r="Q45" s="172"/>
      <c r="R45" s="166"/>
      <c r="S45" s="35"/>
      <c r="T45" s="35"/>
      <c r="U45" s="36" t="s">
        <v>66</v>
      </c>
      <c r="V45" s="161">
        <v>28</v>
      </c>
      <c r="W45" s="162">
        <f>IFERROR(IF(V45="","",V45),"")</f>
        <v>28</v>
      </c>
      <c r="X45" s="37">
        <f>IFERROR(IF(V45="","",V45*0.0095),"")</f>
        <v>0.26600000000000001</v>
      </c>
      <c r="Y45" s="57"/>
      <c r="Z45" s="58"/>
      <c r="AD45" s="62"/>
      <c r="BA45" s="73" t="s">
        <v>75</v>
      </c>
    </row>
    <row r="46" spans="1:53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9"/>
      <c r="N46" s="175" t="s">
        <v>67</v>
      </c>
      <c r="O46" s="176"/>
      <c r="P46" s="176"/>
      <c r="Q46" s="176"/>
      <c r="R46" s="176"/>
      <c r="S46" s="176"/>
      <c r="T46" s="177"/>
      <c r="U46" s="38" t="s">
        <v>66</v>
      </c>
      <c r="V46" s="163">
        <f>IFERROR(SUM(V44:V45),"0")</f>
        <v>35</v>
      </c>
      <c r="W46" s="163">
        <f>IFERROR(SUM(W44:W45),"0")</f>
        <v>35</v>
      </c>
      <c r="X46" s="163">
        <f>IFERROR(IF(X44="",0,X44),"0")+IFERROR(IF(X45="",0,X45),"0")</f>
        <v>0.33250000000000002</v>
      </c>
      <c r="Y46" s="164"/>
      <c r="Z46" s="164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9"/>
      <c r="N47" s="175" t="s">
        <v>67</v>
      </c>
      <c r="O47" s="176"/>
      <c r="P47" s="176"/>
      <c r="Q47" s="176"/>
      <c r="R47" s="176"/>
      <c r="S47" s="176"/>
      <c r="T47" s="177"/>
      <c r="U47" s="38" t="s">
        <v>68</v>
      </c>
      <c r="V47" s="163">
        <f>IFERROR(SUMPRODUCT(V44:V45*H44:H45),"0")</f>
        <v>42</v>
      </c>
      <c r="W47" s="163">
        <f>IFERROR(SUMPRODUCT(W44:W45*H44:H45),"0")</f>
        <v>42</v>
      </c>
      <c r="X47" s="38"/>
      <c r="Y47" s="164"/>
      <c r="Z47" s="164"/>
    </row>
    <row r="48" spans="1:53" ht="16.5" hidden="1" customHeight="1" x14ac:dyDescent="0.25">
      <c r="A48" s="170" t="s">
        <v>99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7"/>
      <c r="Z48" s="157"/>
    </row>
    <row r="49" spans="1:53" ht="14.25" hidden="1" customHeight="1" x14ac:dyDescent="0.25">
      <c r="A49" s="187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6"/>
      <c r="Z49" s="156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65">
        <v>4607111037190</v>
      </c>
      <c r="E50" s="166"/>
      <c r="F50" s="160">
        <v>0.43</v>
      </c>
      <c r="G50" s="33">
        <v>16</v>
      </c>
      <c r="H50" s="160">
        <v>6.88</v>
      </c>
      <c r="I50" s="160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4" t="s">
        <v>102</v>
      </c>
      <c r="O50" s="172"/>
      <c r="P50" s="172"/>
      <c r="Q50" s="172"/>
      <c r="R50" s="166"/>
      <c r="S50" s="35"/>
      <c r="T50" s="35"/>
      <c r="U50" s="36" t="s">
        <v>66</v>
      </c>
      <c r="V50" s="161">
        <v>0</v>
      </c>
      <c r="W50" s="16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65">
        <v>4607111037183</v>
      </c>
      <c r="E51" s="166"/>
      <c r="F51" s="160">
        <v>0.9</v>
      </c>
      <c r="G51" s="33">
        <v>8</v>
      </c>
      <c r="H51" s="160">
        <v>7.2</v>
      </c>
      <c r="I51" s="160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1" t="s">
        <v>105</v>
      </c>
      <c r="O51" s="172"/>
      <c r="P51" s="172"/>
      <c r="Q51" s="172"/>
      <c r="R51" s="166"/>
      <c r="S51" s="35"/>
      <c r="T51" s="35"/>
      <c r="U51" s="36" t="s">
        <v>66</v>
      </c>
      <c r="V51" s="161">
        <v>0</v>
      </c>
      <c r="W51" s="162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65">
        <v>4607111037091</v>
      </c>
      <c r="E52" s="166"/>
      <c r="F52" s="160">
        <v>0.43</v>
      </c>
      <c r="G52" s="33">
        <v>16</v>
      </c>
      <c r="H52" s="160">
        <v>6.88</v>
      </c>
      <c r="I52" s="160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11" t="s">
        <v>108</v>
      </c>
      <c r="O52" s="172"/>
      <c r="P52" s="172"/>
      <c r="Q52" s="172"/>
      <c r="R52" s="166"/>
      <c r="S52" s="35"/>
      <c r="T52" s="35"/>
      <c r="U52" s="36" t="s">
        <v>66</v>
      </c>
      <c r="V52" s="161">
        <v>0</v>
      </c>
      <c r="W52" s="162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109</v>
      </c>
      <c r="B53" s="55" t="s">
        <v>110</v>
      </c>
      <c r="C53" s="32">
        <v>4301070971</v>
      </c>
      <c r="D53" s="165">
        <v>4607111036902</v>
      </c>
      <c r="E53" s="166"/>
      <c r="F53" s="160">
        <v>0.9</v>
      </c>
      <c r="G53" s="33">
        <v>8</v>
      </c>
      <c r="H53" s="160">
        <v>7.2</v>
      </c>
      <c r="I53" s="160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78" t="s">
        <v>111</v>
      </c>
      <c r="O53" s="172"/>
      <c r="P53" s="172"/>
      <c r="Q53" s="172"/>
      <c r="R53" s="166"/>
      <c r="S53" s="35"/>
      <c r="T53" s="35"/>
      <c r="U53" s="36" t="s">
        <v>66</v>
      </c>
      <c r="V53" s="161">
        <v>28</v>
      </c>
      <c r="W53" s="162">
        <f t="shared" si="0"/>
        <v>28</v>
      </c>
      <c r="X53" s="37">
        <f t="shared" si="1"/>
        <v>0.434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65">
        <v>4607111036858</v>
      </c>
      <c r="E54" s="166"/>
      <c r="F54" s="160">
        <v>0.43</v>
      </c>
      <c r="G54" s="33">
        <v>16</v>
      </c>
      <c r="H54" s="160">
        <v>6.88</v>
      </c>
      <c r="I54" s="160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2" t="s">
        <v>114</v>
      </c>
      <c r="O54" s="172"/>
      <c r="P54" s="172"/>
      <c r="Q54" s="172"/>
      <c r="R54" s="166"/>
      <c r="S54" s="35"/>
      <c r="T54" s="35"/>
      <c r="U54" s="36" t="s">
        <v>66</v>
      </c>
      <c r="V54" s="161">
        <v>0</v>
      </c>
      <c r="W54" s="162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65">
        <v>4607111036889</v>
      </c>
      <c r="E55" s="166"/>
      <c r="F55" s="160">
        <v>0.9</v>
      </c>
      <c r="G55" s="33">
        <v>8</v>
      </c>
      <c r="H55" s="160">
        <v>7.2</v>
      </c>
      <c r="I55" s="160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3" t="s">
        <v>117</v>
      </c>
      <c r="O55" s="172"/>
      <c r="P55" s="172"/>
      <c r="Q55" s="172"/>
      <c r="R55" s="166"/>
      <c r="S55" s="35"/>
      <c r="T55" s="35"/>
      <c r="U55" s="36" t="s">
        <v>66</v>
      </c>
      <c r="V55" s="161">
        <v>12</v>
      </c>
      <c r="W55" s="162">
        <f t="shared" si="0"/>
        <v>12</v>
      </c>
      <c r="X55" s="37">
        <f t="shared" si="1"/>
        <v>0.186</v>
      </c>
      <c r="Y55" s="57"/>
      <c r="Z55" s="58"/>
      <c r="AD55" s="62"/>
      <c r="BA55" s="79" t="s">
        <v>1</v>
      </c>
    </row>
    <row r="56" spans="1:53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9"/>
      <c r="N56" s="175" t="s">
        <v>67</v>
      </c>
      <c r="O56" s="176"/>
      <c r="P56" s="176"/>
      <c r="Q56" s="176"/>
      <c r="R56" s="176"/>
      <c r="S56" s="176"/>
      <c r="T56" s="177"/>
      <c r="U56" s="38" t="s">
        <v>66</v>
      </c>
      <c r="V56" s="163">
        <f>IFERROR(SUM(V50:V55),"0")</f>
        <v>40</v>
      </c>
      <c r="W56" s="163">
        <f>IFERROR(SUM(W50:W55),"0")</f>
        <v>40</v>
      </c>
      <c r="X56" s="163">
        <f>IFERROR(IF(X50="",0,X50),"0")+IFERROR(IF(X51="",0,X51),"0")+IFERROR(IF(X52="",0,X52),"0")+IFERROR(IF(X53="",0,X53),"0")+IFERROR(IF(X54="",0,X54),"0")+IFERROR(IF(X55="",0,X55),"0")</f>
        <v>0.62</v>
      </c>
      <c r="Y56" s="164"/>
      <c r="Z56" s="164"/>
    </row>
    <row r="57" spans="1:53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9"/>
      <c r="N57" s="175" t="s">
        <v>67</v>
      </c>
      <c r="O57" s="176"/>
      <c r="P57" s="176"/>
      <c r="Q57" s="176"/>
      <c r="R57" s="176"/>
      <c r="S57" s="176"/>
      <c r="T57" s="177"/>
      <c r="U57" s="38" t="s">
        <v>68</v>
      </c>
      <c r="V57" s="163">
        <f>IFERROR(SUMPRODUCT(V50:V55*H50:H55),"0")</f>
        <v>288</v>
      </c>
      <c r="W57" s="163">
        <f>IFERROR(SUMPRODUCT(W50:W55*H50:H55),"0")</f>
        <v>288</v>
      </c>
      <c r="X57" s="38"/>
      <c r="Y57" s="164"/>
      <c r="Z57" s="164"/>
    </row>
    <row r="58" spans="1:53" ht="16.5" hidden="1" customHeight="1" x14ac:dyDescent="0.25">
      <c r="A58" s="170" t="s">
        <v>118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57"/>
      <c r="Z58" s="157"/>
    </row>
    <row r="59" spans="1:53" ht="14.25" hidden="1" customHeight="1" x14ac:dyDescent="0.25">
      <c r="A59" s="187" t="s">
        <v>60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6"/>
      <c r="Z59" s="156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65">
        <v>4607111037411</v>
      </c>
      <c r="E60" s="166"/>
      <c r="F60" s="160">
        <v>2.7</v>
      </c>
      <c r="G60" s="33">
        <v>1</v>
      </c>
      <c r="H60" s="160">
        <v>2.7</v>
      </c>
      <c r="I60" s="160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97" t="s">
        <v>122</v>
      </c>
      <c r="O60" s="172"/>
      <c r="P60" s="172"/>
      <c r="Q60" s="172"/>
      <c r="R60" s="166"/>
      <c r="S60" s="35"/>
      <c r="T60" s="35"/>
      <c r="U60" s="36" t="s">
        <v>66</v>
      </c>
      <c r="V60" s="161">
        <v>0</v>
      </c>
      <c r="W60" s="16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65">
        <v>4607111036728</v>
      </c>
      <c r="E61" s="166"/>
      <c r="F61" s="160">
        <v>5</v>
      </c>
      <c r="G61" s="33">
        <v>1</v>
      </c>
      <c r="H61" s="160">
        <v>5</v>
      </c>
      <c r="I61" s="160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36" t="s">
        <v>125</v>
      </c>
      <c r="O61" s="172"/>
      <c r="P61" s="172"/>
      <c r="Q61" s="172"/>
      <c r="R61" s="166"/>
      <c r="S61" s="35"/>
      <c r="T61" s="35"/>
      <c r="U61" s="36" t="s">
        <v>66</v>
      </c>
      <c r="V61" s="161">
        <v>263</v>
      </c>
      <c r="W61" s="162">
        <f>IFERROR(IF(V61="","",V61),"")</f>
        <v>263</v>
      </c>
      <c r="X61" s="37">
        <f>IFERROR(IF(V61="","",V61*0.00866),"")</f>
        <v>2.2775799999999999</v>
      </c>
      <c r="Y61" s="57"/>
      <c r="Z61" s="58"/>
      <c r="AD61" s="62"/>
      <c r="BA61" s="81" t="s">
        <v>1</v>
      </c>
    </row>
    <row r="62" spans="1:53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9"/>
      <c r="N62" s="175" t="s">
        <v>67</v>
      </c>
      <c r="O62" s="176"/>
      <c r="P62" s="176"/>
      <c r="Q62" s="176"/>
      <c r="R62" s="176"/>
      <c r="S62" s="176"/>
      <c r="T62" s="177"/>
      <c r="U62" s="38" t="s">
        <v>66</v>
      </c>
      <c r="V62" s="163">
        <f>IFERROR(SUM(V60:V61),"0")</f>
        <v>263</v>
      </c>
      <c r="W62" s="163">
        <f>IFERROR(SUM(W60:W61),"0")</f>
        <v>263</v>
      </c>
      <c r="X62" s="163">
        <f>IFERROR(IF(X60="",0,X60),"0")+IFERROR(IF(X61="",0,X61),"0")</f>
        <v>2.2775799999999999</v>
      </c>
      <c r="Y62" s="164"/>
      <c r="Z62" s="164"/>
    </row>
    <row r="63" spans="1:53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9"/>
      <c r="N63" s="175" t="s">
        <v>67</v>
      </c>
      <c r="O63" s="176"/>
      <c r="P63" s="176"/>
      <c r="Q63" s="176"/>
      <c r="R63" s="176"/>
      <c r="S63" s="176"/>
      <c r="T63" s="177"/>
      <c r="U63" s="38" t="s">
        <v>68</v>
      </c>
      <c r="V63" s="163">
        <f>IFERROR(SUMPRODUCT(V60:V61*H60:H61),"0")</f>
        <v>1315</v>
      </c>
      <c r="W63" s="163">
        <f>IFERROR(SUMPRODUCT(W60:W61*H60:H61),"0")</f>
        <v>1315</v>
      </c>
      <c r="X63" s="38"/>
      <c r="Y63" s="164"/>
      <c r="Z63" s="164"/>
    </row>
    <row r="64" spans="1:53" ht="16.5" hidden="1" customHeight="1" x14ac:dyDescent="0.25">
      <c r="A64" s="170" t="s">
        <v>126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57"/>
      <c r="Z64" s="157"/>
    </row>
    <row r="65" spans="1:53" ht="14.25" hidden="1" customHeight="1" x14ac:dyDescent="0.25">
      <c r="A65" s="187" t="s">
        <v>127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6"/>
      <c r="Z65" s="156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65">
        <v>4607111033659</v>
      </c>
      <c r="E66" s="166"/>
      <c r="F66" s="160">
        <v>0.3</v>
      </c>
      <c r="G66" s="33">
        <v>12</v>
      </c>
      <c r="H66" s="160">
        <v>3.6</v>
      </c>
      <c r="I66" s="160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2"/>
      <c r="P66" s="172"/>
      <c r="Q66" s="172"/>
      <c r="R66" s="166"/>
      <c r="S66" s="35"/>
      <c r="T66" s="35"/>
      <c r="U66" s="36" t="s">
        <v>66</v>
      </c>
      <c r="V66" s="161">
        <v>0</v>
      </c>
      <c r="W66" s="16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9"/>
      <c r="N67" s="175" t="s">
        <v>67</v>
      </c>
      <c r="O67" s="176"/>
      <c r="P67" s="176"/>
      <c r="Q67" s="176"/>
      <c r="R67" s="176"/>
      <c r="S67" s="176"/>
      <c r="T67" s="177"/>
      <c r="U67" s="38" t="s">
        <v>66</v>
      </c>
      <c r="V67" s="163">
        <f>IFERROR(SUM(V66:V66),"0")</f>
        <v>0</v>
      </c>
      <c r="W67" s="163">
        <f>IFERROR(SUM(W66:W66),"0")</f>
        <v>0</v>
      </c>
      <c r="X67" s="163">
        <f>IFERROR(IF(X66="",0,X66),"0")</f>
        <v>0</v>
      </c>
      <c r="Y67" s="164"/>
      <c r="Z67" s="164"/>
    </row>
    <row r="68" spans="1:53" hidden="1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9"/>
      <c r="N68" s="175" t="s">
        <v>67</v>
      </c>
      <c r="O68" s="176"/>
      <c r="P68" s="176"/>
      <c r="Q68" s="176"/>
      <c r="R68" s="176"/>
      <c r="S68" s="176"/>
      <c r="T68" s="177"/>
      <c r="U68" s="38" t="s">
        <v>68</v>
      </c>
      <c r="V68" s="163">
        <f>IFERROR(SUMPRODUCT(V66:V66*H66:H66),"0")</f>
        <v>0</v>
      </c>
      <c r="W68" s="163">
        <f>IFERROR(SUMPRODUCT(W66:W66*H66:H66),"0")</f>
        <v>0</v>
      </c>
      <c r="X68" s="38"/>
      <c r="Y68" s="164"/>
      <c r="Z68" s="164"/>
    </row>
    <row r="69" spans="1:53" ht="16.5" hidden="1" customHeight="1" x14ac:dyDescent="0.25">
      <c r="A69" s="170" t="s">
        <v>130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57"/>
      <c r="Z69" s="157"/>
    </row>
    <row r="70" spans="1:53" ht="14.25" hidden="1" customHeight="1" x14ac:dyDescent="0.25">
      <c r="A70" s="187" t="s">
        <v>131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6"/>
      <c r="Z70" s="156"/>
    </row>
    <row r="71" spans="1:53" ht="27" customHeight="1" x14ac:dyDescent="0.25">
      <c r="A71" s="55" t="s">
        <v>132</v>
      </c>
      <c r="B71" s="55" t="s">
        <v>133</v>
      </c>
      <c r="C71" s="32">
        <v>4301131012</v>
      </c>
      <c r="D71" s="165">
        <v>4607111034137</v>
      </c>
      <c r="E71" s="166"/>
      <c r="F71" s="160">
        <v>0.3</v>
      </c>
      <c r="G71" s="33">
        <v>12</v>
      </c>
      <c r="H71" s="160">
        <v>3.6</v>
      </c>
      <c r="I71" s="160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9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2"/>
      <c r="P71" s="172"/>
      <c r="Q71" s="172"/>
      <c r="R71" s="166"/>
      <c r="S71" s="35"/>
      <c r="T71" s="35"/>
      <c r="U71" s="36" t="s">
        <v>66</v>
      </c>
      <c r="V71" s="161">
        <v>17</v>
      </c>
      <c r="W71" s="162">
        <f>IFERROR(IF(V71="","",V71),"")</f>
        <v>17</v>
      </c>
      <c r="X71" s="37">
        <f>IFERROR(IF(V71="","",V71*0.01788),"")</f>
        <v>0.30396000000000001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134</v>
      </c>
      <c r="B72" s="55" t="s">
        <v>135</v>
      </c>
      <c r="C72" s="32">
        <v>4301131011</v>
      </c>
      <c r="D72" s="165">
        <v>4607111034120</v>
      </c>
      <c r="E72" s="166"/>
      <c r="F72" s="160">
        <v>0.3</v>
      </c>
      <c r="G72" s="33">
        <v>12</v>
      </c>
      <c r="H72" s="160">
        <v>3.6</v>
      </c>
      <c r="I72" s="160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8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2"/>
      <c r="P72" s="172"/>
      <c r="Q72" s="172"/>
      <c r="R72" s="166"/>
      <c r="S72" s="35"/>
      <c r="T72" s="35"/>
      <c r="U72" s="36" t="s">
        <v>66</v>
      </c>
      <c r="V72" s="161">
        <v>15</v>
      </c>
      <c r="W72" s="162">
        <f>IFERROR(IF(V72="","",V72),"")</f>
        <v>15</v>
      </c>
      <c r="X72" s="37">
        <f>IFERROR(IF(V72="","",V72*0.01788),"")</f>
        <v>0.26819999999999999</v>
      </c>
      <c r="Y72" s="57"/>
      <c r="Z72" s="58"/>
      <c r="AD72" s="62"/>
      <c r="BA72" s="84" t="s">
        <v>75</v>
      </c>
    </row>
    <row r="73" spans="1:53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9"/>
      <c r="N73" s="175" t="s">
        <v>67</v>
      </c>
      <c r="O73" s="176"/>
      <c r="P73" s="176"/>
      <c r="Q73" s="176"/>
      <c r="R73" s="176"/>
      <c r="S73" s="176"/>
      <c r="T73" s="177"/>
      <c r="U73" s="38" t="s">
        <v>66</v>
      </c>
      <c r="V73" s="163">
        <f>IFERROR(SUM(V71:V72),"0")</f>
        <v>32</v>
      </c>
      <c r="W73" s="163">
        <f>IFERROR(SUM(W71:W72),"0")</f>
        <v>32</v>
      </c>
      <c r="X73" s="163">
        <f>IFERROR(IF(X71="",0,X71),"0")+IFERROR(IF(X72="",0,X72),"0")</f>
        <v>0.57216</v>
      </c>
      <c r="Y73" s="164"/>
      <c r="Z73" s="164"/>
    </row>
    <row r="74" spans="1:53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9"/>
      <c r="N74" s="175" t="s">
        <v>67</v>
      </c>
      <c r="O74" s="176"/>
      <c r="P74" s="176"/>
      <c r="Q74" s="176"/>
      <c r="R74" s="176"/>
      <c r="S74" s="176"/>
      <c r="T74" s="177"/>
      <c r="U74" s="38" t="s">
        <v>68</v>
      </c>
      <c r="V74" s="163">
        <f>IFERROR(SUMPRODUCT(V71:V72*H71:H72),"0")</f>
        <v>115.2</v>
      </c>
      <c r="W74" s="163">
        <f>IFERROR(SUMPRODUCT(W71:W72*H71:H72),"0")</f>
        <v>115.2</v>
      </c>
      <c r="X74" s="38"/>
      <c r="Y74" s="164"/>
      <c r="Z74" s="164"/>
    </row>
    <row r="75" spans="1:53" ht="16.5" hidden="1" customHeight="1" x14ac:dyDescent="0.25">
      <c r="A75" s="170" t="s">
        <v>136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57"/>
      <c r="Z75" s="157"/>
    </row>
    <row r="76" spans="1:53" ht="14.25" hidden="1" customHeight="1" x14ac:dyDescent="0.25">
      <c r="A76" s="187" t="s">
        <v>127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6"/>
      <c r="Z76" s="156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65">
        <v>4607111036407</v>
      </c>
      <c r="E77" s="166"/>
      <c r="F77" s="160">
        <v>0.3</v>
      </c>
      <c r="G77" s="33">
        <v>14</v>
      </c>
      <c r="H77" s="160">
        <v>4.2</v>
      </c>
      <c r="I77" s="160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6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2"/>
      <c r="P77" s="172"/>
      <c r="Q77" s="172"/>
      <c r="R77" s="166"/>
      <c r="S77" s="35"/>
      <c r="T77" s="35"/>
      <c r="U77" s="36" t="s">
        <v>66</v>
      </c>
      <c r="V77" s="161">
        <v>0</v>
      </c>
      <c r="W77" s="162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65">
        <v>4607111033628</v>
      </c>
      <c r="E78" s="166"/>
      <c r="F78" s="160">
        <v>0.3</v>
      </c>
      <c r="G78" s="33">
        <v>12</v>
      </c>
      <c r="H78" s="160">
        <v>3.6</v>
      </c>
      <c r="I78" s="160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9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2"/>
      <c r="P78" s="172"/>
      <c r="Q78" s="172"/>
      <c r="R78" s="166"/>
      <c r="S78" s="35"/>
      <c r="T78" s="35"/>
      <c r="U78" s="36" t="s">
        <v>66</v>
      </c>
      <c r="V78" s="161">
        <v>15</v>
      </c>
      <c r="W78" s="162">
        <f t="shared" si="2"/>
        <v>15</v>
      </c>
      <c r="X78" s="37">
        <f t="shared" si="3"/>
        <v>0.26819999999999999</v>
      </c>
      <c r="Y78" s="57"/>
      <c r="Z78" s="58"/>
      <c r="AD78" s="62"/>
      <c r="BA78" s="86" t="s">
        <v>75</v>
      </c>
    </row>
    <row r="79" spans="1:53" ht="27" hidden="1" customHeight="1" x14ac:dyDescent="0.25">
      <c r="A79" s="55" t="s">
        <v>141</v>
      </c>
      <c r="B79" s="55" t="s">
        <v>142</v>
      </c>
      <c r="C79" s="32">
        <v>4301130400</v>
      </c>
      <c r="D79" s="165">
        <v>4607111033451</v>
      </c>
      <c r="E79" s="166"/>
      <c r="F79" s="160">
        <v>0.3</v>
      </c>
      <c r="G79" s="33">
        <v>12</v>
      </c>
      <c r="H79" s="160">
        <v>3.6</v>
      </c>
      <c r="I79" s="160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2"/>
      <c r="P79" s="172"/>
      <c r="Q79" s="172"/>
      <c r="R79" s="166"/>
      <c r="S79" s="35"/>
      <c r="T79" s="35"/>
      <c r="U79" s="36" t="s">
        <v>66</v>
      </c>
      <c r="V79" s="161">
        <v>0</v>
      </c>
      <c r="W79" s="162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65">
        <v>4607111035141</v>
      </c>
      <c r="E80" s="166"/>
      <c r="F80" s="160">
        <v>0.3</v>
      </c>
      <c r="G80" s="33">
        <v>12</v>
      </c>
      <c r="H80" s="160">
        <v>3.6</v>
      </c>
      <c r="I80" s="160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9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2"/>
      <c r="P80" s="172"/>
      <c r="Q80" s="172"/>
      <c r="R80" s="166"/>
      <c r="S80" s="35"/>
      <c r="T80" s="35"/>
      <c r="U80" s="36" t="s">
        <v>66</v>
      </c>
      <c r="V80" s="161">
        <v>0</v>
      </c>
      <c r="W80" s="162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65">
        <v>4607111035028</v>
      </c>
      <c r="E81" s="166"/>
      <c r="F81" s="160">
        <v>0.48</v>
      </c>
      <c r="G81" s="33">
        <v>8</v>
      </c>
      <c r="H81" s="160">
        <v>3.84</v>
      </c>
      <c r="I81" s="160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3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2"/>
      <c r="P81" s="172"/>
      <c r="Q81" s="172"/>
      <c r="R81" s="166"/>
      <c r="S81" s="35"/>
      <c r="T81" s="35"/>
      <c r="U81" s="36" t="s">
        <v>66</v>
      </c>
      <c r="V81" s="161">
        <v>0</v>
      </c>
      <c r="W81" s="162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65">
        <v>4607111033444</v>
      </c>
      <c r="E82" s="166"/>
      <c r="F82" s="160">
        <v>0.3</v>
      </c>
      <c r="G82" s="33">
        <v>12</v>
      </c>
      <c r="H82" s="160">
        <v>3.6</v>
      </c>
      <c r="I82" s="160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2"/>
      <c r="P82" s="172"/>
      <c r="Q82" s="172"/>
      <c r="R82" s="166"/>
      <c r="S82" s="35"/>
      <c r="T82" s="35"/>
      <c r="U82" s="36" t="s">
        <v>66</v>
      </c>
      <c r="V82" s="161">
        <v>27</v>
      </c>
      <c r="W82" s="162">
        <f t="shared" si="2"/>
        <v>27</v>
      </c>
      <c r="X82" s="37">
        <f t="shared" si="3"/>
        <v>0.48276000000000002</v>
      </c>
      <c r="Y82" s="57"/>
      <c r="Z82" s="58"/>
      <c r="AD82" s="62"/>
      <c r="BA82" s="90" t="s">
        <v>75</v>
      </c>
    </row>
    <row r="83" spans="1:53" x14ac:dyDescent="0.2">
      <c r="A83" s="167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9"/>
      <c r="N83" s="175" t="s">
        <v>67</v>
      </c>
      <c r="O83" s="176"/>
      <c r="P83" s="176"/>
      <c r="Q83" s="176"/>
      <c r="R83" s="176"/>
      <c r="S83" s="176"/>
      <c r="T83" s="177"/>
      <c r="U83" s="38" t="s">
        <v>66</v>
      </c>
      <c r="V83" s="163">
        <f>IFERROR(SUM(V77:V82),"0")</f>
        <v>42</v>
      </c>
      <c r="W83" s="163">
        <f>IFERROR(SUM(W77:W82),"0")</f>
        <v>42</v>
      </c>
      <c r="X83" s="163">
        <f>IFERROR(IF(X77="",0,X77),"0")+IFERROR(IF(X78="",0,X78),"0")+IFERROR(IF(X79="",0,X79),"0")+IFERROR(IF(X80="",0,X80),"0")+IFERROR(IF(X81="",0,X81),"0")+IFERROR(IF(X82="",0,X82),"0")</f>
        <v>0.75096000000000007</v>
      </c>
      <c r="Y83" s="164"/>
      <c r="Z83" s="164"/>
    </row>
    <row r="84" spans="1:53" x14ac:dyDescent="0.2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9"/>
      <c r="N84" s="175" t="s">
        <v>67</v>
      </c>
      <c r="O84" s="176"/>
      <c r="P84" s="176"/>
      <c r="Q84" s="176"/>
      <c r="R84" s="176"/>
      <c r="S84" s="176"/>
      <c r="T84" s="177"/>
      <c r="U84" s="38" t="s">
        <v>68</v>
      </c>
      <c r="V84" s="163">
        <f>IFERROR(SUMPRODUCT(V77:V82*H77:H82),"0")</f>
        <v>151.19999999999999</v>
      </c>
      <c r="W84" s="163">
        <f>IFERROR(SUMPRODUCT(W77:W82*H77:H82),"0")</f>
        <v>151.19999999999999</v>
      </c>
      <c r="X84" s="38"/>
      <c r="Y84" s="164"/>
      <c r="Z84" s="164"/>
    </row>
    <row r="85" spans="1:53" ht="16.5" hidden="1" customHeight="1" x14ac:dyDescent="0.25">
      <c r="A85" s="170" t="s">
        <v>149</v>
      </c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57"/>
      <c r="Z85" s="157"/>
    </row>
    <row r="86" spans="1:53" ht="14.25" hidden="1" customHeight="1" x14ac:dyDescent="0.25">
      <c r="A86" s="187" t="s">
        <v>149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56"/>
      <c r="Z86" s="156"/>
    </row>
    <row r="87" spans="1:53" ht="27" hidden="1" customHeight="1" x14ac:dyDescent="0.25">
      <c r="A87" s="55" t="s">
        <v>150</v>
      </c>
      <c r="B87" s="55" t="s">
        <v>151</v>
      </c>
      <c r="C87" s="32">
        <v>4301136013</v>
      </c>
      <c r="D87" s="165">
        <v>4607025784012</v>
      </c>
      <c r="E87" s="166"/>
      <c r="F87" s="160">
        <v>0.09</v>
      </c>
      <c r="G87" s="33">
        <v>24</v>
      </c>
      <c r="H87" s="160">
        <v>2.16</v>
      </c>
      <c r="I87" s="160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2"/>
      <c r="P87" s="172"/>
      <c r="Q87" s="172"/>
      <c r="R87" s="166"/>
      <c r="S87" s="35"/>
      <c r="T87" s="35"/>
      <c r="U87" s="36" t="s">
        <v>66</v>
      </c>
      <c r="V87" s="161">
        <v>0</v>
      </c>
      <c r="W87" s="162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65">
        <v>4607025784319</v>
      </c>
      <c r="E88" s="166"/>
      <c r="F88" s="160">
        <v>0.36</v>
      </c>
      <c r="G88" s="33">
        <v>10</v>
      </c>
      <c r="H88" s="160">
        <v>3.6</v>
      </c>
      <c r="I88" s="160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2"/>
      <c r="P88" s="172"/>
      <c r="Q88" s="172"/>
      <c r="R88" s="166"/>
      <c r="S88" s="35"/>
      <c r="T88" s="35"/>
      <c r="U88" s="36" t="s">
        <v>66</v>
      </c>
      <c r="V88" s="161">
        <v>0</v>
      </c>
      <c r="W88" s="162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65">
        <v>4607111035370</v>
      </c>
      <c r="E89" s="166"/>
      <c r="F89" s="160">
        <v>0.14000000000000001</v>
      </c>
      <c r="G89" s="33">
        <v>22</v>
      </c>
      <c r="H89" s="160">
        <v>3.08</v>
      </c>
      <c r="I89" s="160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2"/>
      <c r="P89" s="172"/>
      <c r="Q89" s="172"/>
      <c r="R89" s="166"/>
      <c r="S89" s="35"/>
      <c r="T89" s="35"/>
      <c r="U89" s="36" t="s">
        <v>66</v>
      </c>
      <c r="V89" s="161">
        <v>0</v>
      </c>
      <c r="W89" s="16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67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9"/>
      <c r="N90" s="175" t="s">
        <v>67</v>
      </c>
      <c r="O90" s="176"/>
      <c r="P90" s="176"/>
      <c r="Q90" s="176"/>
      <c r="R90" s="176"/>
      <c r="S90" s="176"/>
      <c r="T90" s="177"/>
      <c r="U90" s="38" t="s">
        <v>66</v>
      </c>
      <c r="V90" s="163">
        <f>IFERROR(SUM(V87:V89),"0")</f>
        <v>0</v>
      </c>
      <c r="W90" s="163">
        <f>IFERROR(SUM(W87:W89),"0")</f>
        <v>0</v>
      </c>
      <c r="X90" s="163">
        <f>IFERROR(IF(X87="",0,X87),"0")+IFERROR(IF(X88="",0,X88),"0")+IFERROR(IF(X89="",0,X89),"0")</f>
        <v>0</v>
      </c>
      <c r="Y90" s="164"/>
      <c r="Z90" s="164"/>
    </row>
    <row r="91" spans="1:53" hidden="1" x14ac:dyDescent="0.2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9"/>
      <c r="N91" s="175" t="s">
        <v>67</v>
      </c>
      <c r="O91" s="176"/>
      <c r="P91" s="176"/>
      <c r="Q91" s="176"/>
      <c r="R91" s="176"/>
      <c r="S91" s="176"/>
      <c r="T91" s="177"/>
      <c r="U91" s="38" t="s">
        <v>68</v>
      </c>
      <c r="V91" s="163">
        <f>IFERROR(SUMPRODUCT(V87:V89*H87:H89),"0")</f>
        <v>0</v>
      </c>
      <c r="W91" s="163">
        <f>IFERROR(SUMPRODUCT(W87:W89*H87:H89),"0")</f>
        <v>0</v>
      </c>
      <c r="X91" s="38"/>
      <c r="Y91" s="164"/>
      <c r="Z91" s="164"/>
    </row>
    <row r="92" spans="1:53" ht="16.5" hidden="1" customHeight="1" x14ac:dyDescent="0.25">
      <c r="A92" s="170" t="s">
        <v>156</v>
      </c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57"/>
      <c r="Z92" s="157"/>
    </row>
    <row r="93" spans="1:53" ht="14.25" hidden="1" customHeight="1" x14ac:dyDescent="0.25">
      <c r="A93" s="187" t="s">
        <v>60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56"/>
      <c r="Z93" s="156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65">
        <v>4607111033970</v>
      </c>
      <c r="E94" s="166"/>
      <c r="F94" s="160">
        <v>0.43</v>
      </c>
      <c r="G94" s="33">
        <v>16</v>
      </c>
      <c r="H94" s="160">
        <v>6.88</v>
      </c>
      <c r="I94" s="160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20" t="s">
        <v>159</v>
      </c>
      <c r="O94" s="172"/>
      <c r="P94" s="172"/>
      <c r="Q94" s="172"/>
      <c r="R94" s="166"/>
      <c r="S94" s="35"/>
      <c r="T94" s="35"/>
      <c r="U94" s="36" t="s">
        <v>66</v>
      </c>
      <c r="V94" s="161">
        <v>3</v>
      </c>
      <c r="W94" s="162">
        <f>IFERROR(IF(V94="","",V94),"")</f>
        <v>3</v>
      </c>
      <c r="X94" s="37">
        <f>IFERROR(IF(V94="","",V94*0.0155),"")</f>
        <v>4.65E-2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65">
        <v>4607111034144</v>
      </c>
      <c r="E95" s="166"/>
      <c r="F95" s="160">
        <v>0.9</v>
      </c>
      <c r="G95" s="33">
        <v>8</v>
      </c>
      <c r="H95" s="160">
        <v>7.2</v>
      </c>
      <c r="I95" s="160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6" t="s">
        <v>162</v>
      </c>
      <c r="O95" s="172"/>
      <c r="P95" s="172"/>
      <c r="Q95" s="172"/>
      <c r="R95" s="166"/>
      <c r="S95" s="35"/>
      <c r="T95" s="35"/>
      <c r="U95" s="36" t="s">
        <v>66</v>
      </c>
      <c r="V95" s="161">
        <v>37</v>
      </c>
      <c r="W95" s="162">
        <f>IFERROR(IF(V95="","",V95),"")</f>
        <v>37</v>
      </c>
      <c r="X95" s="37">
        <f>IFERROR(IF(V95="","",V95*0.0155),"")</f>
        <v>0.57350000000000001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65">
        <v>4607111033987</v>
      </c>
      <c r="E96" s="166"/>
      <c r="F96" s="160">
        <v>0.43</v>
      </c>
      <c r="G96" s="33">
        <v>16</v>
      </c>
      <c r="H96" s="160">
        <v>6.88</v>
      </c>
      <c r="I96" s="160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8" t="s">
        <v>165</v>
      </c>
      <c r="O96" s="172"/>
      <c r="P96" s="172"/>
      <c r="Q96" s="172"/>
      <c r="R96" s="166"/>
      <c r="S96" s="35"/>
      <c r="T96" s="35"/>
      <c r="U96" s="36" t="s">
        <v>66</v>
      </c>
      <c r="V96" s="161">
        <v>9</v>
      </c>
      <c r="W96" s="162">
        <f>IFERROR(IF(V96="","",V96),"")</f>
        <v>9</v>
      </c>
      <c r="X96" s="37">
        <f>IFERROR(IF(V96="","",V96*0.0155),"")</f>
        <v>0.13950000000000001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65">
        <v>4607111034151</v>
      </c>
      <c r="E97" s="166"/>
      <c r="F97" s="160">
        <v>0.9</v>
      </c>
      <c r="G97" s="33">
        <v>8</v>
      </c>
      <c r="H97" s="160">
        <v>7.2</v>
      </c>
      <c r="I97" s="160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7" t="s">
        <v>168</v>
      </c>
      <c r="O97" s="172"/>
      <c r="P97" s="172"/>
      <c r="Q97" s="172"/>
      <c r="R97" s="166"/>
      <c r="S97" s="35"/>
      <c r="T97" s="35"/>
      <c r="U97" s="36" t="s">
        <v>66</v>
      </c>
      <c r="V97" s="161">
        <v>74</v>
      </c>
      <c r="W97" s="162">
        <f>IFERROR(IF(V97="","",V97),"")</f>
        <v>74</v>
      </c>
      <c r="X97" s="37">
        <f>IFERROR(IF(V97="","",V97*0.0155),"")</f>
        <v>1.147</v>
      </c>
      <c r="Y97" s="57"/>
      <c r="Z97" s="58"/>
      <c r="AD97" s="62"/>
      <c r="BA97" s="97" t="s">
        <v>1</v>
      </c>
    </row>
    <row r="98" spans="1:53" x14ac:dyDescent="0.2">
      <c r="A98" s="167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9"/>
      <c r="N98" s="175" t="s">
        <v>67</v>
      </c>
      <c r="O98" s="176"/>
      <c r="P98" s="176"/>
      <c r="Q98" s="176"/>
      <c r="R98" s="176"/>
      <c r="S98" s="176"/>
      <c r="T98" s="177"/>
      <c r="U98" s="38" t="s">
        <v>66</v>
      </c>
      <c r="V98" s="163">
        <f>IFERROR(SUM(V94:V97),"0")</f>
        <v>123</v>
      </c>
      <c r="W98" s="163">
        <f>IFERROR(SUM(W94:W97),"0")</f>
        <v>123</v>
      </c>
      <c r="X98" s="163">
        <f>IFERROR(IF(X94="",0,X94),"0")+IFERROR(IF(X95="",0,X95),"0")+IFERROR(IF(X96="",0,X96),"0")+IFERROR(IF(X97="",0,X97),"0")</f>
        <v>1.9065000000000001</v>
      </c>
      <c r="Y98" s="164"/>
      <c r="Z98" s="164"/>
    </row>
    <row r="99" spans="1:53" x14ac:dyDescent="0.2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9"/>
      <c r="N99" s="175" t="s">
        <v>67</v>
      </c>
      <c r="O99" s="176"/>
      <c r="P99" s="176"/>
      <c r="Q99" s="176"/>
      <c r="R99" s="176"/>
      <c r="S99" s="176"/>
      <c r="T99" s="177"/>
      <c r="U99" s="38" t="s">
        <v>68</v>
      </c>
      <c r="V99" s="163">
        <f>IFERROR(SUMPRODUCT(V94:V97*H94:H97),"0")</f>
        <v>881.7600000000001</v>
      </c>
      <c r="W99" s="163">
        <f>IFERROR(SUMPRODUCT(W94:W97*H94:H97),"0")</f>
        <v>881.7600000000001</v>
      </c>
      <c r="X99" s="38"/>
      <c r="Y99" s="164"/>
      <c r="Z99" s="164"/>
    </row>
    <row r="100" spans="1:53" ht="16.5" hidden="1" customHeight="1" x14ac:dyDescent="0.25">
      <c r="A100" s="170" t="s">
        <v>169</v>
      </c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57"/>
      <c r="Z100" s="157"/>
    </row>
    <row r="101" spans="1:53" ht="14.25" hidden="1" customHeight="1" x14ac:dyDescent="0.25">
      <c r="A101" s="187" t="s">
        <v>127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56"/>
      <c r="Z101" s="156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65">
        <v>4607111034014</v>
      </c>
      <c r="E102" s="166"/>
      <c r="F102" s="160">
        <v>0.25</v>
      </c>
      <c r="G102" s="33">
        <v>12</v>
      </c>
      <c r="H102" s="160">
        <v>3</v>
      </c>
      <c r="I102" s="160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31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2"/>
      <c r="P102" s="172"/>
      <c r="Q102" s="172"/>
      <c r="R102" s="166"/>
      <c r="S102" s="35"/>
      <c r="T102" s="35"/>
      <c r="U102" s="36" t="s">
        <v>66</v>
      </c>
      <c r="V102" s="161">
        <v>30</v>
      </c>
      <c r="W102" s="162">
        <f>IFERROR(IF(V102="","",V102),"")</f>
        <v>30</v>
      </c>
      <c r="X102" s="37">
        <f>IFERROR(IF(V102="","",V102*0.01788),"")</f>
        <v>0.53639999999999999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65">
        <v>4607111033994</v>
      </c>
      <c r="E103" s="166"/>
      <c r="F103" s="160">
        <v>0.25</v>
      </c>
      <c r="G103" s="33">
        <v>12</v>
      </c>
      <c r="H103" s="160">
        <v>3</v>
      </c>
      <c r="I103" s="160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2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2"/>
      <c r="P103" s="172"/>
      <c r="Q103" s="172"/>
      <c r="R103" s="166"/>
      <c r="S103" s="35"/>
      <c r="T103" s="35"/>
      <c r="U103" s="36" t="s">
        <v>66</v>
      </c>
      <c r="V103" s="161">
        <v>20</v>
      </c>
      <c r="W103" s="162">
        <f>IFERROR(IF(V103="","",V103),"")</f>
        <v>20</v>
      </c>
      <c r="X103" s="37">
        <f>IFERROR(IF(V103="","",V103*0.01788),"")</f>
        <v>0.35760000000000003</v>
      </c>
      <c r="Y103" s="57"/>
      <c r="Z103" s="58"/>
      <c r="AD103" s="62"/>
      <c r="BA103" s="99" t="s">
        <v>75</v>
      </c>
    </row>
    <row r="104" spans="1:53" x14ac:dyDescent="0.2">
      <c r="A104" s="167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9"/>
      <c r="N104" s="175" t="s">
        <v>67</v>
      </c>
      <c r="O104" s="176"/>
      <c r="P104" s="176"/>
      <c r="Q104" s="176"/>
      <c r="R104" s="176"/>
      <c r="S104" s="176"/>
      <c r="T104" s="177"/>
      <c r="U104" s="38" t="s">
        <v>66</v>
      </c>
      <c r="V104" s="163">
        <f>IFERROR(SUM(V102:V103),"0")</f>
        <v>50</v>
      </c>
      <c r="W104" s="163">
        <f>IFERROR(SUM(W102:W103),"0")</f>
        <v>50</v>
      </c>
      <c r="X104" s="163">
        <f>IFERROR(IF(X102="",0,X102),"0")+IFERROR(IF(X103="",0,X103),"0")</f>
        <v>0.89400000000000002</v>
      </c>
      <c r="Y104" s="164"/>
      <c r="Z104" s="164"/>
    </row>
    <row r="105" spans="1:53" x14ac:dyDescent="0.2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9"/>
      <c r="N105" s="175" t="s">
        <v>67</v>
      </c>
      <c r="O105" s="176"/>
      <c r="P105" s="176"/>
      <c r="Q105" s="176"/>
      <c r="R105" s="176"/>
      <c r="S105" s="176"/>
      <c r="T105" s="177"/>
      <c r="U105" s="38" t="s">
        <v>68</v>
      </c>
      <c r="V105" s="163">
        <f>IFERROR(SUMPRODUCT(V102:V103*H102:H103),"0")</f>
        <v>150</v>
      </c>
      <c r="W105" s="163">
        <f>IFERROR(SUMPRODUCT(W102:W103*H102:H103),"0")</f>
        <v>150</v>
      </c>
      <c r="X105" s="38"/>
      <c r="Y105" s="164"/>
      <c r="Z105" s="164"/>
    </row>
    <row r="106" spans="1:53" ht="16.5" hidden="1" customHeight="1" x14ac:dyDescent="0.25">
      <c r="A106" s="170" t="s">
        <v>174</v>
      </c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57"/>
      <c r="Z106" s="157"/>
    </row>
    <row r="107" spans="1:53" ht="14.25" hidden="1" customHeight="1" x14ac:dyDescent="0.25">
      <c r="A107" s="187" t="s">
        <v>127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56"/>
      <c r="Z107" s="156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65">
        <v>4607111034199</v>
      </c>
      <c r="E108" s="166"/>
      <c r="F108" s="160">
        <v>0.25</v>
      </c>
      <c r="G108" s="33">
        <v>12</v>
      </c>
      <c r="H108" s="160">
        <v>3</v>
      </c>
      <c r="I108" s="160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4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2"/>
      <c r="P108" s="172"/>
      <c r="Q108" s="172"/>
      <c r="R108" s="166"/>
      <c r="S108" s="35"/>
      <c r="T108" s="35"/>
      <c r="U108" s="36" t="s">
        <v>66</v>
      </c>
      <c r="V108" s="161">
        <v>19</v>
      </c>
      <c r="W108" s="162">
        <f>IFERROR(IF(V108="","",V108),"")</f>
        <v>19</v>
      </c>
      <c r="X108" s="37">
        <f>IFERROR(IF(V108="","",V108*0.01788),"")</f>
        <v>0.33972000000000002</v>
      </c>
      <c r="Y108" s="57"/>
      <c r="Z108" s="58"/>
      <c r="AD108" s="62"/>
      <c r="BA108" s="100" t="s">
        <v>75</v>
      </c>
    </row>
    <row r="109" spans="1:53" x14ac:dyDescent="0.2">
      <c r="A109" s="167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9"/>
      <c r="N109" s="175" t="s">
        <v>67</v>
      </c>
      <c r="O109" s="176"/>
      <c r="P109" s="176"/>
      <c r="Q109" s="176"/>
      <c r="R109" s="176"/>
      <c r="S109" s="176"/>
      <c r="T109" s="177"/>
      <c r="U109" s="38" t="s">
        <v>66</v>
      </c>
      <c r="V109" s="163">
        <f>IFERROR(SUM(V108:V108),"0")</f>
        <v>19</v>
      </c>
      <c r="W109" s="163">
        <f>IFERROR(SUM(W108:W108),"0")</f>
        <v>19</v>
      </c>
      <c r="X109" s="163">
        <f>IFERROR(IF(X108="",0,X108),"0")</f>
        <v>0.33972000000000002</v>
      </c>
      <c r="Y109" s="164"/>
      <c r="Z109" s="164"/>
    </row>
    <row r="110" spans="1:53" x14ac:dyDescent="0.2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9"/>
      <c r="N110" s="175" t="s">
        <v>67</v>
      </c>
      <c r="O110" s="176"/>
      <c r="P110" s="176"/>
      <c r="Q110" s="176"/>
      <c r="R110" s="176"/>
      <c r="S110" s="176"/>
      <c r="T110" s="177"/>
      <c r="U110" s="38" t="s">
        <v>68</v>
      </c>
      <c r="V110" s="163">
        <f>IFERROR(SUMPRODUCT(V108:V108*H108:H108),"0")</f>
        <v>57</v>
      </c>
      <c r="W110" s="163">
        <f>IFERROR(SUMPRODUCT(W108:W108*H108:H108),"0")</f>
        <v>57</v>
      </c>
      <c r="X110" s="38"/>
      <c r="Y110" s="164"/>
      <c r="Z110" s="164"/>
    </row>
    <row r="111" spans="1:53" ht="16.5" hidden="1" customHeight="1" x14ac:dyDescent="0.25">
      <c r="A111" s="170" t="s">
        <v>177</v>
      </c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57"/>
      <c r="Z111" s="157"/>
    </row>
    <row r="112" spans="1:53" ht="14.25" hidden="1" customHeight="1" x14ac:dyDescent="0.25">
      <c r="A112" s="187" t="s">
        <v>127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56"/>
      <c r="Z112" s="156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65">
        <v>4607111034670</v>
      </c>
      <c r="E113" s="166"/>
      <c r="F113" s="160">
        <v>3</v>
      </c>
      <c r="G113" s="33">
        <v>1</v>
      </c>
      <c r="H113" s="160">
        <v>3</v>
      </c>
      <c r="I113" s="160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2"/>
      <c r="P113" s="172"/>
      <c r="Q113" s="172"/>
      <c r="R113" s="166"/>
      <c r="S113" s="35"/>
      <c r="T113" s="35"/>
      <c r="U113" s="36" t="s">
        <v>66</v>
      </c>
      <c r="V113" s="161">
        <v>0</v>
      </c>
      <c r="W113" s="162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65">
        <v>4607111034687</v>
      </c>
      <c r="E114" s="166"/>
      <c r="F114" s="160">
        <v>3</v>
      </c>
      <c r="G114" s="33">
        <v>1</v>
      </c>
      <c r="H114" s="160">
        <v>3</v>
      </c>
      <c r="I114" s="160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3" t="s">
        <v>183</v>
      </c>
      <c r="O114" s="172"/>
      <c r="P114" s="172"/>
      <c r="Q114" s="172"/>
      <c r="R114" s="166"/>
      <c r="S114" s="35"/>
      <c r="T114" s="35"/>
      <c r="U114" s="36" t="s">
        <v>66</v>
      </c>
      <c r="V114" s="161">
        <v>0</v>
      </c>
      <c r="W114" s="162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customHeight="1" x14ac:dyDescent="0.25">
      <c r="A115" s="55" t="s">
        <v>184</v>
      </c>
      <c r="B115" s="55" t="s">
        <v>185</v>
      </c>
      <c r="C115" s="32">
        <v>4301135115</v>
      </c>
      <c r="D115" s="165">
        <v>4607111034380</v>
      </c>
      <c r="E115" s="166"/>
      <c r="F115" s="160">
        <v>0.25</v>
      </c>
      <c r="G115" s="33">
        <v>12</v>
      </c>
      <c r="H115" s="160">
        <v>3</v>
      </c>
      <c r="I115" s="160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6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2"/>
      <c r="P115" s="172"/>
      <c r="Q115" s="172"/>
      <c r="R115" s="166"/>
      <c r="S115" s="35"/>
      <c r="T115" s="35"/>
      <c r="U115" s="36" t="s">
        <v>66</v>
      </c>
      <c r="V115" s="161">
        <v>16</v>
      </c>
      <c r="W115" s="162">
        <f>IFERROR(IF(V115="","",V115),"")</f>
        <v>16</v>
      </c>
      <c r="X115" s="37">
        <f>IFERROR(IF(V115="","",V115*0.01788),"")</f>
        <v>0.28608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4301135114</v>
      </c>
      <c r="D116" s="165">
        <v>4607111034397</v>
      </c>
      <c r="E116" s="166"/>
      <c r="F116" s="160">
        <v>0.25</v>
      </c>
      <c r="G116" s="33">
        <v>12</v>
      </c>
      <c r="H116" s="160">
        <v>3</v>
      </c>
      <c r="I116" s="160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2"/>
      <c r="P116" s="172"/>
      <c r="Q116" s="172"/>
      <c r="R116" s="166"/>
      <c r="S116" s="35"/>
      <c r="T116" s="35"/>
      <c r="U116" s="36" t="s">
        <v>66</v>
      </c>
      <c r="V116" s="161">
        <v>9</v>
      </c>
      <c r="W116" s="162">
        <f>IFERROR(IF(V116="","",V116),"")</f>
        <v>9</v>
      </c>
      <c r="X116" s="37">
        <f>IFERROR(IF(V116="","",V116*0.01788),"")</f>
        <v>0.16092000000000001</v>
      </c>
      <c r="Y116" s="57"/>
      <c r="Z116" s="58"/>
      <c r="AD116" s="62"/>
      <c r="BA116" s="104" t="s">
        <v>75</v>
      </c>
    </row>
    <row r="117" spans="1:53" x14ac:dyDescent="0.2">
      <c r="A117" s="167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9"/>
      <c r="N117" s="175" t="s">
        <v>67</v>
      </c>
      <c r="O117" s="176"/>
      <c r="P117" s="176"/>
      <c r="Q117" s="176"/>
      <c r="R117" s="176"/>
      <c r="S117" s="176"/>
      <c r="T117" s="177"/>
      <c r="U117" s="38" t="s">
        <v>66</v>
      </c>
      <c r="V117" s="163">
        <f>IFERROR(SUM(V113:V116),"0")</f>
        <v>25</v>
      </c>
      <c r="W117" s="163">
        <f>IFERROR(SUM(W113:W116),"0")</f>
        <v>25</v>
      </c>
      <c r="X117" s="163">
        <f>IFERROR(IF(X113="",0,X113),"0")+IFERROR(IF(X114="",0,X114),"0")+IFERROR(IF(X115="",0,X115),"0")+IFERROR(IF(X116="",0,X116),"0")</f>
        <v>0.44700000000000001</v>
      </c>
      <c r="Y117" s="164"/>
      <c r="Z117" s="164"/>
    </row>
    <row r="118" spans="1:53" x14ac:dyDescent="0.2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9"/>
      <c r="N118" s="175" t="s">
        <v>67</v>
      </c>
      <c r="O118" s="176"/>
      <c r="P118" s="176"/>
      <c r="Q118" s="176"/>
      <c r="R118" s="176"/>
      <c r="S118" s="176"/>
      <c r="T118" s="177"/>
      <c r="U118" s="38" t="s">
        <v>68</v>
      </c>
      <c r="V118" s="163">
        <f>IFERROR(SUMPRODUCT(V113:V116*H113:H116),"0")</f>
        <v>75</v>
      </c>
      <c r="W118" s="163">
        <f>IFERROR(SUMPRODUCT(W113:W116*H113:H116),"0")</f>
        <v>75</v>
      </c>
      <c r="X118" s="38"/>
      <c r="Y118" s="164"/>
      <c r="Z118" s="164"/>
    </row>
    <row r="119" spans="1:53" ht="16.5" hidden="1" customHeight="1" x14ac:dyDescent="0.25">
      <c r="A119" s="170" t="s">
        <v>188</v>
      </c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57"/>
      <c r="Z119" s="157"/>
    </row>
    <row r="120" spans="1:53" ht="14.25" hidden="1" customHeight="1" x14ac:dyDescent="0.25">
      <c r="A120" s="187" t="s">
        <v>127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56"/>
      <c r="Z120" s="156"/>
    </row>
    <row r="121" spans="1:53" ht="27" hidden="1" customHeight="1" x14ac:dyDescent="0.25">
      <c r="A121" s="55" t="s">
        <v>189</v>
      </c>
      <c r="B121" s="55" t="s">
        <v>190</v>
      </c>
      <c r="C121" s="32">
        <v>4301135134</v>
      </c>
      <c r="D121" s="165">
        <v>4607111035806</v>
      </c>
      <c r="E121" s="166"/>
      <c r="F121" s="160">
        <v>0.25</v>
      </c>
      <c r="G121" s="33">
        <v>12</v>
      </c>
      <c r="H121" s="160">
        <v>3</v>
      </c>
      <c r="I121" s="160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6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2"/>
      <c r="P121" s="172"/>
      <c r="Q121" s="172"/>
      <c r="R121" s="166"/>
      <c r="S121" s="35"/>
      <c r="T121" s="35"/>
      <c r="U121" s="36" t="s">
        <v>66</v>
      </c>
      <c r="V121" s="161">
        <v>0</v>
      </c>
      <c r="W121" s="162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67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9"/>
      <c r="N122" s="175" t="s">
        <v>67</v>
      </c>
      <c r="O122" s="176"/>
      <c r="P122" s="176"/>
      <c r="Q122" s="176"/>
      <c r="R122" s="176"/>
      <c r="S122" s="176"/>
      <c r="T122" s="177"/>
      <c r="U122" s="38" t="s">
        <v>66</v>
      </c>
      <c r="V122" s="163">
        <f>IFERROR(SUM(V121:V121),"0")</f>
        <v>0</v>
      </c>
      <c r="W122" s="163">
        <f>IFERROR(SUM(W121:W121),"0")</f>
        <v>0</v>
      </c>
      <c r="X122" s="163">
        <f>IFERROR(IF(X121="",0,X121),"0")</f>
        <v>0</v>
      </c>
      <c r="Y122" s="164"/>
      <c r="Z122" s="164"/>
    </row>
    <row r="123" spans="1:53" hidden="1" x14ac:dyDescent="0.2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9"/>
      <c r="N123" s="175" t="s">
        <v>67</v>
      </c>
      <c r="O123" s="176"/>
      <c r="P123" s="176"/>
      <c r="Q123" s="176"/>
      <c r="R123" s="176"/>
      <c r="S123" s="176"/>
      <c r="T123" s="177"/>
      <c r="U123" s="38" t="s">
        <v>68</v>
      </c>
      <c r="V123" s="163">
        <f>IFERROR(SUMPRODUCT(V121:V121*H121:H121),"0")</f>
        <v>0</v>
      </c>
      <c r="W123" s="163">
        <f>IFERROR(SUMPRODUCT(W121:W121*H121:H121),"0")</f>
        <v>0</v>
      </c>
      <c r="X123" s="38"/>
      <c r="Y123" s="164"/>
      <c r="Z123" s="164"/>
    </row>
    <row r="124" spans="1:53" ht="16.5" hidden="1" customHeight="1" x14ac:dyDescent="0.25">
      <c r="A124" s="170" t="s">
        <v>191</v>
      </c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57"/>
      <c r="Z124" s="157"/>
    </row>
    <row r="125" spans="1:53" ht="14.25" hidden="1" customHeight="1" x14ac:dyDescent="0.25">
      <c r="A125" s="187" t="s">
        <v>192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56"/>
      <c r="Z125" s="156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65">
        <v>4607111035639</v>
      </c>
      <c r="E126" s="166"/>
      <c r="F126" s="160">
        <v>0.2</v>
      </c>
      <c r="G126" s="33">
        <v>12</v>
      </c>
      <c r="H126" s="160">
        <v>2.4</v>
      </c>
      <c r="I126" s="160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2"/>
      <c r="P126" s="172"/>
      <c r="Q126" s="172"/>
      <c r="R126" s="166"/>
      <c r="S126" s="35"/>
      <c r="T126" s="35"/>
      <c r="U126" s="36" t="s">
        <v>66</v>
      </c>
      <c r="V126" s="161">
        <v>0</v>
      </c>
      <c r="W126" s="162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65">
        <v>4607111035646</v>
      </c>
      <c r="E127" s="166"/>
      <c r="F127" s="160">
        <v>0.2</v>
      </c>
      <c r="G127" s="33">
        <v>8</v>
      </c>
      <c r="H127" s="160">
        <v>1.6</v>
      </c>
      <c r="I127" s="160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32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2"/>
      <c r="P127" s="172"/>
      <c r="Q127" s="172"/>
      <c r="R127" s="166"/>
      <c r="S127" s="35"/>
      <c r="T127" s="35"/>
      <c r="U127" s="36" t="s">
        <v>66</v>
      </c>
      <c r="V127" s="161">
        <v>0</v>
      </c>
      <c r="W127" s="162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67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9"/>
      <c r="N128" s="175" t="s">
        <v>67</v>
      </c>
      <c r="O128" s="176"/>
      <c r="P128" s="176"/>
      <c r="Q128" s="176"/>
      <c r="R128" s="176"/>
      <c r="S128" s="176"/>
      <c r="T128" s="177"/>
      <c r="U128" s="38" t="s">
        <v>66</v>
      </c>
      <c r="V128" s="163">
        <f>IFERROR(SUM(V126:V127),"0")</f>
        <v>0</v>
      </c>
      <c r="W128" s="163">
        <f>IFERROR(SUM(W126:W127),"0")</f>
        <v>0</v>
      </c>
      <c r="X128" s="163">
        <f>IFERROR(IF(X126="",0,X126),"0")+IFERROR(IF(X127="",0,X127),"0")</f>
        <v>0</v>
      </c>
      <c r="Y128" s="164"/>
      <c r="Z128" s="164"/>
    </row>
    <row r="129" spans="1:53" hidden="1" x14ac:dyDescent="0.2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9"/>
      <c r="N129" s="175" t="s">
        <v>67</v>
      </c>
      <c r="O129" s="176"/>
      <c r="P129" s="176"/>
      <c r="Q129" s="176"/>
      <c r="R129" s="176"/>
      <c r="S129" s="176"/>
      <c r="T129" s="177"/>
      <c r="U129" s="38" t="s">
        <v>68</v>
      </c>
      <c r="V129" s="163">
        <f>IFERROR(SUMPRODUCT(V126:V127*H126:H127),"0")</f>
        <v>0</v>
      </c>
      <c r="W129" s="163">
        <f>IFERROR(SUMPRODUCT(W126:W127*H126:H127),"0")</f>
        <v>0</v>
      </c>
      <c r="X129" s="38"/>
      <c r="Y129" s="164"/>
      <c r="Z129" s="164"/>
    </row>
    <row r="130" spans="1:53" ht="16.5" hidden="1" customHeight="1" x14ac:dyDescent="0.25">
      <c r="A130" s="170" t="s">
        <v>199</v>
      </c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57"/>
      <c r="Z130" s="157"/>
    </row>
    <row r="131" spans="1:53" ht="14.25" hidden="1" customHeight="1" x14ac:dyDescent="0.25">
      <c r="A131" s="187" t="s">
        <v>127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56"/>
      <c r="Z131" s="156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65">
        <v>4607111036568</v>
      </c>
      <c r="E132" s="166"/>
      <c r="F132" s="160">
        <v>0.28000000000000003</v>
      </c>
      <c r="G132" s="33">
        <v>6</v>
      </c>
      <c r="H132" s="160">
        <v>1.68</v>
      </c>
      <c r="I132" s="160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3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2"/>
      <c r="P132" s="172"/>
      <c r="Q132" s="172"/>
      <c r="R132" s="166"/>
      <c r="S132" s="35"/>
      <c r="T132" s="35"/>
      <c r="U132" s="36" t="s">
        <v>66</v>
      </c>
      <c r="V132" s="161">
        <v>0</v>
      </c>
      <c r="W132" s="162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67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9"/>
      <c r="N133" s="175" t="s">
        <v>67</v>
      </c>
      <c r="O133" s="176"/>
      <c r="P133" s="176"/>
      <c r="Q133" s="176"/>
      <c r="R133" s="176"/>
      <c r="S133" s="176"/>
      <c r="T133" s="177"/>
      <c r="U133" s="38" t="s">
        <v>66</v>
      </c>
      <c r="V133" s="163">
        <f>IFERROR(SUM(V132:V132),"0")</f>
        <v>0</v>
      </c>
      <c r="W133" s="163">
        <f>IFERROR(SUM(W132:W132),"0")</f>
        <v>0</v>
      </c>
      <c r="X133" s="163">
        <f>IFERROR(IF(X132="",0,X132),"0")</f>
        <v>0</v>
      </c>
      <c r="Y133" s="164"/>
      <c r="Z133" s="164"/>
    </row>
    <row r="134" spans="1:53" hidden="1" x14ac:dyDescent="0.2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9"/>
      <c r="N134" s="175" t="s">
        <v>67</v>
      </c>
      <c r="O134" s="176"/>
      <c r="P134" s="176"/>
      <c r="Q134" s="176"/>
      <c r="R134" s="176"/>
      <c r="S134" s="176"/>
      <c r="T134" s="177"/>
      <c r="U134" s="38" t="s">
        <v>68</v>
      </c>
      <c r="V134" s="163">
        <f>IFERROR(SUMPRODUCT(V132:V132*H132:H132),"0")</f>
        <v>0</v>
      </c>
      <c r="W134" s="163">
        <f>IFERROR(SUMPRODUCT(W132:W132*H132:H132),"0")</f>
        <v>0</v>
      </c>
      <c r="X134" s="38"/>
      <c r="Y134" s="164"/>
      <c r="Z134" s="164"/>
    </row>
    <row r="135" spans="1:53" ht="27.75" hidden="1" customHeight="1" x14ac:dyDescent="0.2">
      <c r="A135" s="211" t="s">
        <v>202</v>
      </c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49"/>
      <c r="Z135" s="49"/>
    </row>
    <row r="136" spans="1:53" ht="16.5" hidden="1" customHeight="1" x14ac:dyDescent="0.25">
      <c r="A136" s="170" t="s">
        <v>203</v>
      </c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57"/>
      <c r="Z136" s="157"/>
    </row>
    <row r="137" spans="1:53" ht="14.25" hidden="1" customHeight="1" x14ac:dyDescent="0.25">
      <c r="A137" s="187" t="s">
        <v>192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56"/>
      <c r="Z137" s="156"/>
    </row>
    <row r="138" spans="1:53" ht="16.5" hidden="1" customHeight="1" x14ac:dyDescent="0.25">
      <c r="A138" s="55" t="s">
        <v>204</v>
      </c>
      <c r="B138" s="55" t="s">
        <v>205</v>
      </c>
      <c r="C138" s="32">
        <v>4301071010</v>
      </c>
      <c r="D138" s="165">
        <v>4607111037701</v>
      </c>
      <c r="E138" s="166"/>
      <c r="F138" s="160">
        <v>5</v>
      </c>
      <c r="G138" s="33">
        <v>1</v>
      </c>
      <c r="H138" s="160">
        <v>5</v>
      </c>
      <c r="I138" s="160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2"/>
      <c r="P138" s="172"/>
      <c r="Q138" s="172"/>
      <c r="R138" s="166"/>
      <c r="S138" s="35"/>
      <c r="T138" s="35"/>
      <c r="U138" s="36" t="s">
        <v>66</v>
      </c>
      <c r="V138" s="161">
        <v>0</v>
      </c>
      <c r="W138" s="162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67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9"/>
      <c r="N139" s="175" t="s">
        <v>67</v>
      </c>
      <c r="O139" s="176"/>
      <c r="P139" s="176"/>
      <c r="Q139" s="176"/>
      <c r="R139" s="176"/>
      <c r="S139" s="176"/>
      <c r="T139" s="177"/>
      <c r="U139" s="38" t="s">
        <v>66</v>
      </c>
      <c r="V139" s="163">
        <f>IFERROR(SUM(V138:V138),"0")</f>
        <v>0</v>
      </c>
      <c r="W139" s="163">
        <f>IFERROR(SUM(W138:W138),"0")</f>
        <v>0</v>
      </c>
      <c r="X139" s="163">
        <f>IFERROR(IF(X138="",0,X138),"0")</f>
        <v>0</v>
      </c>
      <c r="Y139" s="164"/>
      <c r="Z139" s="164"/>
    </row>
    <row r="140" spans="1:53" hidden="1" x14ac:dyDescent="0.2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9"/>
      <c r="N140" s="175" t="s">
        <v>67</v>
      </c>
      <c r="O140" s="176"/>
      <c r="P140" s="176"/>
      <c r="Q140" s="176"/>
      <c r="R140" s="176"/>
      <c r="S140" s="176"/>
      <c r="T140" s="177"/>
      <c r="U140" s="38" t="s">
        <v>68</v>
      </c>
      <c r="V140" s="163">
        <f>IFERROR(SUMPRODUCT(V138:V138*H138:H138),"0")</f>
        <v>0</v>
      </c>
      <c r="W140" s="163">
        <f>IFERROR(SUMPRODUCT(W138:W138*H138:H138),"0")</f>
        <v>0</v>
      </c>
      <c r="X140" s="38"/>
      <c r="Y140" s="164"/>
      <c r="Z140" s="164"/>
    </row>
    <row r="141" spans="1:53" ht="16.5" hidden="1" customHeight="1" x14ac:dyDescent="0.25">
      <c r="A141" s="170" t="s">
        <v>206</v>
      </c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57"/>
      <c r="Z141" s="157"/>
    </row>
    <row r="142" spans="1:53" ht="14.25" hidden="1" customHeight="1" x14ac:dyDescent="0.25">
      <c r="A142" s="187" t="s">
        <v>60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56"/>
      <c r="Z142" s="156"/>
    </row>
    <row r="143" spans="1:53" ht="16.5" hidden="1" customHeight="1" x14ac:dyDescent="0.25">
      <c r="A143" s="55" t="s">
        <v>207</v>
      </c>
      <c r="B143" s="55" t="s">
        <v>208</v>
      </c>
      <c r="C143" s="32">
        <v>4301071026</v>
      </c>
      <c r="D143" s="165">
        <v>4607111036384</v>
      </c>
      <c r="E143" s="166"/>
      <c r="F143" s="160">
        <v>1</v>
      </c>
      <c r="G143" s="33">
        <v>5</v>
      </c>
      <c r="H143" s="160">
        <v>5</v>
      </c>
      <c r="I143" s="160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3" t="s">
        <v>209</v>
      </c>
      <c r="O143" s="172"/>
      <c r="P143" s="172"/>
      <c r="Q143" s="172"/>
      <c r="R143" s="166"/>
      <c r="S143" s="35"/>
      <c r="T143" s="35"/>
      <c r="U143" s="36" t="s">
        <v>66</v>
      </c>
      <c r="V143" s="161">
        <v>0</v>
      </c>
      <c r="W143" s="162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210</v>
      </c>
      <c r="B144" s="55" t="s">
        <v>211</v>
      </c>
      <c r="C144" s="32">
        <v>4301070956</v>
      </c>
      <c r="D144" s="165">
        <v>4640242180250</v>
      </c>
      <c r="E144" s="166"/>
      <c r="F144" s="160">
        <v>5</v>
      </c>
      <c r="G144" s="33">
        <v>1</v>
      </c>
      <c r="H144" s="160">
        <v>5</v>
      </c>
      <c r="I144" s="160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4" t="s">
        <v>212</v>
      </c>
      <c r="O144" s="172"/>
      <c r="P144" s="172"/>
      <c r="Q144" s="172"/>
      <c r="R144" s="166"/>
      <c r="S144" s="35"/>
      <c r="T144" s="35"/>
      <c r="U144" s="36" t="s">
        <v>66</v>
      </c>
      <c r="V144" s="161">
        <v>0</v>
      </c>
      <c r="W144" s="16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4301071028</v>
      </c>
      <c r="D145" s="165">
        <v>4607111036216</v>
      </c>
      <c r="E145" s="166"/>
      <c r="F145" s="160">
        <v>1</v>
      </c>
      <c r="G145" s="33">
        <v>5</v>
      </c>
      <c r="H145" s="160">
        <v>5</v>
      </c>
      <c r="I145" s="160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86" t="s">
        <v>215</v>
      </c>
      <c r="O145" s="172"/>
      <c r="P145" s="172"/>
      <c r="Q145" s="172"/>
      <c r="R145" s="166"/>
      <c r="S145" s="35"/>
      <c r="T145" s="35"/>
      <c r="U145" s="36" t="s">
        <v>66</v>
      </c>
      <c r="V145" s="161">
        <v>221</v>
      </c>
      <c r="W145" s="162">
        <f>IFERROR(IF(V145="","",V145),"")</f>
        <v>221</v>
      </c>
      <c r="X145" s="37">
        <f>IFERROR(IF(V145="","",V145*0.00866),"")</f>
        <v>1.9138599999999999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4301071027</v>
      </c>
      <c r="D146" s="165">
        <v>4607111036278</v>
      </c>
      <c r="E146" s="166"/>
      <c r="F146" s="160">
        <v>1</v>
      </c>
      <c r="G146" s="33">
        <v>5</v>
      </c>
      <c r="H146" s="160">
        <v>5</v>
      </c>
      <c r="I146" s="160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21" t="s">
        <v>218</v>
      </c>
      <c r="O146" s="172"/>
      <c r="P146" s="172"/>
      <c r="Q146" s="172"/>
      <c r="R146" s="166"/>
      <c r="S146" s="35"/>
      <c r="T146" s="35"/>
      <c r="U146" s="36" t="s">
        <v>66</v>
      </c>
      <c r="V146" s="161">
        <v>0</v>
      </c>
      <c r="W146" s="162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67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9"/>
      <c r="N147" s="175" t="s">
        <v>67</v>
      </c>
      <c r="O147" s="176"/>
      <c r="P147" s="176"/>
      <c r="Q147" s="176"/>
      <c r="R147" s="176"/>
      <c r="S147" s="176"/>
      <c r="T147" s="177"/>
      <c r="U147" s="38" t="s">
        <v>66</v>
      </c>
      <c r="V147" s="163">
        <f>IFERROR(SUM(V143:V146),"0")</f>
        <v>221</v>
      </c>
      <c r="W147" s="163">
        <f>IFERROR(SUM(W143:W146),"0")</f>
        <v>221</v>
      </c>
      <c r="X147" s="163">
        <f>IFERROR(IF(X143="",0,X143),"0")+IFERROR(IF(X144="",0,X144),"0")+IFERROR(IF(X145="",0,X145),"0")+IFERROR(IF(X146="",0,X146),"0")</f>
        <v>1.9138599999999999</v>
      </c>
      <c r="Y147" s="164"/>
      <c r="Z147" s="164"/>
    </row>
    <row r="148" spans="1:53" x14ac:dyDescent="0.2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9"/>
      <c r="N148" s="175" t="s">
        <v>67</v>
      </c>
      <c r="O148" s="176"/>
      <c r="P148" s="176"/>
      <c r="Q148" s="176"/>
      <c r="R148" s="176"/>
      <c r="S148" s="176"/>
      <c r="T148" s="177"/>
      <c r="U148" s="38" t="s">
        <v>68</v>
      </c>
      <c r="V148" s="163">
        <f>IFERROR(SUMPRODUCT(V143:V146*H143:H146),"0")</f>
        <v>1105</v>
      </c>
      <c r="W148" s="163">
        <f>IFERROR(SUMPRODUCT(W143:W146*H143:H146),"0")</f>
        <v>1105</v>
      </c>
      <c r="X148" s="38"/>
      <c r="Y148" s="164"/>
      <c r="Z148" s="164"/>
    </row>
    <row r="149" spans="1:53" ht="14.25" hidden="1" customHeight="1" x14ac:dyDescent="0.25">
      <c r="A149" s="187" t="s">
        <v>219</v>
      </c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56"/>
      <c r="Z149" s="156"/>
    </row>
    <row r="150" spans="1:53" ht="27" hidden="1" customHeight="1" x14ac:dyDescent="0.25">
      <c r="A150" s="55" t="s">
        <v>220</v>
      </c>
      <c r="B150" s="55" t="s">
        <v>221</v>
      </c>
      <c r="C150" s="32">
        <v>4301080153</v>
      </c>
      <c r="D150" s="165">
        <v>4607111036827</v>
      </c>
      <c r="E150" s="166"/>
      <c r="F150" s="160">
        <v>1</v>
      </c>
      <c r="G150" s="33">
        <v>5</v>
      </c>
      <c r="H150" s="160">
        <v>5</v>
      </c>
      <c r="I150" s="160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2"/>
      <c r="P150" s="172"/>
      <c r="Q150" s="172"/>
      <c r="R150" s="166"/>
      <c r="S150" s="35"/>
      <c r="T150" s="35"/>
      <c r="U150" s="36" t="s">
        <v>66</v>
      </c>
      <c r="V150" s="161">
        <v>0</v>
      </c>
      <c r="W150" s="16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222</v>
      </c>
      <c r="B151" s="55" t="s">
        <v>223</v>
      </c>
      <c r="C151" s="32">
        <v>4301080154</v>
      </c>
      <c r="D151" s="165">
        <v>4607111036834</v>
      </c>
      <c r="E151" s="166"/>
      <c r="F151" s="160">
        <v>1</v>
      </c>
      <c r="G151" s="33">
        <v>5</v>
      </c>
      <c r="H151" s="160">
        <v>5</v>
      </c>
      <c r="I151" s="160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2"/>
      <c r="P151" s="172"/>
      <c r="Q151" s="172"/>
      <c r="R151" s="166"/>
      <c r="S151" s="35"/>
      <c r="T151" s="35"/>
      <c r="U151" s="36" t="s">
        <v>66</v>
      </c>
      <c r="V151" s="161">
        <v>0</v>
      </c>
      <c r="W151" s="162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7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9"/>
      <c r="N152" s="175" t="s">
        <v>67</v>
      </c>
      <c r="O152" s="176"/>
      <c r="P152" s="176"/>
      <c r="Q152" s="176"/>
      <c r="R152" s="176"/>
      <c r="S152" s="176"/>
      <c r="T152" s="177"/>
      <c r="U152" s="38" t="s">
        <v>66</v>
      </c>
      <c r="V152" s="163">
        <f>IFERROR(SUM(V150:V151),"0")</f>
        <v>0</v>
      </c>
      <c r="W152" s="163">
        <f>IFERROR(SUM(W150:W151),"0")</f>
        <v>0</v>
      </c>
      <c r="X152" s="163">
        <f>IFERROR(IF(X150="",0,X150),"0")+IFERROR(IF(X151="",0,X151),"0")</f>
        <v>0</v>
      </c>
      <c r="Y152" s="164"/>
      <c r="Z152" s="164"/>
    </row>
    <row r="153" spans="1:53" hidden="1" x14ac:dyDescent="0.2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9"/>
      <c r="N153" s="175" t="s">
        <v>67</v>
      </c>
      <c r="O153" s="176"/>
      <c r="P153" s="176"/>
      <c r="Q153" s="176"/>
      <c r="R153" s="176"/>
      <c r="S153" s="176"/>
      <c r="T153" s="177"/>
      <c r="U153" s="38" t="s">
        <v>68</v>
      </c>
      <c r="V153" s="163">
        <f>IFERROR(SUMPRODUCT(V150:V151*H150:H151),"0")</f>
        <v>0</v>
      </c>
      <c r="W153" s="163">
        <f>IFERROR(SUMPRODUCT(W150:W151*H150:H151),"0")</f>
        <v>0</v>
      </c>
      <c r="X153" s="38"/>
      <c r="Y153" s="164"/>
      <c r="Z153" s="164"/>
    </row>
    <row r="154" spans="1:53" ht="27.75" hidden="1" customHeight="1" x14ac:dyDescent="0.2">
      <c r="A154" s="211" t="s">
        <v>224</v>
      </c>
      <c r="B154" s="212"/>
      <c r="C154" s="212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12"/>
      <c r="S154" s="212"/>
      <c r="T154" s="212"/>
      <c r="U154" s="212"/>
      <c r="V154" s="212"/>
      <c r="W154" s="212"/>
      <c r="X154" s="212"/>
      <c r="Y154" s="49"/>
      <c r="Z154" s="49"/>
    </row>
    <row r="155" spans="1:53" ht="16.5" hidden="1" customHeight="1" x14ac:dyDescent="0.25">
      <c r="A155" s="170" t="s">
        <v>225</v>
      </c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57"/>
      <c r="Z155" s="157"/>
    </row>
    <row r="156" spans="1:53" ht="14.25" hidden="1" customHeight="1" x14ac:dyDescent="0.25">
      <c r="A156" s="187" t="s">
        <v>71</v>
      </c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56"/>
      <c r="Z156" s="156"/>
    </row>
    <row r="157" spans="1:53" ht="16.5" customHeight="1" x14ac:dyDescent="0.25">
      <c r="A157" s="55" t="s">
        <v>226</v>
      </c>
      <c r="B157" s="55" t="s">
        <v>227</v>
      </c>
      <c r="C157" s="32">
        <v>4301132048</v>
      </c>
      <c r="D157" s="165">
        <v>4607111035721</v>
      </c>
      <c r="E157" s="166"/>
      <c r="F157" s="160">
        <v>0.25</v>
      </c>
      <c r="G157" s="33">
        <v>12</v>
      </c>
      <c r="H157" s="160">
        <v>3</v>
      </c>
      <c r="I157" s="160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33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2"/>
      <c r="P157" s="172"/>
      <c r="Q157" s="172"/>
      <c r="R157" s="166"/>
      <c r="S157" s="35"/>
      <c r="T157" s="35"/>
      <c r="U157" s="36" t="s">
        <v>66</v>
      </c>
      <c r="V157" s="161">
        <v>12</v>
      </c>
      <c r="W157" s="162">
        <f>IFERROR(IF(V157="","",V157),"")</f>
        <v>12</v>
      </c>
      <c r="X157" s="37">
        <f>IFERROR(IF(V157="","",V157*0.01788),"")</f>
        <v>0.21456</v>
      </c>
      <c r="Y157" s="57"/>
      <c r="Z157" s="58"/>
      <c r="AD157" s="62"/>
      <c r="BA157" s="116" t="s">
        <v>75</v>
      </c>
    </row>
    <row r="158" spans="1:53" ht="27" hidden="1" customHeight="1" x14ac:dyDescent="0.25">
      <c r="A158" s="55" t="s">
        <v>228</v>
      </c>
      <c r="B158" s="55" t="s">
        <v>229</v>
      </c>
      <c r="C158" s="32">
        <v>4301132046</v>
      </c>
      <c r="D158" s="165">
        <v>4607111035691</v>
      </c>
      <c r="E158" s="166"/>
      <c r="F158" s="160">
        <v>0.25</v>
      </c>
      <c r="G158" s="33">
        <v>12</v>
      </c>
      <c r="H158" s="160">
        <v>3</v>
      </c>
      <c r="I158" s="160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5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2"/>
      <c r="P158" s="172"/>
      <c r="Q158" s="172"/>
      <c r="R158" s="166"/>
      <c r="S158" s="35"/>
      <c r="T158" s="35"/>
      <c r="U158" s="36" t="s">
        <v>66</v>
      </c>
      <c r="V158" s="161">
        <v>0</v>
      </c>
      <c r="W158" s="162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75</v>
      </c>
    </row>
    <row r="159" spans="1:53" x14ac:dyDescent="0.2">
      <c r="A159" s="167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9"/>
      <c r="N159" s="175" t="s">
        <v>67</v>
      </c>
      <c r="O159" s="176"/>
      <c r="P159" s="176"/>
      <c r="Q159" s="176"/>
      <c r="R159" s="176"/>
      <c r="S159" s="176"/>
      <c r="T159" s="177"/>
      <c r="U159" s="38" t="s">
        <v>66</v>
      </c>
      <c r="V159" s="163">
        <f>IFERROR(SUM(V157:V158),"0")</f>
        <v>12</v>
      </c>
      <c r="W159" s="163">
        <f>IFERROR(SUM(W157:W158),"0")</f>
        <v>12</v>
      </c>
      <c r="X159" s="163">
        <f>IFERROR(IF(X157="",0,X157),"0")+IFERROR(IF(X158="",0,X158),"0")</f>
        <v>0.21456</v>
      </c>
      <c r="Y159" s="164"/>
      <c r="Z159" s="164"/>
    </row>
    <row r="160" spans="1:53" x14ac:dyDescent="0.2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9"/>
      <c r="N160" s="175" t="s">
        <v>67</v>
      </c>
      <c r="O160" s="176"/>
      <c r="P160" s="176"/>
      <c r="Q160" s="176"/>
      <c r="R160" s="176"/>
      <c r="S160" s="176"/>
      <c r="T160" s="177"/>
      <c r="U160" s="38" t="s">
        <v>68</v>
      </c>
      <c r="V160" s="163">
        <f>IFERROR(SUMPRODUCT(V157:V158*H157:H158),"0")</f>
        <v>36</v>
      </c>
      <c r="W160" s="163">
        <f>IFERROR(SUMPRODUCT(W157:W158*H157:H158),"0")</f>
        <v>36</v>
      </c>
      <c r="X160" s="38"/>
      <c r="Y160" s="164"/>
      <c r="Z160" s="164"/>
    </row>
    <row r="161" spans="1:53" ht="16.5" hidden="1" customHeight="1" x14ac:dyDescent="0.25">
      <c r="A161" s="170" t="s">
        <v>230</v>
      </c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57"/>
      <c r="Z161" s="157"/>
    </row>
    <row r="162" spans="1:53" ht="14.25" hidden="1" customHeight="1" x14ac:dyDescent="0.25">
      <c r="A162" s="187" t="s">
        <v>230</v>
      </c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56"/>
      <c r="Z162" s="156"/>
    </row>
    <row r="163" spans="1:53" ht="27" hidden="1" customHeight="1" x14ac:dyDescent="0.25">
      <c r="A163" s="55" t="s">
        <v>231</v>
      </c>
      <c r="B163" s="55" t="s">
        <v>232</v>
      </c>
      <c r="C163" s="32">
        <v>4301133002</v>
      </c>
      <c r="D163" s="165">
        <v>4607111035783</v>
      </c>
      <c r="E163" s="166"/>
      <c r="F163" s="160">
        <v>0.2</v>
      </c>
      <c r="G163" s="33">
        <v>8</v>
      </c>
      <c r="H163" s="160">
        <v>1.6</v>
      </c>
      <c r="I163" s="160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2"/>
      <c r="P163" s="172"/>
      <c r="Q163" s="172"/>
      <c r="R163" s="166"/>
      <c r="S163" s="35"/>
      <c r="T163" s="35"/>
      <c r="U163" s="36" t="s">
        <v>66</v>
      </c>
      <c r="V163" s="161">
        <v>0</v>
      </c>
      <c r="W163" s="162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9"/>
      <c r="N164" s="175" t="s">
        <v>67</v>
      </c>
      <c r="O164" s="176"/>
      <c r="P164" s="176"/>
      <c r="Q164" s="176"/>
      <c r="R164" s="176"/>
      <c r="S164" s="176"/>
      <c r="T164" s="177"/>
      <c r="U164" s="38" t="s">
        <v>66</v>
      </c>
      <c r="V164" s="163">
        <f>IFERROR(SUM(V163:V163),"0")</f>
        <v>0</v>
      </c>
      <c r="W164" s="163">
        <f>IFERROR(SUM(W163:W163),"0")</f>
        <v>0</v>
      </c>
      <c r="X164" s="163">
        <f>IFERROR(IF(X163="",0,X163),"0")</f>
        <v>0</v>
      </c>
      <c r="Y164" s="164"/>
      <c r="Z164" s="164"/>
    </row>
    <row r="165" spans="1:53" hidden="1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9"/>
      <c r="N165" s="175" t="s">
        <v>67</v>
      </c>
      <c r="O165" s="176"/>
      <c r="P165" s="176"/>
      <c r="Q165" s="176"/>
      <c r="R165" s="176"/>
      <c r="S165" s="176"/>
      <c r="T165" s="177"/>
      <c r="U165" s="38" t="s">
        <v>68</v>
      </c>
      <c r="V165" s="163">
        <f>IFERROR(SUMPRODUCT(V163:V163*H163:H163),"0")</f>
        <v>0</v>
      </c>
      <c r="W165" s="163">
        <f>IFERROR(SUMPRODUCT(W163:W163*H163:H163),"0")</f>
        <v>0</v>
      </c>
      <c r="X165" s="38"/>
      <c r="Y165" s="164"/>
      <c r="Z165" s="164"/>
    </row>
    <row r="166" spans="1:53" ht="16.5" hidden="1" customHeight="1" x14ac:dyDescent="0.25">
      <c r="A166" s="170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7"/>
      <c r="Z166" s="157"/>
    </row>
    <row r="167" spans="1:53" ht="14.25" hidden="1" customHeight="1" x14ac:dyDescent="0.25">
      <c r="A167" s="187" t="s">
        <v>233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6"/>
      <c r="Z167" s="156"/>
    </row>
    <row r="168" spans="1:53" ht="27" hidden="1" customHeight="1" x14ac:dyDescent="0.25">
      <c r="A168" s="55" t="s">
        <v>234</v>
      </c>
      <c r="B168" s="55" t="s">
        <v>235</v>
      </c>
      <c r="C168" s="32">
        <v>4301051319</v>
      </c>
      <c r="D168" s="165">
        <v>4680115881204</v>
      </c>
      <c r="E168" s="166"/>
      <c r="F168" s="160">
        <v>0.33</v>
      </c>
      <c r="G168" s="33">
        <v>6</v>
      </c>
      <c r="H168" s="160">
        <v>1.98</v>
      </c>
      <c r="I168" s="160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57" t="s">
        <v>237</v>
      </c>
      <c r="O168" s="172"/>
      <c r="P168" s="172"/>
      <c r="Q168" s="172"/>
      <c r="R168" s="166"/>
      <c r="S168" s="35"/>
      <c r="T168" s="35"/>
      <c r="U168" s="36" t="s">
        <v>66</v>
      </c>
      <c r="V168" s="161">
        <v>0</v>
      </c>
      <c r="W168" s="162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hidden="1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9"/>
      <c r="N169" s="175" t="s">
        <v>67</v>
      </c>
      <c r="O169" s="176"/>
      <c r="P169" s="176"/>
      <c r="Q169" s="176"/>
      <c r="R169" s="176"/>
      <c r="S169" s="176"/>
      <c r="T169" s="177"/>
      <c r="U169" s="38" t="s">
        <v>66</v>
      </c>
      <c r="V169" s="163">
        <f>IFERROR(SUM(V168:V168),"0")</f>
        <v>0</v>
      </c>
      <c r="W169" s="163">
        <f>IFERROR(SUM(W168:W168),"0")</f>
        <v>0</v>
      </c>
      <c r="X169" s="163">
        <f>IFERROR(IF(X168="",0,X168),"0")</f>
        <v>0</v>
      </c>
      <c r="Y169" s="164"/>
      <c r="Z169" s="164"/>
    </row>
    <row r="170" spans="1:53" hidden="1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9"/>
      <c r="N170" s="175" t="s">
        <v>67</v>
      </c>
      <c r="O170" s="176"/>
      <c r="P170" s="176"/>
      <c r="Q170" s="176"/>
      <c r="R170" s="176"/>
      <c r="S170" s="176"/>
      <c r="T170" s="177"/>
      <c r="U170" s="38" t="s">
        <v>68</v>
      </c>
      <c r="V170" s="163">
        <f>IFERROR(SUMPRODUCT(V168:V168*H168:H168),"0")</f>
        <v>0</v>
      </c>
      <c r="W170" s="163">
        <f>IFERROR(SUMPRODUCT(W168:W168*H168:H168),"0")</f>
        <v>0</v>
      </c>
      <c r="X170" s="38"/>
      <c r="Y170" s="164"/>
      <c r="Z170" s="164"/>
    </row>
    <row r="171" spans="1:53" ht="16.5" hidden="1" customHeight="1" x14ac:dyDescent="0.25">
      <c r="A171" s="170" t="s">
        <v>239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57"/>
      <c r="Z171" s="157"/>
    </row>
    <row r="172" spans="1:53" ht="14.25" hidden="1" customHeight="1" x14ac:dyDescent="0.25">
      <c r="A172" s="187" t="s">
        <v>71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6"/>
      <c r="Z172" s="156"/>
    </row>
    <row r="173" spans="1:53" ht="16.5" hidden="1" customHeight="1" x14ac:dyDescent="0.25">
      <c r="A173" s="55" t="s">
        <v>240</v>
      </c>
      <c r="B173" s="55" t="s">
        <v>241</v>
      </c>
      <c r="C173" s="32">
        <v>4301132076</v>
      </c>
      <c r="D173" s="165">
        <v>4607111035721</v>
      </c>
      <c r="E173" s="166"/>
      <c r="F173" s="160">
        <v>0.25</v>
      </c>
      <c r="G173" s="33">
        <v>12</v>
      </c>
      <c r="H173" s="160">
        <v>3</v>
      </c>
      <c r="I173" s="160">
        <v>3.3879999999999999</v>
      </c>
      <c r="J173" s="33">
        <v>70</v>
      </c>
      <c r="K173" s="33" t="s">
        <v>74</v>
      </c>
      <c r="L173" s="34" t="s">
        <v>64</v>
      </c>
      <c r="M173" s="33">
        <v>180</v>
      </c>
      <c r="N173" s="319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2"/>
      <c r="P173" s="172"/>
      <c r="Q173" s="172"/>
      <c r="R173" s="166"/>
      <c r="S173" s="35"/>
      <c r="T173" s="35"/>
      <c r="U173" s="36" t="s">
        <v>66</v>
      </c>
      <c r="V173" s="161">
        <v>0</v>
      </c>
      <c r="W173" s="162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t="27" hidden="1" customHeight="1" x14ac:dyDescent="0.25">
      <c r="A174" s="55" t="s">
        <v>242</v>
      </c>
      <c r="B174" s="55" t="s">
        <v>243</v>
      </c>
      <c r="C174" s="32">
        <v>4301132077</v>
      </c>
      <c r="D174" s="165">
        <v>4607111035691</v>
      </c>
      <c r="E174" s="166"/>
      <c r="F174" s="160">
        <v>0.25</v>
      </c>
      <c r="G174" s="33">
        <v>12</v>
      </c>
      <c r="H174" s="160">
        <v>3</v>
      </c>
      <c r="I174" s="160">
        <v>3.3879999999999999</v>
      </c>
      <c r="J174" s="33">
        <v>70</v>
      </c>
      <c r="K174" s="33" t="s">
        <v>74</v>
      </c>
      <c r="L174" s="34" t="s">
        <v>64</v>
      </c>
      <c r="M174" s="33">
        <v>180</v>
      </c>
      <c r="N174" s="28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2"/>
      <c r="P174" s="172"/>
      <c r="Q174" s="172"/>
      <c r="R174" s="166"/>
      <c r="S174" s="35"/>
      <c r="T174" s="35"/>
      <c r="U174" s="36" t="s">
        <v>66</v>
      </c>
      <c r="V174" s="161">
        <v>0</v>
      </c>
      <c r="W174" s="162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hidden="1" customHeight="1" x14ac:dyDescent="0.25">
      <c r="A175" s="55" t="s">
        <v>244</v>
      </c>
      <c r="B175" s="55" t="s">
        <v>245</v>
      </c>
      <c r="C175" s="32">
        <v>4301132079</v>
      </c>
      <c r="D175" s="165">
        <v>4607111038487</v>
      </c>
      <c r="E175" s="166"/>
      <c r="F175" s="160">
        <v>0.25</v>
      </c>
      <c r="G175" s="33">
        <v>12</v>
      </c>
      <c r="H175" s="160">
        <v>3</v>
      </c>
      <c r="I175" s="160">
        <v>3.7360000000000002</v>
      </c>
      <c r="J175" s="33">
        <v>70</v>
      </c>
      <c r="K175" s="33" t="s">
        <v>74</v>
      </c>
      <c r="L175" s="34" t="s">
        <v>64</v>
      </c>
      <c r="M175" s="33">
        <v>180</v>
      </c>
      <c r="N175" s="331" t="s">
        <v>246</v>
      </c>
      <c r="O175" s="172"/>
      <c r="P175" s="172"/>
      <c r="Q175" s="172"/>
      <c r="R175" s="166"/>
      <c r="S175" s="35"/>
      <c r="T175" s="35"/>
      <c r="U175" s="36" t="s">
        <v>66</v>
      </c>
      <c r="V175" s="161">
        <v>0</v>
      </c>
      <c r="W175" s="162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idden="1" x14ac:dyDescent="0.2">
      <c r="A176" s="167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9"/>
      <c r="N176" s="175" t="s">
        <v>67</v>
      </c>
      <c r="O176" s="176"/>
      <c r="P176" s="176"/>
      <c r="Q176" s="176"/>
      <c r="R176" s="176"/>
      <c r="S176" s="176"/>
      <c r="T176" s="177"/>
      <c r="U176" s="38" t="s">
        <v>66</v>
      </c>
      <c r="V176" s="163">
        <f>IFERROR(SUM(V173:V175),"0")</f>
        <v>0</v>
      </c>
      <c r="W176" s="163">
        <f>IFERROR(SUM(W173:W175),"0")</f>
        <v>0</v>
      </c>
      <c r="X176" s="163">
        <f>IFERROR(IF(X173="",0,X173),"0")+IFERROR(IF(X174="",0,X174),"0")+IFERROR(IF(X175="",0,X175),"0")</f>
        <v>0</v>
      </c>
      <c r="Y176" s="164"/>
      <c r="Z176" s="164"/>
    </row>
    <row r="177" spans="1:53" hidden="1" x14ac:dyDescent="0.2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9"/>
      <c r="N177" s="175" t="s">
        <v>67</v>
      </c>
      <c r="O177" s="176"/>
      <c r="P177" s="176"/>
      <c r="Q177" s="176"/>
      <c r="R177" s="176"/>
      <c r="S177" s="176"/>
      <c r="T177" s="177"/>
      <c r="U177" s="38" t="s">
        <v>68</v>
      </c>
      <c r="V177" s="163">
        <f>IFERROR(SUMPRODUCT(V173:V175*H173:H175),"0")</f>
        <v>0</v>
      </c>
      <c r="W177" s="163">
        <f>IFERROR(SUMPRODUCT(W173:W175*H173:H175),"0")</f>
        <v>0</v>
      </c>
      <c r="X177" s="38"/>
      <c r="Y177" s="164"/>
      <c r="Z177" s="164"/>
    </row>
    <row r="178" spans="1:53" ht="27.75" hidden="1" customHeight="1" x14ac:dyDescent="0.2">
      <c r="A178" s="211" t="s">
        <v>247</v>
      </c>
      <c r="B178" s="212"/>
      <c r="C178" s="212"/>
      <c r="D178" s="212"/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12"/>
      <c r="P178" s="212"/>
      <c r="Q178" s="212"/>
      <c r="R178" s="212"/>
      <c r="S178" s="212"/>
      <c r="T178" s="212"/>
      <c r="U178" s="212"/>
      <c r="V178" s="212"/>
      <c r="W178" s="212"/>
      <c r="X178" s="212"/>
      <c r="Y178" s="49"/>
      <c r="Z178" s="49"/>
    </row>
    <row r="179" spans="1:53" ht="16.5" hidden="1" customHeight="1" x14ac:dyDescent="0.25">
      <c r="A179" s="170" t="s">
        <v>248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57"/>
      <c r="Z179" s="157"/>
    </row>
    <row r="180" spans="1:53" ht="14.25" hidden="1" customHeight="1" x14ac:dyDescent="0.25">
      <c r="A180" s="187" t="s">
        <v>60</v>
      </c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56"/>
      <c r="Z180" s="156"/>
    </row>
    <row r="181" spans="1:53" ht="16.5" hidden="1" customHeight="1" x14ac:dyDescent="0.25">
      <c r="A181" s="55" t="s">
        <v>249</v>
      </c>
      <c r="B181" s="55" t="s">
        <v>250</v>
      </c>
      <c r="C181" s="32">
        <v>4301070948</v>
      </c>
      <c r="D181" s="165">
        <v>4607111037022</v>
      </c>
      <c r="E181" s="166"/>
      <c r="F181" s="160">
        <v>0.7</v>
      </c>
      <c r="G181" s="33">
        <v>8</v>
      </c>
      <c r="H181" s="160">
        <v>5.6</v>
      </c>
      <c r="I181" s="160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33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172"/>
      <c r="P181" s="172"/>
      <c r="Q181" s="172"/>
      <c r="R181" s="166"/>
      <c r="S181" s="35"/>
      <c r="T181" s="35"/>
      <c r="U181" s="36" t="s">
        <v>66</v>
      </c>
      <c r="V181" s="161">
        <v>0</v>
      </c>
      <c r="W181" s="162">
        <f>IFERROR(IF(V181="","",V181),"")</f>
        <v>0</v>
      </c>
      <c r="X181" s="37">
        <f>IFERROR(IF(V181="","",V181*0.0155),"")</f>
        <v>0</v>
      </c>
      <c r="Y181" s="57"/>
      <c r="Z181" s="58"/>
      <c r="AD181" s="62"/>
      <c r="BA181" s="123" t="s">
        <v>1</v>
      </c>
    </row>
    <row r="182" spans="1:53" ht="27" hidden="1" customHeight="1" x14ac:dyDescent="0.25">
      <c r="A182" s="55" t="s">
        <v>251</v>
      </c>
      <c r="B182" s="55" t="s">
        <v>252</v>
      </c>
      <c r="C182" s="32">
        <v>4301070990</v>
      </c>
      <c r="D182" s="165">
        <v>4607111038494</v>
      </c>
      <c r="E182" s="166"/>
      <c r="F182" s="160">
        <v>0.7</v>
      </c>
      <c r="G182" s="33">
        <v>8</v>
      </c>
      <c r="H182" s="160">
        <v>5.6</v>
      </c>
      <c r="I182" s="160">
        <v>5.87</v>
      </c>
      <c r="J182" s="33">
        <v>84</v>
      </c>
      <c r="K182" s="33" t="s">
        <v>63</v>
      </c>
      <c r="L182" s="34" t="s">
        <v>64</v>
      </c>
      <c r="M182" s="33">
        <v>180</v>
      </c>
      <c r="N182" s="200" t="s">
        <v>253</v>
      </c>
      <c r="O182" s="172"/>
      <c r="P182" s="172"/>
      <c r="Q182" s="172"/>
      <c r="R182" s="166"/>
      <c r="S182" s="35"/>
      <c r="T182" s="35"/>
      <c r="U182" s="36" t="s">
        <v>66</v>
      </c>
      <c r="V182" s="161">
        <v>0</v>
      </c>
      <c r="W182" s="162">
        <f>IFERROR(IF(V182="","",V182),"")</f>
        <v>0</v>
      </c>
      <c r="X182" s="37">
        <f>IFERROR(IF(V182="","",V182*0.0155),"")</f>
        <v>0</v>
      </c>
      <c r="Y182" s="57"/>
      <c r="Z182" s="58"/>
      <c r="AD182" s="62"/>
      <c r="BA182" s="124" t="s">
        <v>1</v>
      </c>
    </row>
    <row r="183" spans="1:53" ht="27" hidden="1" customHeight="1" x14ac:dyDescent="0.25">
      <c r="A183" s="55" t="s">
        <v>254</v>
      </c>
      <c r="B183" s="55" t="s">
        <v>255</v>
      </c>
      <c r="C183" s="32">
        <v>4301070966</v>
      </c>
      <c r="D183" s="165">
        <v>4607111038135</v>
      </c>
      <c r="E183" s="166"/>
      <c r="F183" s="160">
        <v>0.7</v>
      </c>
      <c r="G183" s="33">
        <v>8</v>
      </c>
      <c r="H183" s="160">
        <v>5.6</v>
      </c>
      <c r="I183" s="160">
        <v>5.87</v>
      </c>
      <c r="J183" s="33">
        <v>84</v>
      </c>
      <c r="K183" s="33" t="s">
        <v>63</v>
      </c>
      <c r="L183" s="34" t="s">
        <v>64</v>
      </c>
      <c r="M183" s="33">
        <v>180</v>
      </c>
      <c r="N183" s="229" t="s">
        <v>256</v>
      </c>
      <c r="O183" s="172"/>
      <c r="P183" s="172"/>
      <c r="Q183" s="172"/>
      <c r="R183" s="166"/>
      <c r="S183" s="35"/>
      <c r="T183" s="35"/>
      <c r="U183" s="36" t="s">
        <v>66</v>
      </c>
      <c r="V183" s="161">
        <v>0</v>
      </c>
      <c r="W183" s="162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hidden="1" x14ac:dyDescent="0.2">
      <c r="A184" s="167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9"/>
      <c r="N184" s="175" t="s">
        <v>67</v>
      </c>
      <c r="O184" s="176"/>
      <c r="P184" s="176"/>
      <c r="Q184" s="176"/>
      <c r="R184" s="176"/>
      <c r="S184" s="176"/>
      <c r="T184" s="177"/>
      <c r="U184" s="38" t="s">
        <v>66</v>
      </c>
      <c r="V184" s="163">
        <f>IFERROR(SUM(V181:V183),"0")</f>
        <v>0</v>
      </c>
      <c r="W184" s="163">
        <f>IFERROR(SUM(W181:W183),"0")</f>
        <v>0</v>
      </c>
      <c r="X184" s="163">
        <f>IFERROR(IF(X181="",0,X181),"0")+IFERROR(IF(X182="",0,X182),"0")+IFERROR(IF(X183="",0,X183),"0")</f>
        <v>0</v>
      </c>
      <c r="Y184" s="164"/>
      <c r="Z184" s="164"/>
    </row>
    <row r="185" spans="1:53" hidden="1" x14ac:dyDescent="0.2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9"/>
      <c r="N185" s="175" t="s">
        <v>67</v>
      </c>
      <c r="O185" s="176"/>
      <c r="P185" s="176"/>
      <c r="Q185" s="176"/>
      <c r="R185" s="176"/>
      <c r="S185" s="176"/>
      <c r="T185" s="177"/>
      <c r="U185" s="38" t="s">
        <v>68</v>
      </c>
      <c r="V185" s="163">
        <f>IFERROR(SUMPRODUCT(V181:V183*H181:H183),"0")</f>
        <v>0</v>
      </c>
      <c r="W185" s="163">
        <f>IFERROR(SUMPRODUCT(W181:W183*H181:H183),"0")</f>
        <v>0</v>
      </c>
      <c r="X185" s="38"/>
      <c r="Y185" s="164"/>
      <c r="Z185" s="164"/>
    </row>
    <row r="186" spans="1:53" ht="16.5" hidden="1" customHeight="1" x14ac:dyDescent="0.25">
      <c r="A186" s="170" t="s">
        <v>257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57"/>
      <c r="Z186" s="157"/>
    </row>
    <row r="187" spans="1:53" ht="14.25" hidden="1" customHeight="1" x14ac:dyDescent="0.25">
      <c r="A187" s="187" t="s">
        <v>60</v>
      </c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56"/>
      <c r="Z187" s="156"/>
    </row>
    <row r="188" spans="1:53" ht="27" hidden="1" customHeight="1" x14ac:dyDescent="0.25">
      <c r="A188" s="55" t="s">
        <v>258</v>
      </c>
      <c r="B188" s="55" t="s">
        <v>259</v>
      </c>
      <c r="C188" s="32">
        <v>4301070915</v>
      </c>
      <c r="D188" s="165">
        <v>4607111035882</v>
      </c>
      <c r="E188" s="166"/>
      <c r="F188" s="160">
        <v>0.43</v>
      </c>
      <c r="G188" s="33">
        <v>16</v>
      </c>
      <c r="H188" s="160">
        <v>6.88</v>
      </c>
      <c r="I188" s="160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2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172"/>
      <c r="P188" s="172"/>
      <c r="Q188" s="172"/>
      <c r="R188" s="166"/>
      <c r="S188" s="35"/>
      <c r="T188" s="35"/>
      <c r="U188" s="36" t="s">
        <v>66</v>
      </c>
      <c r="V188" s="161">
        <v>0</v>
      </c>
      <c r="W188" s="162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260</v>
      </c>
      <c r="B189" s="55" t="s">
        <v>261</v>
      </c>
      <c r="C189" s="32">
        <v>4301070921</v>
      </c>
      <c r="D189" s="165">
        <v>4607111035905</v>
      </c>
      <c r="E189" s="166"/>
      <c r="F189" s="160">
        <v>0.9</v>
      </c>
      <c r="G189" s="33">
        <v>8</v>
      </c>
      <c r="H189" s="160">
        <v>7.2</v>
      </c>
      <c r="I189" s="160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2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172"/>
      <c r="P189" s="172"/>
      <c r="Q189" s="172"/>
      <c r="R189" s="166"/>
      <c r="S189" s="35"/>
      <c r="T189" s="35"/>
      <c r="U189" s="36" t="s">
        <v>66</v>
      </c>
      <c r="V189" s="161">
        <v>21</v>
      </c>
      <c r="W189" s="162">
        <f>IFERROR(IF(V189="","",V189),"")</f>
        <v>21</v>
      </c>
      <c r="X189" s="37">
        <f>IFERROR(IF(V189="","",V189*0.0155),"")</f>
        <v>0.32550000000000001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262</v>
      </c>
      <c r="B190" s="55" t="s">
        <v>263</v>
      </c>
      <c r="C190" s="32">
        <v>4301070917</v>
      </c>
      <c r="D190" s="165">
        <v>4607111035912</v>
      </c>
      <c r="E190" s="166"/>
      <c r="F190" s="160">
        <v>0.43</v>
      </c>
      <c r="G190" s="33">
        <v>16</v>
      </c>
      <c r="H190" s="160">
        <v>6.88</v>
      </c>
      <c r="I190" s="160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172"/>
      <c r="P190" s="172"/>
      <c r="Q190" s="172"/>
      <c r="R190" s="166"/>
      <c r="S190" s="35"/>
      <c r="T190" s="35"/>
      <c r="U190" s="36" t="s">
        <v>66</v>
      </c>
      <c r="V190" s="161">
        <v>0</v>
      </c>
      <c r="W190" s="162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customHeight="1" x14ac:dyDescent="0.25">
      <c r="A191" s="55" t="s">
        <v>264</v>
      </c>
      <c r="B191" s="55" t="s">
        <v>265</v>
      </c>
      <c r="C191" s="32">
        <v>4301070920</v>
      </c>
      <c r="D191" s="165">
        <v>4607111035929</v>
      </c>
      <c r="E191" s="166"/>
      <c r="F191" s="160">
        <v>0.9</v>
      </c>
      <c r="G191" s="33">
        <v>8</v>
      </c>
      <c r="H191" s="160">
        <v>7.2</v>
      </c>
      <c r="I191" s="160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172"/>
      <c r="P191" s="172"/>
      <c r="Q191" s="172"/>
      <c r="R191" s="166"/>
      <c r="S191" s="35"/>
      <c r="T191" s="35"/>
      <c r="U191" s="36" t="s">
        <v>66</v>
      </c>
      <c r="V191" s="161">
        <v>11</v>
      </c>
      <c r="W191" s="162">
        <f>IFERROR(IF(V191="","",V191),"")</f>
        <v>11</v>
      </c>
      <c r="X191" s="37">
        <f>IFERROR(IF(V191="","",V191*0.0155),"")</f>
        <v>0.17049999999999998</v>
      </c>
      <c r="Y191" s="57"/>
      <c r="Z191" s="58"/>
      <c r="AD191" s="62"/>
      <c r="BA191" s="129" t="s">
        <v>1</v>
      </c>
    </row>
    <row r="192" spans="1:53" x14ac:dyDescent="0.2">
      <c r="A192" s="167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9"/>
      <c r="N192" s="175" t="s">
        <v>67</v>
      </c>
      <c r="O192" s="176"/>
      <c r="P192" s="176"/>
      <c r="Q192" s="176"/>
      <c r="R192" s="176"/>
      <c r="S192" s="176"/>
      <c r="T192" s="177"/>
      <c r="U192" s="38" t="s">
        <v>66</v>
      </c>
      <c r="V192" s="163">
        <f>IFERROR(SUM(V188:V191),"0")</f>
        <v>32</v>
      </c>
      <c r="W192" s="163">
        <f>IFERROR(SUM(W188:W191),"0")</f>
        <v>32</v>
      </c>
      <c r="X192" s="163">
        <f>IFERROR(IF(X188="",0,X188),"0")+IFERROR(IF(X189="",0,X189),"0")+IFERROR(IF(X190="",0,X190),"0")+IFERROR(IF(X191="",0,X191),"0")</f>
        <v>0.496</v>
      </c>
      <c r="Y192" s="164"/>
      <c r="Z192" s="164"/>
    </row>
    <row r="193" spans="1:53" x14ac:dyDescent="0.2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9"/>
      <c r="N193" s="175" t="s">
        <v>67</v>
      </c>
      <c r="O193" s="176"/>
      <c r="P193" s="176"/>
      <c r="Q193" s="176"/>
      <c r="R193" s="176"/>
      <c r="S193" s="176"/>
      <c r="T193" s="177"/>
      <c r="U193" s="38" t="s">
        <v>68</v>
      </c>
      <c r="V193" s="163">
        <f>IFERROR(SUMPRODUCT(V188:V191*H188:H191),"0")</f>
        <v>230.40000000000003</v>
      </c>
      <c r="W193" s="163">
        <f>IFERROR(SUMPRODUCT(W188:W191*H188:H191),"0")</f>
        <v>230.40000000000003</v>
      </c>
      <c r="X193" s="38"/>
      <c r="Y193" s="164"/>
      <c r="Z193" s="164"/>
    </row>
    <row r="194" spans="1:53" ht="16.5" hidden="1" customHeight="1" x14ac:dyDescent="0.25">
      <c r="A194" s="170" t="s">
        <v>266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7"/>
      <c r="Z194" s="157"/>
    </row>
    <row r="195" spans="1:53" ht="14.25" hidden="1" customHeight="1" x14ac:dyDescent="0.25">
      <c r="A195" s="187" t="s">
        <v>233</v>
      </c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56"/>
      <c r="Z195" s="156"/>
    </row>
    <row r="196" spans="1:53" ht="27" hidden="1" customHeight="1" x14ac:dyDescent="0.25">
      <c r="A196" s="55" t="s">
        <v>267</v>
      </c>
      <c r="B196" s="55" t="s">
        <v>268</v>
      </c>
      <c r="C196" s="32">
        <v>4301051320</v>
      </c>
      <c r="D196" s="165">
        <v>4680115881334</v>
      </c>
      <c r="E196" s="166"/>
      <c r="F196" s="160">
        <v>0.33</v>
      </c>
      <c r="G196" s="33">
        <v>6</v>
      </c>
      <c r="H196" s="160">
        <v>1.98</v>
      </c>
      <c r="I196" s="160">
        <v>2.27</v>
      </c>
      <c r="J196" s="33">
        <v>156</v>
      </c>
      <c r="K196" s="33" t="s">
        <v>63</v>
      </c>
      <c r="L196" s="34" t="s">
        <v>236</v>
      </c>
      <c r="M196" s="33">
        <v>365</v>
      </c>
      <c r="N196" s="234" t="s">
        <v>269</v>
      </c>
      <c r="O196" s="172"/>
      <c r="P196" s="172"/>
      <c r="Q196" s="172"/>
      <c r="R196" s="166"/>
      <c r="S196" s="35"/>
      <c r="T196" s="35"/>
      <c r="U196" s="36" t="s">
        <v>66</v>
      </c>
      <c r="V196" s="161">
        <v>0</v>
      </c>
      <c r="W196" s="162">
        <f>IFERROR(IF(V196="","",V196),"")</f>
        <v>0</v>
      </c>
      <c r="X196" s="37">
        <f>IFERROR(IF(V196="","",V196*0.00753),"")</f>
        <v>0</v>
      </c>
      <c r="Y196" s="57"/>
      <c r="Z196" s="58"/>
      <c r="AD196" s="62"/>
      <c r="BA196" s="130" t="s">
        <v>238</v>
      </c>
    </row>
    <row r="197" spans="1:53" hidden="1" x14ac:dyDescent="0.2">
      <c r="A197" s="167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9"/>
      <c r="N197" s="175" t="s">
        <v>67</v>
      </c>
      <c r="O197" s="176"/>
      <c r="P197" s="176"/>
      <c r="Q197" s="176"/>
      <c r="R197" s="176"/>
      <c r="S197" s="176"/>
      <c r="T197" s="177"/>
      <c r="U197" s="38" t="s">
        <v>66</v>
      </c>
      <c r="V197" s="163">
        <f>IFERROR(SUM(V196:V196),"0")</f>
        <v>0</v>
      </c>
      <c r="W197" s="163">
        <f>IFERROR(SUM(W196:W196),"0")</f>
        <v>0</v>
      </c>
      <c r="X197" s="163">
        <f>IFERROR(IF(X196="",0,X196),"0")</f>
        <v>0</v>
      </c>
      <c r="Y197" s="164"/>
      <c r="Z197" s="164"/>
    </row>
    <row r="198" spans="1:53" hidden="1" x14ac:dyDescent="0.2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9"/>
      <c r="N198" s="175" t="s">
        <v>67</v>
      </c>
      <c r="O198" s="176"/>
      <c r="P198" s="176"/>
      <c r="Q198" s="176"/>
      <c r="R198" s="176"/>
      <c r="S198" s="176"/>
      <c r="T198" s="177"/>
      <c r="U198" s="38" t="s">
        <v>68</v>
      </c>
      <c r="V198" s="163">
        <f>IFERROR(SUMPRODUCT(V196:V196*H196:H196),"0")</f>
        <v>0</v>
      </c>
      <c r="W198" s="163">
        <f>IFERROR(SUMPRODUCT(W196:W196*H196:H196),"0")</f>
        <v>0</v>
      </c>
      <c r="X198" s="38"/>
      <c r="Y198" s="164"/>
      <c r="Z198" s="164"/>
    </row>
    <row r="199" spans="1:53" ht="16.5" hidden="1" customHeight="1" x14ac:dyDescent="0.25">
      <c r="A199" s="170" t="s">
        <v>270</v>
      </c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57"/>
      <c r="Z199" s="157"/>
    </row>
    <row r="200" spans="1:53" ht="14.25" hidden="1" customHeight="1" x14ac:dyDescent="0.25">
      <c r="A200" s="187" t="s">
        <v>60</v>
      </c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56"/>
      <c r="Z200" s="156"/>
    </row>
    <row r="201" spans="1:53" ht="16.5" hidden="1" customHeight="1" x14ac:dyDescent="0.25">
      <c r="A201" s="55" t="s">
        <v>271</v>
      </c>
      <c r="B201" s="55" t="s">
        <v>272</v>
      </c>
      <c r="C201" s="32">
        <v>4301070874</v>
      </c>
      <c r="D201" s="165">
        <v>4607111035332</v>
      </c>
      <c r="E201" s="166"/>
      <c r="F201" s="160">
        <v>0.43</v>
      </c>
      <c r="G201" s="33">
        <v>16</v>
      </c>
      <c r="H201" s="160">
        <v>6.88</v>
      </c>
      <c r="I201" s="160">
        <v>7.2060000000000004</v>
      </c>
      <c r="J201" s="33">
        <v>84</v>
      </c>
      <c r="K201" s="33" t="s">
        <v>63</v>
      </c>
      <c r="L201" s="34" t="s">
        <v>64</v>
      </c>
      <c r="M201" s="33">
        <v>180</v>
      </c>
      <c r="N201" s="2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172"/>
      <c r="P201" s="172"/>
      <c r="Q201" s="172"/>
      <c r="R201" s="166"/>
      <c r="S201" s="35"/>
      <c r="T201" s="35"/>
      <c r="U201" s="36" t="s">
        <v>66</v>
      </c>
      <c r="V201" s="161">
        <v>0</v>
      </c>
      <c r="W201" s="162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16.5" hidden="1" customHeight="1" x14ac:dyDescent="0.25">
      <c r="A202" s="55" t="s">
        <v>273</v>
      </c>
      <c r="B202" s="55" t="s">
        <v>274</v>
      </c>
      <c r="C202" s="32">
        <v>4301070873</v>
      </c>
      <c r="D202" s="165">
        <v>4607111035080</v>
      </c>
      <c r="E202" s="166"/>
      <c r="F202" s="160">
        <v>0.9</v>
      </c>
      <c r="G202" s="33">
        <v>8</v>
      </c>
      <c r="H202" s="160">
        <v>7.2</v>
      </c>
      <c r="I202" s="160">
        <v>7.47</v>
      </c>
      <c r="J202" s="33">
        <v>84</v>
      </c>
      <c r="K202" s="33" t="s">
        <v>63</v>
      </c>
      <c r="L202" s="34" t="s">
        <v>64</v>
      </c>
      <c r="M202" s="33">
        <v>180</v>
      </c>
      <c r="N202" s="25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172"/>
      <c r="P202" s="172"/>
      <c r="Q202" s="172"/>
      <c r="R202" s="166"/>
      <c r="S202" s="35"/>
      <c r="T202" s="35"/>
      <c r="U202" s="36" t="s">
        <v>66</v>
      </c>
      <c r="V202" s="161">
        <v>0</v>
      </c>
      <c r="W202" s="162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idden="1" x14ac:dyDescent="0.2">
      <c r="A203" s="167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9"/>
      <c r="N203" s="175" t="s">
        <v>67</v>
      </c>
      <c r="O203" s="176"/>
      <c r="P203" s="176"/>
      <c r="Q203" s="176"/>
      <c r="R203" s="176"/>
      <c r="S203" s="176"/>
      <c r="T203" s="177"/>
      <c r="U203" s="38" t="s">
        <v>66</v>
      </c>
      <c r="V203" s="163">
        <f>IFERROR(SUM(V201:V202),"0")</f>
        <v>0</v>
      </c>
      <c r="W203" s="163">
        <f>IFERROR(SUM(W201:W202),"0")</f>
        <v>0</v>
      </c>
      <c r="X203" s="163">
        <f>IFERROR(IF(X201="",0,X201),"0")+IFERROR(IF(X202="",0,X202),"0")</f>
        <v>0</v>
      </c>
      <c r="Y203" s="164"/>
      <c r="Z203" s="164"/>
    </row>
    <row r="204" spans="1:53" hidden="1" x14ac:dyDescent="0.2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9"/>
      <c r="N204" s="175" t="s">
        <v>67</v>
      </c>
      <c r="O204" s="176"/>
      <c r="P204" s="176"/>
      <c r="Q204" s="176"/>
      <c r="R204" s="176"/>
      <c r="S204" s="176"/>
      <c r="T204" s="177"/>
      <c r="U204" s="38" t="s">
        <v>68</v>
      </c>
      <c r="V204" s="163">
        <f>IFERROR(SUMPRODUCT(V201:V202*H201:H202),"0")</f>
        <v>0</v>
      </c>
      <c r="W204" s="163">
        <f>IFERROR(SUMPRODUCT(W201:W202*H201:H202),"0")</f>
        <v>0</v>
      </c>
      <c r="X204" s="38"/>
      <c r="Y204" s="164"/>
      <c r="Z204" s="164"/>
    </row>
    <row r="205" spans="1:53" ht="27.75" hidden="1" customHeight="1" x14ac:dyDescent="0.2">
      <c r="A205" s="211" t="s">
        <v>275</v>
      </c>
      <c r="B205" s="212"/>
      <c r="C205" s="212"/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2"/>
      <c r="S205" s="212"/>
      <c r="T205" s="212"/>
      <c r="U205" s="212"/>
      <c r="V205" s="212"/>
      <c r="W205" s="212"/>
      <c r="X205" s="212"/>
      <c r="Y205" s="49"/>
      <c r="Z205" s="49"/>
    </row>
    <row r="206" spans="1:53" ht="16.5" hidden="1" customHeight="1" x14ac:dyDescent="0.25">
      <c r="A206" s="170" t="s">
        <v>276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7"/>
      <c r="Z206" s="157"/>
    </row>
    <row r="207" spans="1:53" ht="14.25" hidden="1" customHeight="1" x14ac:dyDescent="0.25">
      <c r="A207" s="187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6"/>
      <c r="Z207" s="156"/>
    </row>
    <row r="208" spans="1:53" ht="27" hidden="1" customHeight="1" x14ac:dyDescent="0.25">
      <c r="A208" s="55" t="s">
        <v>277</v>
      </c>
      <c r="B208" s="55" t="s">
        <v>278</v>
      </c>
      <c r="C208" s="32">
        <v>4301070941</v>
      </c>
      <c r="D208" s="165">
        <v>4607111036162</v>
      </c>
      <c r="E208" s="166"/>
      <c r="F208" s="160">
        <v>0.8</v>
      </c>
      <c r="G208" s="33">
        <v>8</v>
      </c>
      <c r="H208" s="160">
        <v>6.4</v>
      </c>
      <c r="I208" s="160">
        <v>6.6811999999999996</v>
      </c>
      <c r="J208" s="33">
        <v>84</v>
      </c>
      <c r="K208" s="33" t="s">
        <v>63</v>
      </c>
      <c r="L208" s="34" t="s">
        <v>64</v>
      </c>
      <c r="M208" s="33">
        <v>90</v>
      </c>
      <c r="N208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172"/>
      <c r="P208" s="172"/>
      <c r="Q208" s="172"/>
      <c r="R208" s="166"/>
      <c r="S208" s="35"/>
      <c r="T208" s="35"/>
      <c r="U208" s="36" t="s">
        <v>66</v>
      </c>
      <c r="V208" s="161">
        <v>0</v>
      </c>
      <c r="W208" s="162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3" t="s">
        <v>1</v>
      </c>
    </row>
    <row r="209" spans="1:53" hidden="1" x14ac:dyDescent="0.2">
      <c r="A209" s="167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9"/>
      <c r="N209" s="175" t="s">
        <v>67</v>
      </c>
      <c r="O209" s="176"/>
      <c r="P209" s="176"/>
      <c r="Q209" s="176"/>
      <c r="R209" s="176"/>
      <c r="S209" s="176"/>
      <c r="T209" s="177"/>
      <c r="U209" s="38" t="s">
        <v>66</v>
      </c>
      <c r="V209" s="163">
        <f>IFERROR(SUM(V208:V208),"0")</f>
        <v>0</v>
      </c>
      <c r="W209" s="163">
        <f>IFERROR(SUM(W208:W208),"0")</f>
        <v>0</v>
      </c>
      <c r="X209" s="163">
        <f>IFERROR(IF(X208="",0,X208),"0")</f>
        <v>0</v>
      </c>
      <c r="Y209" s="164"/>
      <c r="Z209" s="164"/>
    </row>
    <row r="210" spans="1:53" hidden="1" x14ac:dyDescent="0.2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9"/>
      <c r="N210" s="175" t="s">
        <v>67</v>
      </c>
      <c r="O210" s="176"/>
      <c r="P210" s="176"/>
      <c r="Q210" s="176"/>
      <c r="R210" s="176"/>
      <c r="S210" s="176"/>
      <c r="T210" s="177"/>
      <c r="U210" s="38" t="s">
        <v>68</v>
      </c>
      <c r="V210" s="163">
        <f>IFERROR(SUMPRODUCT(V208:V208*H208:H208),"0")</f>
        <v>0</v>
      </c>
      <c r="W210" s="163">
        <f>IFERROR(SUMPRODUCT(W208:W208*H208:H208),"0")</f>
        <v>0</v>
      </c>
      <c r="X210" s="38"/>
      <c r="Y210" s="164"/>
      <c r="Z210" s="164"/>
    </row>
    <row r="211" spans="1:53" ht="27.75" hidden="1" customHeight="1" x14ac:dyDescent="0.2">
      <c r="A211" s="211" t="s">
        <v>279</v>
      </c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49"/>
      <c r="Z211" s="49"/>
    </row>
    <row r="212" spans="1:53" ht="16.5" hidden="1" customHeight="1" x14ac:dyDescent="0.25">
      <c r="A212" s="170" t="s">
        <v>280</v>
      </c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57"/>
      <c r="Z212" s="157"/>
    </row>
    <row r="213" spans="1:53" ht="14.25" hidden="1" customHeight="1" x14ac:dyDescent="0.25">
      <c r="A213" s="187" t="s">
        <v>60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6"/>
      <c r="Z213" s="156"/>
    </row>
    <row r="214" spans="1:53" ht="27" hidden="1" customHeight="1" x14ac:dyDescent="0.25">
      <c r="A214" s="55" t="s">
        <v>281</v>
      </c>
      <c r="B214" s="55" t="s">
        <v>282</v>
      </c>
      <c r="C214" s="32">
        <v>4301070965</v>
      </c>
      <c r="D214" s="165">
        <v>4607111035899</v>
      </c>
      <c r="E214" s="166"/>
      <c r="F214" s="160">
        <v>1</v>
      </c>
      <c r="G214" s="33">
        <v>5</v>
      </c>
      <c r="H214" s="160">
        <v>5</v>
      </c>
      <c r="I214" s="160">
        <v>5.2619999999999996</v>
      </c>
      <c r="J214" s="33">
        <v>84</v>
      </c>
      <c r="K214" s="33" t="s">
        <v>63</v>
      </c>
      <c r="L214" s="34" t="s">
        <v>64</v>
      </c>
      <c r="M214" s="33">
        <v>180</v>
      </c>
      <c r="N214" s="238" t="s">
        <v>283</v>
      </c>
      <c r="O214" s="172"/>
      <c r="P214" s="172"/>
      <c r="Q214" s="172"/>
      <c r="R214" s="166"/>
      <c r="S214" s="35"/>
      <c r="T214" s="35"/>
      <c r="U214" s="36" t="s">
        <v>66</v>
      </c>
      <c r="V214" s="161">
        <v>0</v>
      </c>
      <c r="W214" s="162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4" t="s">
        <v>1</v>
      </c>
    </row>
    <row r="215" spans="1:53" hidden="1" x14ac:dyDescent="0.2">
      <c r="A215" s="167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9"/>
      <c r="N215" s="175" t="s">
        <v>67</v>
      </c>
      <c r="O215" s="176"/>
      <c r="P215" s="176"/>
      <c r="Q215" s="176"/>
      <c r="R215" s="176"/>
      <c r="S215" s="176"/>
      <c r="T215" s="177"/>
      <c r="U215" s="38" t="s">
        <v>66</v>
      </c>
      <c r="V215" s="163">
        <f>IFERROR(SUM(V214:V214),"0")</f>
        <v>0</v>
      </c>
      <c r="W215" s="163">
        <f>IFERROR(SUM(W214:W214),"0")</f>
        <v>0</v>
      </c>
      <c r="X215" s="163">
        <f>IFERROR(IF(X214="",0,X214),"0")</f>
        <v>0</v>
      </c>
      <c r="Y215" s="164"/>
      <c r="Z215" s="164"/>
    </row>
    <row r="216" spans="1:53" hidden="1" x14ac:dyDescent="0.2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9"/>
      <c r="N216" s="175" t="s">
        <v>67</v>
      </c>
      <c r="O216" s="176"/>
      <c r="P216" s="176"/>
      <c r="Q216" s="176"/>
      <c r="R216" s="176"/>
      <c r="S216" s="176"/>
      <c r="T216" s="177"/>
      <c r="U216" s="38" t="s">
        <v>68</v>
      </c>
      <c r="V216" s="163">
        <f>IFERROR(SUMPRODUCT(V214:V214*H214:H214),"0")</f>
        <v>0</v>
      </c>
      <c r="W216" s="163">
        <f>IFERROR(SUMPRODUCT(W214:W214*H214:H214),"0")</f>
        <v>0</v>
      </c>
      <c r="X216" s="38"/>
      <c r="Y216" s="164"/>
      <c r="Z216" s="164"/>
    </row>
    <row r="217" spans="1:53" ht="16.5" hidden="1" customHeight="1" x14ac:dyDescent="0.25">
      <c r="A217" s="170" t="s">
        <v>284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57"/>
      <c r="Z217" s="157"/>
    </row>
    <row r="218" spans="1:53" ht="14.25" hidden="1" customHeight="1" x14ac:dyDescent="0.25">
      <c r="A218" s="187" t="s">
        <v>60</v>
      </c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56"/>
      <c r="Z218" s="156"/>
    </row>
    <row r="219" spans="1:53" ht="27" hidden="1" customHeight="1" x14ac:dyDescent="0.25">
      <c r="A219" s="55" t="s">
        <v>285</v>
      </c>
      <c r="B219" s="55" t="s">
        <v>286</v>
      </c>
      <c r="C219" s="32">
        <v>4301070870</v>
      </c>
      <c r="D219" s="165">
        <v>4607111036711</v>
      </c>
      <c r="E219" s="166"/>
      <c r="F219" s="160">
        <v>0.8</v>
      </c>
      <c r="G219" s="33">
        <v>8</v>
      </c>
      <c r="H219" s="160">
        <v>6.4</v>
      </c>
      <c r="I219" s="160">
        <v>6.67</v>
      </c>
      <c r="J219" s="33">
        <v>84</v>
      </c>
      <c r="K219" s="33" t="s">
        <v>63</v>
      </c>
      <c r="L219" s="34" t="s">
        <v>64</v>
      </c>
      <c r="M219" s="33">
        <v>90</v>
      </c>
      <c r="N219" s="2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172"/>
      <c r="P219" s="172"/>
      <c r="Q219" s="172"/>
      <c r="R219" s="166"/>
      <c r="S219" s="35"/>
      <c r="T219" s="35"/>
      <c r="U219" s="36" t="s">
        <v>66</v>
      </c>
      <c r="V219" s="161">
        <v>0</v>
      </c>
      <c r="W219" s="162">
        <f>IFERROR(IF(V219="","",V219),"")</f>
        <v>0</v>
      </c>
      <c r="X219" s="37">
        <f>IFERROR(IF(V219="","",V219*0.0155),"")</f>
        <v>0</v>
      </c>
      <c r="Y219" s="57"/>
      <c r="Z219" s="58"/>
      <c r="AD219" s="62"/>
      <c r="BA219" s="135" t="s">
        <v>1</v>
      </c>
    </row>
    <row r="220" spans="1:53" hidden="1" x14ac:dyDescent="0.2">
      <c r="A220" s="167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9"/>
      <c r="N220" s="175" t="s">
        <v>67</v>
      </c>
      <c r="O220" s="176"/>
      <c r="P220" s="176"/>
      <c r="Q220" s="176"/>
      <c r="R220" s="176"/>
      <c r="S220" s="176"/>
      <c r="T220" s="177"/>
      <c r="U220" s="38" t="s">
        <v>66</v>
      </c>
      <c r="V220" s="163">
        <f>IFERROR(SUM(V219:V219),"0")</f>
        <v>0</v>
      </c>
      <c r="W220" s="163">
        <f>IFERROR(SUM(W219:W219),"0")</f>
        <v>0</v>
      </c>
      <c r="X220" s="163">
        <f>IFERROR(IF(X219="",0,X219),"0")</f>
        <v>0</v>
      </c>
      <c r="Y220" s="164"/>
      <c r="Z220" s="164"/>
    </row>
    <row r="221" spans="1:53" hidden="1" x14ac:dyDescent="0.2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9"/>
      <c r="N221" s="175" t="s">
        <v>67</v>
      </c>
      <c r="O221" s="176"/>
      <c r="P221" s="176"/>
      <c r="Q221" s="176"/>
      <c r="R221" s="176"/>
      <c r="S221" s="176"/>
      <c r="T221" s="177"/>
      <c r="U221" s="38" t="s">
        <v>68</v>
      </c>
      <c r="V221" s="163">
        <f>IFERROR(SUMPRODUCT(V219:V219*H219:H219),"0")</f>
        <v>0</v>
      </c>
      <c r="W221" s="163">
        <f>IFERROR(SUMPRODUCT(W219:W219*H219:H219),"0")</f>
        <v>0</v>
      </c>
      <c r="X221" s="38"/>
      <c r="Y221" s="164"/>
      <c r="Z221" s="164"/>
    </row>
    <row r="222" spans="1:53" ht="27.75" hidden="1" customHeight="1" x14ac:dyDescent="0.2">
      <c r="A222" s="211" t="s">
        <v>287</v>
      </c>
      <c r="B222" s="212"/>
      <c r="C222" s="212"/>
      <c r="D222" s="212"/>
      <c r="E222" s="212"/>
      <c r="F222" s="212"/>
      <c r="G222" s="212"/>
      <c r="H222" s="212"/>
      <c r="I222" s="212"/>
      <c r="J222" s="212"/>
      <c r="K222" s="212"/>
      <c r="L222" s="212"/>
      <c r="M222" s="212"/>
      <c r="N222" s="212"/>
      <c r="O222" s="212"/>
      <c r="P222" s="212"/>
      <c r="Q222" s="212"/>
      <c r="R222" s="212"/>
      <c r="S222" s="212"/>
      <c r="T222" s="212"/>
      <c r="U222" s="212"/>
      <c r="V222" s="212"/>
      <c r="W222" s="212"/>
      <c r="X222" s="212"/>
      <c r="Y222" s="49"/>
      <c r="Z222" s="49"/>
    </row>
    <row r="223" spans="1:53" ht="16.5" hidden="1" customHeight="1" x14ac:dyDescent="0.25">
      <c r="A223" s="170" t="s">
        <v>288</v>
      </c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57"/>
      <c r="Z223" s="157"/>
    </row>
    <row r="224" spans="1:53" ht="14.25" hidden="1" customHeight="1" x14ac:dyDescent="0.25">
      <c r="A224" s="187" t="s">
        <v>131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6"/>
      <c r="Z224" s="156"/>
    </row>
    <row r="225" spans="1:53" ht="27" customHeight="1" x14ac:dyDescent="0.25">
      <c r="A225" s="55" t="s">
        <v>289</v>
      </c>
      <c r="B225" s="55" t="s">
        <v>290</v>
      </c>
      <c r="C225" s="32">
        <v>4301131019</v>
      </c>
      <c r="D225" s="165">
        <v>4640242180427</v>
      </c>
      <c r="E225" s="166"/>
      <c r="F225" s="160">
        <v>1.8</v>
      </c>
      <c r="G225" s="33">
        <v>1</v>
      </c>
      <c r="H225" s="160">
        <v>1.8</v>
      </c>
      <c r="I225" s="160">
        <v>1.915</v>
      </c>
      <c r="J225" s="33">
        <v>234</v>
      </c>
      <c r="K225" s="33" t="s">
        <v>121</v>
      </c>
      <c r="L225" s="34" t="s">
        <v>64</v>
      </c>
      <c r="M225" s="33">
        <v>180</v>
      </c>
      <c r="N225" s="239" t="s">
        <v>291</v>
      </c>
      <c r="O225" s="172"/>
      <c r="P225" s="172"/>
      <c r="Q225" s="172"/>
      <c r="R225" s="166"/>
      <c r="S225" s="35"/>
      <c r="T225" s="35"/>
      <c r="U225" s="36" t="s">
        <v>66</v>
      </c>
      <c r="V225" s="161">
        <v>21</v>
      </c>
      <c r="W225" s="162">
        <f>IFERROR(IF(V225="","",V225),"")</f>
        <v>21</v>
      </c>
      <c r="X225" s="37">
        <f>IFERROR(IF(V225="","",V225*0.00502),"")</f>
        <v>0.10542</v>
      </c>
      <c r="Y225" s="57"/>
      <c r="Z225" s="58"/>
      <c r="AD225" s="62"/>
      <c r="BA225" s="136" t="s">
        <v>75</v>
      </c>
    </row>
    <row r="226" spans="1:53" x14ac:dyDescent="0.2">
      <c r="A226" s="167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9"/>
      <c r="N226" s="175" t="s">
        <v>67</v>
      </c>
      <c r="O226" s="176"/>
      <c r="P226" s="176"/>
      <c r="Q226" s="176"/>
      <c r="R226" s="176"/>
      <c r="S226" s="176"/>
      <c r="T226" s="177"/>
      <c r="U226" s="38" t="s">
        <v>66</v>
      </c>
      <c r="V226" s="163">
        <f>IFERROR(SUM(V225:V225),"0")</f>
        <v>21</v>
      </c>
      <c r="W226" s="163">
        <f>IFERROR(SUM(W225:W225),"0")</f>
        <v>21</v>
      </c>
      <c r="X226" s="163">
        <f>IFERROR(IF(X225="",0,X225),"0")</f>
        <v>0.10542</v>
      </c>
      <c r="Y226" s="164"/>
      <c r="Z226" s="164"/>
    </row>
    <row r="227" spans="1:53" x14ac:dyDescent="0.2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9"/>
      <c r="N227" s="175" t="s">
        <v>67</v>
      </c>
      <c r="O227" s="176"/>
      <c r="P227" s="176"/>
      <c r="Q227" s="176"/>
      <c r="R227" s="176"/>
      <c r="S227" s="176"/>
      <c r="T227" s="177"/>
      <c r="U227" s="38" t="s">
        <v>68</v>
      </c>
      <c r="V227" s="163">
        <f>IFERROR(SUMPRODUCT(V225:V225*H225:H225),"0")</f>
        <v>37.800000000000004</v>
      </c>
      <c r="W227" s="163">
        <f>IFERROR(SUMPRODUCT(W225:W225*H225:H225),"0")</f>
        <v>37.800000000000004</v>
      </c>
      <c r="X227" s="38"/>
      <c r="Y227" s="164"/>
      <c r="Z227" s="164"/>
    </row>
    <row r="228" spans="1:53" ht="14.25" hidden="1" customHeight="1" x14ac:dyDescent="0.25">
      <c r="A228" s="187" t="s">
        <v>71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56"/>
      <c r="Z228" s="156"/>
    </row>
    <row r="229" spans="1:53" ht="27" customHeight="1" x14ac:dyDescent="0.25">
      <c r="A229" s="55" t="s">
        <v>292</v>
      </c>
      <c r="B229" s="55" t="s">
        <v>293</v>
      </c>
      <c r="C229" s="32">
        <v>4301132080</v>
      </c>
      <c r="D229" s="165">
        <v>4640242180397</v>
      </c>
      <c r="E229" s="166"/>
      <c r="F229" s="160">
        <v>1</v>
      </c>
      <c r="G229" s="33">
        <v>6</v>
      </c>
      <c r="H229" s="160">
        <v>6</v>
      </c>
      <c r="I229" s="160">
        <v>6.26</v>
      </c>
      <c r="J229" s="33">
        <v>84</v>
      </c>
      <c r="K229" s="33" t="s">
        <v>63</v>
      </c>
      <c r="L229" s="34" t="s">
        <v>64</v>
      </c>
      <c r="M229" s="33">
        <v>180</v>
      </c>
      <c r="N229" s="269" t="s">
        <v>294</v>
      </c>
      <c r="O229" s="172"/>
      <c r="P229" s="172"/>
      <c r="Q229" s="172"/>
      <c r="R229" s="166"/>
      <c r="S229" s="35"/>
      <c r="T229" s="35"/>
      <c r="U229" s="36" t="s">
        <v>66</v>
      </c>
      <c r="V229" s="161">
        <v>59</v>
      </c>
      <c r="W229" s="162">
        <f>IFERROR(IF(V229="","",V229),"")</f>
        <v>59</v>
      </c>
      <c r="X229" s="37">
        <f>IFERROR(IF(V229="","",V229*0.0155),"")</f>
        <v>0.91449999999999998</v>
      </c>
      <c r="Y229" s="57"/>
      <c r="Z229" s="58"/>
      <c r="AD229" s="62"/>
      <c r="BA229" s="137" t="s">
        <v>75</v>
      </c>
    </row>
    <row r="230" spans="1:53" x14ac:dyDescent="0.2">
      <c r="A230" s="167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9"/>
      <c r="N230" s="175" t="s">
        <v>67</v>
      </c>
      <c r="O230" s="176"/>
      <c r="P230" s="176"/>
      <c r="Q230" s="176"/>
      <c r="R230" s="176"/>
      <c r="S230" s="176"/>
      <c r="T230" s="177"/>
      <c r="U230" s="38" t="s">
        <v>66</v>
      </c>
      <c r="V230" s="163">
        <f>IFERROR(SUM(V229:V229),"0")</f>
        <v>59</v>
      </c>
      <c r="W230" s="163">
        <f>IFERROR(SUM(W229:W229),"0")</f>
        <v>59</v>
      </c>
      <c r="X230" s="163">
        <f>IFERROR(IF(X229="",0,X229),"0")</f>
        <v>0.91449999999999998</v>
      </c>
      <c r="Y230" s="164"/>
      <c r="Z230" s="164"/>
    </row>
    <row r="231" spans="1:53" x14ac:dyDescent="0.2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9"/>
      <c r="N231" s="175" t="s">
        <v>67</v>
      </c>
      <c r="O231" s="176"/>
      <c r="P231" s="176"/>
      <c r="Q231" s="176"/>
      <c r="R231" s="176"/>
      <c r="S231" s="176"/>
      <c r="T231" s="177"/>
      <c r="U231" s="38" t="s">
        <v>68</v>
      </c>
      <c r="V231" s="163">
        <f>IFERROR(SUMPRODUCT(V229:V229*H229:H229),"0")</f>
        <v>354</v>
      </c>
      <c r="W231" s="163">
        <f>IFERROR(SUMPRODUCT(W229:W229*H229:H229),"0")</f>
        <v>354</v>
      </c>
      <c r="X231" s="38"/>
      <c r="Y231" s="164"/>
      <c r="Z231" s="164"/>
    </row>
    <row r="232" spans="1:53" ht="14.25" hidden="1" customHeight="1" x14ac:dyDescent="0.25">
      <c r="A232" s="187" t="s">
        <v>149</v>
      </c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56"/>
      <c r="Z232" s="156"/>
    </row>
    <row r="233" spans="1:53" ht="27" hidden="1" customHeight="1" x14ac:dyDescent="0.25">
      <c r="A233" s="55" t="s">
        <v>295</v>
      </c>
      <c r="B233" s="55" t="s">
        <v>296</v>
      </c>
      <c r="C233" s="32">
        <v>4301136028</v>
      </c>
      <c r="D233" s="165">
        <v>4640242180304</v>
      </c>
      <c r="E233" s="166"/>
      <c r="F233" s="160">
        <v>2.7</v>
      </c>
      <c r="G233" s="33">
        <v>1</v>
      </c>
      <c r="H233" s="160">
        <v>2.7</v>
      </c>
      <c r="I233" s="160">
        <v>2.8906000000000001</v>
      </c>
      <c r="J233" s="33">
        <v>126</v>
      </c>
      <c r="K233" s="33" t="s">
        <v>74</v>
      </c>
      <c r="L233" s="34" t="s">
        <v>64</v>
      </c>
      <c r="M233" s="33">
        <v>180</v>
      </c>
      <c r="N233" s="251" t="s">
        <v>297</v>
      </c>
      <c r="O233" s="172"/>
      <c r="P233" s="172"/>
      <c r="Q233" s="172"/>
      <c r="R233" s="166"/>
      <c r="S233" s="35"/>
      <c r="T233" s="35"/>
      <c r="U233" s="36" t="s">
        <v>66</v>
      </c>
      <c r="V233" s="161">
        <v>0</v>
      </c>
      <c r="W233" s="162">
        <f>IFERROR(IF(V233="","",V233),"")</f>
        <v>0</v>
      </c>
      <c r="X233" s="37">
        <f>IFERROR(IF(V233="","",V233*0.00936),"")</f>
        <v>0</v>
      </c>
      <c r="Y233" s="57"/>
      <c r="Z233" s="58"/>
      <c r="AD233" s="62"/>
      <c r="BA233" s="138" t="s">
        <v>75</v>
      </c>
    </row>
    <row r="234" spans="1:53" ht="37.5" hidden="1" customHeight="1" x14ac:dyDescent="0.25">
      <c r="A234" s="55" t="s">
        <v>298</v>
      </c>
      <c r="B234" s="55" t="s">
        <v>299</v>
      </c>
      <c r="C234" s="32">
        <v>4301136027</v>
      </c>
      <c r="D234" s="165">
        <v>4640242180298</v>
      </c>
      <c r="E234" s="166"/>
      <c r="F234" s="160">
        <v>2.7</v>
      </c>
      <c r="G234" s="33">
        <v>1</v>
      </c>
      <c r="H234" s="160">
        <v>2.7</v>
      </c>
      <c r="I234" s="160">
        <v>2.8919999999999999</v>
      </c>
      <c r="J234" s="33">
        <v>126</v>
      </c>
      <c r="K234" s="33" t="s">
        <v>74</v>
      </c>
      <c r="L234" s="34" t="s">
        <v>64</v>
      </c>
      <c r="M234" s="33">
        <v>180</v>
      </c>
      <c r="N234" s="259" t="s">
        <v>300</v>
      </c>
      <c r="O234" s="172"/>
      <c r="P234" s="172"/>
      <c r="Q234" s="172"/>
      <c r="R234" s="166"/>
      <c r="S234" s="35"/>
      <c r="T234" s="35"/>
      <c r="U234" s="36" t="s">
        <v>66</v>
      </c>
      <c r="V234" s="161">
        <v>0</v>
      </c>
      <c r="W234" s="162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75</v>
      </c>
    </row>
    <row r="235" spans="1:53" ht="27" customHeight="1" x14ac:dyDescent="0.25">
      <c r="A235" s="55" t="s">
        <v>301</v>
      </c>
      <c r="B235" s="55" t="s">
        <v>302</v>
      </c>
      <c r="C235" s="32">
        <v>4301136026</v>
      </c>
      <c r="D235" s="165">
        <v>4640242180236</v>
      </c>
      <c r="E235" s="166"/>
      <c r="F235" s="160">
        <v>5</v>
      </c>
      <c r="G235" s="33">
        <v>1</v>
      </c>
      <c r="H235" s="160">
        <v>5</v>
      </c>
      <c r="I235" s="160">
        <v>5.2350000000000003</v>
      </c>
      <c r="J235" s="33">
        <v>84</v>
      </c>
      <c r="K235" s="33" t="s">
        <v>63</v>
      </c>
      <c r="L235" s="34" t="s">
        <v>64</v>
      </c>
      <c r="M235" s="33">
        <v>180</v>
      </c>
      <c r="N235" s="205" t="s">
        <v>303</v>
      </c>
      <c r="O235" s="172"/>
      <c r="P235" s="172"/>
      <c r="Q235" s="172"/>
      <c r="R235" s="166"/>
      <c r="S235" s="35"/>
      <c r="T235" s="35"/>
      <c r="U235" s="36" t="s">
        <v>66</v>
      </c>
      <c r="V235" s="161">
        <v>93</v>
      </c>
      <c r="W235" s="162">
        <f>IFERROR(IF(V235="","",V235),"")</f>
        <v>93</v>
      </c>
      <c r="X235" s="37">
        <f>IFERROR(IF(V235="","",V235*0.0155),"")</f>
        <v>1.4415</v>
      </c>
      <c r="Y235" s="57"/>
      <c r="Z235" s="58"/>
      <c r="AD235" s="62"/>
      <c r="BA235" s="140" t="s">
        <v>75</v>
      </c>
    </row>
    <row r="236" spans="1:53" ht="27" hidden="1" customHeight="1" x14ac:dyDescent="0.25">
      <c r="A236" s="55" t="s">
        <v>304</v>
      </c>
      <c r="B236" s="55" t="s">
        <v>305</v>
      </c>
      <c r="C236" s="32">
        <v>4301136029</v>
      </c>
      <c r="D236" s="165">
        <v>4640242180410</v>
      </c>
      <c r="E236" s="166"/>
      <c r="F236" s="160">
        <v>2.2400000000000002</v>
      </c>
      <c r="G236" s="33">
        <v>1</v>
      </c>
      <c r="H236" s="160">
        <v>2.2400000000000002</v>
      </c>
      <c r="I236" s="160">
        <v>2.4319999999999999</v>
      </c>
      <c r="J236" s="33">
        <v>126</v>
      </c>
      <c r="K236" s="33" t="s">
        <v>74</v>
      </c>
      <c r="L236" s="34" t="s">
        <v>64</v>
      </c>
      <c r="M236" s="33">
        <v>180</v>
      </c>
      <c r="N236" s="305" t="s">
        <v>306</v>
      </c>
      <c r="O236" s="172"/>
      <c r="P236" s="172"/>
      <c r="Q236" s="172"/>
      <c r="R236" s="166"/>
      <c r="S236" s="35"/>
      <c r="T236" s="35"/>
      <c r="U236" s="36" t="s">
        <v>66</v>
      </c>
      <c r="V236" s="161">
        <v>0</v>
      </c>
      <c r="W236" s="162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41" t="s">
        <v>75</v>
      </c>
    </row>
    <row r="237" spans="1:53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9"/>
      <c r="N237" s="175" t="s">
        <v>67</v>
      </c>
      <c r="O237" s="176"/>
      <c r="P237" s="176"/>
      <c r="Q237" s="176"/>
      <c r="R237" s="176"/>
      <c r="S237" s="176"/>
      <c r="T237" s="177"/>
      <c r="U237" s="38" t="s">
        <v>66</v>
      </c>
      <c r="V237" s="163">
        <f>IFERROR(SUM(V233:V236),"0")</f>
        <v>93</v>
      </c>
      <c r="W237" s="163">
        <f>IFERROR(SUM(W233:W236),"0")</f>
        <v>93</v>
      </c>
      <c r="X237" s="163">
        <f>IFERROR(IF(X233="",0,X233),"0")+IFERROR(IF(X234="",0,X234),"0")+IFERROR(IF(X235="",0,X235),"0")+IFERROR(IF(X236="",0,X236),"0")</f>
        <v>1.4415</v>
      </c>
      <c r="Y237" s="164"/>
      <c r="Z237" s="164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9"/>
      <c r="N238" s="175" t="s">
        <v>67</v>
      </c>
      <c r="O238" s="176"/>
      <c r="P238" s="176"/>
      <c r="Q238" s="176"/>
      <c r="R238" s="176"/>
      <c r="S238" s="176"/>
      <c r="T238" s="177"/>
      <c r="U238" s="38" t="s">
        <v>68</v>
      </c>
      <c r="V238" s="163">
        <f>IFERROR(SUMPRODUCT(V233:V236*H233:H236),"0")</f>
        <v>465</v>
      </c>
      <c r="W238" s="163">
        <f>IFERROR(SUMPRODUCT(W233:W236*H233:H236),"0")</f>
        <v>465</v>
      </c>
      <c r="X238" s="38"/>
      <c r="Y238" s="164"/>
      <c r="Z238" s="164"/>
    </row>
    <row r="239" spans="1:53" ht="14.25" hidden="1" customHeight="1" x14ac:dyDescent="0.25">
      <c r="A239" s="187" t="s">
        <v>127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6"/>
      <c r="Z239" s="156"/>
    </row>
    <row r="240" spans="1:53" ht="27" customHeight="1" x14ac:dyDescent="0.25">
      <c r="A240" s="55" t="s">
        <v>307</v>
      </c>
      <c r="B240" s="55" t="s">
        <v>308</v>
      </c>
      <c r="C240" s="32">
        <v>4301135191</v>
      </c>
      <c r="D240" s="165">
        <v>4640242180373</v>
      </c>
      <c r="E240" s="166"/>
      <c r="F240" s="160">
        <v>3</v>
      </c>
      <c r="G240" s="33">
        <v>1</v>
      </c>
      <c r="H240" s="160">
        <v>3</v>
      </c>
      <c r="I240" s="160">
        <v>3.1920000000000002</v>
      </c>
      <c r="J240" s="33">
        <v>126</v>
      </c>
      <c r="K240" s="33" t="s">
        <v>74</v>
      </c>
      <c r="L240" s="34" t="s">
        <v>64</v>
      </c>
      <c r="M240" s="33">
        <v>180</v>
      </c>
      <c r="N240" s="273" t="s">
        <v>309</v>
      </c>
      <c r="O240" s="172"/>
      <c r="P240" s="172"/>
      <c r="Q240" s="172"/>
      <c r="R240" s="166"/>
      <c r="S240" s="35"/>
      <c r="T240" s="35"/>
      <c r="U240" s="36" t="s">
        <v>66</v>
      </c>
      <c r="V240" s="161">
        <v>10</v>
      </c>
      <c r="W240" s="162">
        <f t="shared" ref="W240:W252" si="4">IFERROR(IF(V240="","",V240),"")</f>
        <v>10</v>
      </c>
      <c r="X240" s="37">
        <f t="shared" ref="X240:X245" si="5">IFERROR(IF(V240="","",V240*0.00936),"")</f>
        <v>9.3600000000000003E-2</v>
      </c>
      <c r="Y240" s="57"/>
      <c r="Z240" s="58"/>
      <c r="AD240" s="62"/>
      <c r="BA240" s="142" t="s">
        <v>75</v>
      </c>
    </row>
    <row r="241" spans="1:53" ht="27" customHeight="1" x14ac:dyDescent="0.25">
      <c r="A241" s="55" t="s">
        <v>310</v>
      </c>
      <c r="B241" s="55" t="s">
        <v>311</v>
      </c>
      <c r="C241" s="32">
        <v>4301135195</v>
      </c>
      <c r="D241" s="165">
        <v>4640242180366</v>
      </c>
      <c r="E241" s="166"/>
      <c r="F241" s="160">
        <v>3.7</v>
      </c>
      <c r="G241" s="33">
        <v>1</v>
      </c>
      <c r="H241" s="160">
        <v>3.7</v>
      </c>
      <c r="I241" s="160">
        <v>3.8919999999999999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299" t="s">
        <v>312</v>
      </c>
      <c r="O241" s="172"/>
      <c r="P241" s="172"/>
      <c r="Q241" s="172"/>
      <c r="R241" s="166"/>
      <c r="S241" s="35"/>
      <c r="T241" s="35"/>
      <c r="U241" s="36" t="s">
        <v>66</v>
      </c>
      <c r="V241" s="161">
        <v>10</v>
      </c>
      <c r="W241" s="162">
        <f t="shared" si="4"/>
        <v>10</v>
      </c>
      <c r="X241" s="37">
        <f t="shared" si="5"/>
        <v>9.3600000000000003E-2</v>
      </c>
      <c r="Y241" s="57"/>
      <c r="Z241" s="58"/>
      <c r="AD241" s="62"/>
      <c r="BA241" s="143" t="s">
        <v>75</v>
      </c>
    </row>
    <row r="242" spans="1:53" ht="27" hidden="1" customHeight="1" x14ac:dyDescent="0.25">
      <c r="A242" s="55" t="s">
        <v>313</v>
      </c>
      <c r="B242" s="55" t="s">
        <v>314</v>
      </c>
      <c r="C242" s="32">
        <v>4301135188</v>
      </c>
      <c r="D242" s="165">
        <v>4640242180335</v>
      </c>
      <c r="E242" s="166"/>
      <c r="F242" s="160">
        <v>3.7</v>
      </c>
      <c r="G242" s="33">
        <v>1</v>
      </c>
      <c r="H242" s="160">
        <v>3.7</v>
      </c>
      <c r="I242" s="160">
        <v>3.8919999999999999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82" t="s">
        <v>315</v>
      </c>
      <c r="O242" s="172"/>
      <c r="P242" s="172"/>
      <c r="Q242" s="172"/>
      <c r="R242" s="166"/>
      <c r="S242" s="35"/>
      <c r="T242" s="35"/>
      <c r="U242" s="36" t="s">
        <v>66</v>
      </c>
      <c r="V242" s="161">
        <v>0</v>
      </c>
      <c r="W242" s="162">
        <f t="shared" si="4"/>
        <v>0</v>
      </c>
      <c r="X242" s="37">
        <f t="shared" si="5"/>
        <v>0</v>
      </c>
      <c r="Y242" s="57"/>
      <c r="Z242" s="58"/>
      <c r="AD242" s="62"/>
      <c r="BA242" s="144" t="s">
        <v>75</v>
      </c>
    </row>
    <row r="243" spans="1:53" ht="37.5" hidden="1" customHeight="1" x14ac:dyDescent="0.25">
      <c r="A243" s="55" t="s">
        <v>316</v>
      </c>
      <c r="B243" s="55" t="s">
        <v>317</v>
      </c>
      <c r="C243" s="32">
        <v>4301135189</v>
      </c>
      <c r="D243" s="165">
        <v>4640242180342</v>
      </c>
      <c r="E243" s="166"/>
      <c r="F243" s="160">
        <v>3.7</v>
      </c>
      <c r="G243" s="33">
        <v>1</v>
      </c>
      <c r="H243" s="160">
        <v>3.7</v>
      </c>
      <c r="I243" s="160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345" t="s">
        <v>318</v>
      </c>
      <c r="O243" s="172"/>
      <c r="P243" s="172"/>
      <c r="Q243" s="172"/>
      <c r="R243" s="166"/>
      <c r="S243" s="35"/>
      <c r="T243" s="35"/>
      <c r="U243" s="36" t="s">
        <v>66</v>
      </c>
      <c r="V243" s="161">
        <v>0</v>
      </c>
      <c r="W243" s="162">
        <f t="shared" si="4"/>
        <v>0</v>
      </c>
      <c r="X243" s="37">
        <f t="shared" si="5"/>
        <v>0</v>
      </c>
      <c r="Y243" s="57"/>
      <c r="Z243" s="58"/>
      <c r="AD243" s="62"/>
      <c r="BA243" s="145" t="s">
        <v>75</v>
      </c>
    </row>
    <row r="244" spans="1:53" ht="27" hidden="1" customHeight="1" x14ac:dyDescent="0.25">
      <c r="A244" s="55" t="s">
        <v>319</v>
      </c>
      <c r="B244" s="55" t="s">
        <v>320</v>
      </c>
      <c r="C244" s="32">
        <v>4301135190</v>
      </c>
      <c r="D244" s="165">
        <v>4640242180359</v>
      </c>
      <c r="E244" s="166"/>
      <c r="F244" s="160">
        <v>3.7</v>
      </c>
      <c r="G244" s="33">
        <v>1</v>
      </c>
      <c r="H244" s="160">
        <v>3.7</v>
      </c>
      <c r="I244" s="160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300" t="s">
        <v>321</v>
      </c>
      <c r="O244" s="172"/>
      <c r="P244" s="172"/>
      <c r="Q244" s="172"/>
      <c r="R244" s="166"/>
      <c r="S244" s="35"/>
      <c r="T244" s="35"/>
      <c r="U244" s="36" t="s">
        <v>66</v>
      </c>
      <c r="V244" s="161">
        <v>0</v>
      </c>
      <c r="W244" s="162">
        <f t="shared" si="4"/>
        <v>0</v>
      </c>
      <c r="X244" s="37">
        <f t="shared" si="5"/>
        <v>0</v>
      </c>
      <c r="Y244" s="57"/>
      <c r="Z244" s="58"/>
      <c r="AD244" s="62"/>
      <c r="BA244" s="146" t="s">
        <v>75</v>
      </c>
    </row>
    <row r="245" spans="1:53" ht="27" hidden="1" customHeight="1" x14ac:dyDescent="0.25">
      <c r="A245" s="55" t="s">
        <v>322</v>
      </c>
      <c r="B245" s="55" t="s">
        <v>323</v>
      </c>
      <c r="C245" s="32">
        <v>4301135192</v>
      </c>
      <c r="D245" s="165">
        <v>4640242180380</v>
      </c>
      <c r="E245" s="166"/>
      <c r="F245" s="160">
        <v>3.7</v>
      </c>
      <c r="G245" s="33">
        <v>1</v>
      </c>
      <c r="H245" s="160">
        <v>3.7</v>
      </c>
      <c r="I245" s="160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56" t="s">
        <v>324</v>
      </c>
      <c r="O245" s="172"/>
      <c r="P245" s="172"/>
      <c r="Q245" s="172"/>
      <c r="R245" s="166"/>
      <c r="S245" s="35"/>
      <c r="T245" s="35"/>
      <c r="U245" s="36" t="s">
        <v>66</v>
      </c>
      <c r="V245" s="161">
        <v>0</v>
      </c>
      <c r="W245" s="162">
        <f t="shared" si="4"/>
        <v>0</v>
      </c>
      <c r="X245" s="37">
        <f t="shared" si="5"/>
        <v>0</v>
      </c>
      <c r="Y245" s="57"/>
      <c r="Z245" s="58"/>
      <c r="AD245" s="62"/>
      <c r="BA245" s="147" t="s">
        <v>75</v>
      </c>
    </row>
    <row r="246" spans="1:53" ht="27" hidden="1" customHeight="1" x14ac:dyDescent="0.25">
      <c r="A246" s="55" t="s">
        <v>325</v>
      </c>
      <c r="B246" s="55" t="s">
        <v>326</v>
      </c>
      <c r="C246" s="32">
        <v>4301135186</v>
      </c>
      <c r="D246" s="165">
        <v>4640242180311</v>
      </c>
      <c r="E246" s="166"/>
      <c r="F246" s="160">
        <v>5.5</v>
      </c>
      <c r="G246" s="33">
        <v>1</v>
      </c>
      <c r="H246" s="160">
        <v>5.5</v>
      </c>
      <c r="I246" s="160">
        <v>5.7350000000000003</v>
      </c>
      <c r="J246" s="33">
        <v>84</v>
      </c>
      <c r="K246" s="33" t="s">
        <v>63</v>
      </c>
      <c r="L246" s="34" t="s">
        <v>64</v>
      </c>
      <c r="M246" s="33">
        <v>180</v>
      </c>
      <c r="N246" s="223" t="s">
        <v>327</v>
      </c>
      <c r="O246" s="172"/>
      <c r="P246" s="172"/>
      <c r="Q246" s="172"/>
      <c r="R246" s="166"/>
      <c r="S246" s="35"/>
      <c r="T246" s="35"/>
      <c r="U246" s="36" t="s">
        <v>66</v>
      </c>
      <c r="V246" s="161">
        <v>0</v>
      </c>
      <c r="W246" s="162">
        <f t="shared" si="4"/>
        <v>0</v>
      </c>
      <c r="X246" s="37">
        <f>IFERROR(IF(V246="","",V246*0.0155),"")</f>
        <v>0</v>
      </c>
      <c r="Y246" s="57"/>
      <c r="Z246" s="58"/>
      <c r="AD246" s="62"/>
      <c r="BA246" s="148" t="s">
        <v>75</v>
      </c>
    </row>
    <row r="247" spans="1:53" ht="37.5" hidden="1" customHeight="1" x14ac:dyDescent="0.25">
      <c r="A247" s="55" t="s">
        <v>328</v>
      </c>
      <c r="B247" s="55" t="s">
        <v>329</v>
      </c>
      <c r="C247" s="32">
        <v>4301135187</v>
      </c>
      <c r="D247" s="165">
        <v>4640242180328</v>
      </c>
      <c r="E247" s="166"/>
      <c r="F247" s="160">
        <v>3.5</v>
      </c>
      <c r="G247" s="33">
        <v>1</v>
      </c>
      <c r="H247" s="160">
        <v>3.5</v>
      </c>
      <c r="I247" s="160">
        <v>3.6920000000000002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199" t="s">
        <v>330</v>
      </c>
      <c r="O247" s="172"/>
      <c r="P247" s="172"/>
      <c r="Q247" s="172"/>
      <c r="R247" s="166"/>
      <c r="S247" s="35"/>
      <c r="T247" s="35"/>
      <c r="U247" s="36" t="s">
        <v>66</v>
      </c>
      <c r="V247" s="161">
        <v>0</v>
      </c>
      <c r="W247" s="162">
        <f t="shared" si="4"/>
        <v>0</v>
      </c>
      <c r="X247" s="37">
        <f>IFERROR(IF(V247="","",V247*0.00936),"")</f>
        <v>0</v>
      </c>
      <c r="Y247" s="57"/>
      <c r="Z247" s="58"/>
      <c r="AD247" s="62"/>
      <c r="BA247" s="149" t="s">
        <v>75</v>
      </c>
    </row>
    <row r="248" spans="1:53" ht="27" hidden="1" customHeight="1" x14ac:dyDescent="0.25">
      <c r="A248" s="55" t="s">
        <v>331</v>
      </c>
      <c r="B248" s="55" t="s">
        <v>332</v>
      </c>
      <c r="C248" s="32">
        <v>4301135194</v>
      </c>
      <c r="D248" s="165">
        <v>4640242180380</v>
      </c>
      <c r="E248" s="166"/>
      <c r="F248" s="160">
        <v>1.8</v>
      </c>
      <c r="G248" s="33">
        <v>1</v>
      </c>
      <c r="H248" s="160">
        <v>1.8</v>
      </c>
      <c r="I248" s="160">
        <v>1.9119999999999999</v>
      </c>
      <c r="J248" s="33">
        <v>234</v>
      </c>
      <c r="K248" s="33" t="s">
        <v>121</v>
      </c>
      <c r="L248" s="34" t="s">
        <v>64</v>
      </c>
      <c r="M248" s="33">
        <v>180</v>
      </c>
      <c r="N248" s="204" t="s">
        <v>333</v>
      </c>
      <c r="O248" s="172"/>
      <c r="P248" s="172"/>
      <c r="Q248" s="172"/>
      <c r="R248" s="166"/>
      <c r="S248" s="35"/>
      <c r="T248" s="35"/>
      <c r="U248" s="36" t="s">
        <v>66</v>
      </c>
      <c r="V248" s="161">
        <v>0</v>
      </c>
      <c r="W248" s="162">
        <f t="shared" si="4"/>
        <v>0</v>
      </c>
      <c r="X248" s="37">
        <f>IFERROR(IF(V248="","",V248*0.00502),"")</f>
        <v>0</v>
      </c>
      <c r="Y248" s="57"/>
      <c r="Z248" s="58"/>
      <c r="AD248" s="62"/>
      <c r="BA248" s="150" t="s">
        <v>75</v>
      </c>
    </row>
    <row r="249" spans="1:53" ht="27" hidden="1" customHeight="1" x14ac:dyDescent="0.25">
      <c r="A249" s="55" t="s">
        <v>334</v>
      </c>
      <c r="B249" s="55" t="s">
        <v>335</v>
      </c>
      <c r="C249" s="32">
        <v>4301135193</v>
      </c>
      <c r="D249" s="165">
        <v>4640242180403</v>
      </c>
      <c r="E249" s="166"/>
      <c r="F249" s="160">
        <v>3</v>
      </c>
      <c r="G249" s="33">
        <v>1</v>
      </c>
      <c r="H249" s="160">
        <v>3</v>
      </c>
      <c r="I249" s="160">
        <v>3.1920000000000002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174" t="s">
        <v>336</v>
      </c>
      <c r="O249" s="172"/>
      <c r="P249" s="172"/>
      <c r="Q249" s="172"/>
      <c r="R249" s="166"/>
      <c r="S249" s="35"/>
      <c r="T249" s="35"/>
      <c r="U249" s="36" t="s">
        <v>66</v>
      </c>
      <c r="V249" s="161">
        <v>0</v>
      </c>
      <c r="W249" s="162">
        <f t="shared" si="4"/>
        <v>0</v>
      </c>
      <c r="X249" s="37">
        <f>IFERROR(IF(V249="","",V249*0.00936),"")</f>
        <v>0</v>
      </c>
      <c r="Y249" s="57"/>
      <c r="Z249" s="58"/>
      <c r="AD249" s="62"/>
      <c r="BA249" s="151" t="s">
        <v>75</v>
      </c>
    </row>
    <row r="250" spans="1:53" ht="27" hidden="1" customHeight="1" x14ac:dyDescent="0.25">
      <c r="A250" s="55" t="s">
        <v>337</v>
      </c>
      <c r="B250" s="55" t="s">
        <v>338</v>
      </c>
      <c r="C250" s="32">
        <v>4301135153</v>
      </c>
      <c r="D250" s="165">
        <v>4607111037480</v>
      </c>
      <c r="E250" s="166"/>
      <c r="F250" s="160">
        <v>1</v>
      </c>
      <c r="G250" s="33">
        <v>4</v>
      </c>
      <c r="H250" s="160">
        <v>4</v>
      </c>
      <c r="I250" s="160">
        <v>4.2724000000000002</v>
      </c>
      <c r="J250" s="33">
        <v>84</v>
      </c>
      <c r="K250" s="33" t="s">
        <v>63</v>
      </c>
      <c r="L250" s="34" t="s">
        <v>64</v>
      </c>
      <c r="M250" s="33">
        <v>180</v>
      </c>
      <c r="N250" s="23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172"/>
      <c r="P250" s="172"/>
      <c r="Q250" s="172"/>
      <c r="R250" s="166"/>
      <c r="S250" s="35"/>
      <c r="T250" s="35"/>
      <c r="U250" s="36" t="s">
        <v>66</v>
      </c>
      <c r="V250" s="161">
        <v>0</v>
      </c>
      <c r="W250" s="162">
        <f t="shared" si="4"/>
        <v>0</v>
      </c>
      <c r="X250" s="37">
        <f>IFERROR(IF(V250="","",V250*0.0155),"")</f>
        <v>0</v>
      </c>
      <c r="Y250" s="57"/>
      <c r="Z250" s="58"/>
      <c r="AD250" s="62"/>
      <c r="BA250" s="152" t="s">
        <v>75</v>
      </c>
    </row>
    <row r="251" spans="1:53" ht="27" hidden="1" customHeight="1" x14ac:dyDescent="0.25">
      <c r="A251" s="55" t="s">
        <v>339</v>
      </c>
      <c r="B251" s="55" t="s">
        <v>340</v>
      </c>
      <c r="C251" s="32">
        <v>4301135152</v>
      </c>
      <c r="D251" s="165">
        <v>4607111037473</v>
      </c>
      <c r="E251" s="166"/>
      <c r="F251" s="160">
        <v>1</v>
      </c>
      <c r="G251" s="33">
        <v>4</v>
      </c>
      <c r="H251" s="160">
        <v>4</v>
      </c>
      <c r="I251" s="160">
        <v>4.2300000000000004</v>
      </c>
      <c r="J251" s="33">
        <v>84</v>
      </c>
      <c r="K251" s="33" t="s">
        <v>63</v>
      </c>
      <c r="L251" s="34" t="s">
        <v>64</v>
      </c>
      <c r="M251" s="33">
        <v>180</v>
      </c>
      <c r="N251" s="21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172"/>
      <c r="P251" s="172"/>
      <c r="Q251" s="172"/>
      <c r="R251" s="166"/>
      <c r="S251" s="35"/>
      <c r="T251" s="35"/>
      <c r="U251" s="36" t="s">
        <v>66</v>
      </c>
      <c r="V251" s="161">
        <v>0</v>
      </c>
      <c r="W251" s="162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75</v>
      </c>
    </row>
    <row r="252" spans="1:53" ht="27" hidden="1" customHeight="1" x14ac:dyDescent="0.25">
      <c r="A252" s="55" t="s">
        <v>341</v>
      </c>
      <c r="B252" s="55" t="s">
        <v>342</v>
      </c>
      <c r="C252" s="32">
        <v>4301135198</v>
      </c>
      <c r="D252" s="165">
        <v>4640242180663</v>
      </c>
      <c r="E252" s="166"/>
      <c r="F252" s="160">
        <v>0.9</v>
      </c>
      <c r="G252" s="33">
        <v>4</v>
      </c>
      <c r="H252" s="160">
        <v>3.6</v>
      </c>
      <c r="I252" s="160">
        <v>3.83</v>
      </c>
      <c r="J252" s="33">
        <v>84</v>
      </c>
      <c r="K252" s="33" t="s">
        <v>63</v>
      </c>
      <c r="L252" s="34" t="s">
        <v>64</v>
      </c>
      <c r="M252" s="33">
        <v>180</v>
      </c>
      <c r="N252" s="334" t="s">
        <v>343</v>
      </c>
      <c r="O252" s="172"/>
      <c r="P252" s="172"/>
      <c r="Q252" s="172"/>
      <c r="R252" s="166"/>
      <c r="S252" s="35"/>
      <c r="T252" s="35"/>
      <c r="U252" s="36" t="s">
        <v>66</v>
      </c>
      <c r="V252" s="161">
        <v>0</v>
      </c>
      <c r="W252" s="162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75</v>
      </c>
    </row>
    <row r="253" spans="1:53" x14ac:dyDescent="0.2">
      <c r="A253" s="167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9"/>
      <c r="N253" s="175" t="s">
        <v>67</v>
      </c>
      <c r="O253" s="176"/>
      <c r="P253" s="176"/>
      <c r="Q253" s="176"/>
      <c r="R253" s="176"/>
      <c r="S253" s="176"/>
      <c r="T253" s="177"/>
      <c r="U253" s="38" t="s">
        <v>66</v>
      </c>
      <c r="V253" s="163">
        <f>IFERROR(SUM(V240:V252),"0")</f>
        <v>20</v>
      </c>
      <c r="W253" s="163">
        <f>IFERROR(SUM(W240:W252),"0")</f>
        <v>20</v>
      </c>
      <c r="X253" s="163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0.18720000000000001</v>
      </c>
      <c r="Y253" s="164"/>
      <c r="Z253" s="164"/>
    </row>
    <row r="254" spans="1:53" x14ac:dyDescent="0.2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9"/>
      <c r="N254" s="175" t="s">
        <v>67</v>
      </c>
      <c r="O254" s="176"/>
      <c r="P254" s="176"/>
      <c r="Q254" s="176"/>
      <c r="R254" s="176"/>
      <c r="S254" s="176"/>
      <c r="T254" s="177"/>
      <c r="U254" s="38" t="s">
        <v>68</v>
      </c>
      <c r="V254" s="163">
        <f>IFERROR(SUMPRODUCT(V240:V252*H240:H252),"0")</f>
        <v>67</v>
      </c>
      <c r="W254" s="163">
        <f>IFERROR(SUMPRODUCT(W240:W252*H240:H252),"0")</f>
        <v>67</v>
      </c>
      <c r="X254" s="38"/>
      <c r="Y254" s="164"/>
      <c r="Z254" s="164"/>
    </row>
    <row r="255" spans="1:53" ht="15" customHeight="1" x14ac:dyDescent="0.2">
      <c r="A255" s="250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91"/>
      <c r="N255" s="208" t="s">
        <v>344</v>
      </c>
      <c r="O255" s="209"/>
      <c r="P255" s="209"/>
      <c r="Q255" s="209"/>
      <c r="R255" s="209"/>
      <c r="S255" s="209"/>
      <c r="T255" s="193"/>
      <c r="U255" s="38" t="s">
        <v>68</v>
      </c>
      <c r="V255" s="163">
        <f>IFERROR(V24+V33+V41+V47+V57+V63+V68+V74+V84+V91+V99+V105+V110+V118+V123+V129+V134+V140+V148+V153+V160+V165+V170+V177+V185+V193+V198+V204+V210+V216+V221+V227+V231+V238+V254,"0")</f>
        <v>5784.36</v>
      </c>
      <c r="W255" s="163">
        <f>IFERROR(W24+W33+W41+W47+W57+W63+W68+W74+W84+W91+W99+W105+W110+W118+W123+W129+W134+W140+W148+W153+W160+W165+W170+W177+W185+W193+W198+W204+W210+W216+W221+W227+W231+W238+W254,"0")</f>
        <v>5784.36</v>
      </c>
      <c r="X255" s="38"/>
      <c r="Y255" s="164"/>
      <c r="Z255" s="164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91"/>
      <c r="N256" s="208" t="s">
        <v>345</v>
      </c>
      <c r="O256" s="209"/>
      <c r="P256" s="209"/>
      <c r="Q256" s="209"/>
      <c r="R256" s="209"/>
      <c r="S256" s="209"/>
      <c r="T256" s="193"/>
      <c r="U256" s="38" t="s">
        <v>68</v>
      </c>
      <c r="V256" s="16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6205.8181999999997</v>
      </c>
      <c r="W256" s="16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6205.8181999999997</v>
      </c>
      <c r="X256" s="38"/>
      <c r="Y256" s="164"/>
      <c r="Z256" s="164"/>
    </row>
    <row r="257" spans="1:32" x14ac:dyDescent="0.2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1"/>
      <c r="N257" s="208" t="s">
        <v>346</v>
      </c>
      <c r="O257" s="209"/>
      <c r="P257" s="209"/>
      <c r="Q257" s="209"/>
      <c r="R257" s="209"/>
      <c r="S257" s="209"/>
      <c r="T257" s="193"/>
      <c r="U257" s="38" t="s">
        <v>347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13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13</v>
      </c>
      <c r="X257" s="38"/>
      <c r="Y257" s="164"/>
      <c r="Z257" s="164"/>
    </row>
    <row r="258" spans="1:32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1"/>
      <c r="N258" s="208" t="s">
        <v>348</v>
      </c>
      <c r="O258" s="209"/>
      <c r="P258" s="209"/>
      <c r="Q258" s="209"/>
      <c r="R258" s="209"/>
      <c r="S258" s="209"/>
      <c r="T258" s="193"/>
      <c r="U258" s="38" t="s">
        <v>68</v>
      </c>
      <c r="V258" s="163">
        <f>GrossWeightTotal+PalletQtyTotal*25</f>
        <v>6530.8181999999997</v>
      </c>
      <c r="W258" s="163">
        <f>GrossWeightTotalR+PalletQtyTotalR*25</f>
        <v>6530.8181999999997</v>
      </c>
      <c r="X258" s="38"/>
      <c r="Y258" s="164"/>
      <c r="Z258" s="164"/>
    </row>
    <row r="259" spans="1:32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1"/>
      <c r="N259" s="208" t="s">
        <v>349</v>
      </c>
      <c r="O259" s="209"/>
      <c r="P259" s="209"/>
      <c r="Q259" s="209"/>
      <c r="R259" s="209"/>
      <c r="S259" s="209"/>
      <c r="T259" s="193"/>
      <c r="U259" s="38" t="s">
        <v>347</v>
      </c>
      <c r="V259" s="163">
        <f>IFERROR(V23+V32+V40+V46+V56+V62+V67+V73+V83+V90+V98+V104+V109+V117+V122+V128+V133+V139+V147+V152+V159+V164+V169+V176+V184+V192+V197+V203+V209+V215+V220+V226+V230+V237+V253,"0")</f>
        <v>1270</v>
      </c>
      <c r="W259" s="163">
        <f>IFERROR(W23+W32+W40+W46+W56+W62+W67+W73+W83+W90+W98+W104+W109+W117+W122+W128+W133+W139+W147+W152+W159+W164+W169+W176+W184+W192+W197+W203+W209+W215+W220+W226+W230+W237+W253,"0")</f>
        <v>1270</v>
      </c>
      <c r="X259" s="38"/>
      <c r="Y259" s="164"/>
      <c r="Z259" s="164"/>
    </row>
    <row r="260" spans="1:32" ht="14.25" hidden="1" customHeight="1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1"/>
      <c r="N260" s="208" t="s">
        <v>350</v>
      </c>
      <c r="O260" s="209"/>
      <c r="P260" s="209"/>
      <c r="Q260" s="209"/>
      <c r="R260" s="209"/>
      <c r="S260" s="209"/>
      <c r="T260" s="193"/>
      <c r="U260" s="40" t="s">
        <v>351</v>
      </c>
      <c r="V260" s="38"/>
      <c r="W260" s="38"/>
      <c r="X260" s="38">
        <f>IFERROR(X23+X32+X40+X46+X56+X62+X67+X73+X83+X90+X98+X104+X109+X117+X122+X128+X133+X139+X147+X152+X159+X164+X169+X176+X184+X192+X197+X203+X209+X215+X220+X226+X230+X237+X253,"0")</f>
        <v>15.316680000000002</v>
      </c>
      <c r="Y260" s="164"/>
      <c r="Z260" s="164"/>
    </row>
    <row r="261" spans="1:32" ht="13.5" customHeight="1" thickBot="1" x14ac:dyDescent="0.25"/>
    <row r="262" spans="1:32" ht="27" customHeight="1" thickTop="1" thickBot="1" x14ac:dyDescent="0.25">
      <c r="A262" s="41" t="s">
        <v>352</v>
      </c>
      <c r="B262" s="155" t="s">
        <v>59</v>
      </c>
      <c r="C262" s="185" t="s">
        <v>69</v>
      </c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22"/>
      <c r="S262" s="185" t="s">
        <v>202</v>
      </c>
      <c r="T262" s="222"/>
      <c r="U262" s="185" t="s">
        <v>224</v>
      </c>
      <c r="V262" s="242"/>
      <c r="W262" s="242"/>
      <c r="X262" s="222"/>
      <c r="Y262" s="185" t="s">
        <v>247</v>
      </c>
      <c r="Z262" s="242"/>
      <c r="AA262" s="242"/>
      <c r="AB262" s="222"/>
      <c r="AC262" s="155" t="s">
        <v>275</v>
      </c>
      <c r="AD262" s="185" t="s">
        <v>279</v>
      </c>
      <c r="AE262" s="222"/>
      <c r="AF262" s="155" t="s">
        <v>287</v>
      </c>
    </row>
    <row r="263" spans="1:32" ht="14.25" customHeight="1" thickTop="1" x14ac:dyDescent="0.2">
      <c r="A263" s="206" t="s">
        <v>353</v>
      </c>
      <c r="B263" s="185" t="s">
        <v>59</v>
      </c>
      <c r="C263" s="185" t="s">
        <v>70</v>
      </c>
      <c r="D263" s="185" t="s">
        <v>82</v>
      </c>
      <c r="E263" s="185" t="s">
        <v>92</v>
      </c>
      <c r="F263" s="185" t="s">
        <v>99</v>
      </c>
      <c r="G263" s="185" t="s">
        <v>118</v>
      </c>
      <c r="H263" s="185" t="s">
        <v>126</v>
      </c>
      <c r="I263" s="185" t="s">
        <v>130</v>
      </c>
      <c r="J263" s="185" t="s">
        <v>136</v>
      </c>
      <c r="K263" s="185" t="s">
        <v>149</v>
      </c>
      <c r="L263" s="185" t="s">
        <v>156</v>
      </c>
      <c r="M263" s="185" t="s">
        <v>169</v>
      </c>
      <c r="N263" s="185" t="s">
        <v>174</v>
      </c>
      <c r="O263" s="185" t="s">
        <v>177</v>
      </c>
      <c r="P263" s="185" t="s">
        <v>188</v>
      </c>
      <c r="Q263" s="185" t="s">
        <v>191</v>
      </c>
      <c r="R263" s="185" t="s">
        <v>199</v>
      </c>
      <c r="S263" s="185" t="s">
        <v>203</v>
      </c>
      <c r="T263" s="185" t="s">
        <v>206</v>
      </c>
      <c r="U263" s="185" t="s">
        <v>225</v>
      </c>
      <c r="V263" s="185" t="s">
        <v>230</v>
      </c>
      <c r="W263" s="185" t="s">
        <v>224</v>
      </c>
      <c r="X263" s="185" t="s">
        <v>239</v>
      </c>
      <c r="Y263" s="185" t="s">
        <v>248</v>
      </c>
      <c r="Z263" s="185" t="s">
        <v>257</v>
      </c>
      <c r="AA263" s="185" t="s">
        <v>266</v>
      </c>
      <c r="AB263" s="185" t="s">
        <v>270</v>
      </c>
      <c r="AC263" s="185" t="s">
        <v>276</v>
      </c>
      <c r="AD263" s="185" t="s">
        <v>280</v>
      </c>
      <c r="AE263" s="185" t="s">
        <v>284</v>
      </c>
      <c r="AF263" s="185" t="s">
        <v>288</v>
      </c>
    </row>
    <row r="264" spans="1:32" ht="13.5" customHeight="1" thickBot="1" x14ac:dyDescent="0.25">
      <c r="A264" s="207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  <c r="AA264" s="186"/>
      <c r="AB264" s="186"/>
      <c r="AC264" s="186"/>
      <c r="AD264" s="186"/>
      <c r="AE264" s="186"/>
      <c r="AF264" s="186"/>
    </row>
    <row r="265" spans="1:32" ht="18" customHeight="1" thickTop="1" thickBot="1" x14ac:dyDescent="0.25">
      <c r="A265" s="41" t="s">
        <v>354</v>
      </c>
      <c r="B265" s="47">
        <f>IFERROR(V22*H22,"0")</f>
        <v>0</v>
      </c>
      <c r="C265" s="47">
        <f>IFERROR(V28*H28,"0")+IFERROR(V29*H29,"0")+IFERROR(V30*H30,"0")+IFERROR(V31*H31,"0")</f>
        <v>228</v>
      </c>
      <c r="D265" s="47">
        <f>IFERROR(V36*H36,"0")+IFERROR(V37*H37,"0")+IFERROR(V38*H38,"0")+IFERROR(V39*H39,"0")</f>
        <v>186</v>
      </c>
      <c r="E265" s="47">
        <f>IFERROR(V44*H44,"0")+IFERROR(V45*H45,"0")</f>
        <v>42</v>
      </c>
      <c r="F265" s="47">
        <f>IFERROR(V50*H50,"0")+IFERROR(V51*H51,"0")+IFERROR(V52*H52,"0")+IFERROR(V53*H53,"0")+IFERROR(V54*H54,"0")+IFERROR(V55*H55,"0")</f>
        <v>288</v>
      </c>
      <c r="G265" s="47">
        <f>IFERROR(V60*H60,"0")+IFERROR(V61*H61,"0")</f>
        <v>1315</v>
      </c>
      <c r="H265" s="47">
        <f>IFERROR(V66*H66,"0")</f>
        <v>0</v>
      </c>
      <c r="I265" s="47">
        <f>IFERROR(V71*H71,"0")+IFERROR(V72*H72,"0")</f>
        <v>115.2</v>
      </c>
      <c r="J265" s="47">
        <f>IFERROR(V77*H77,"0")+IFERROR(V78*H78,"0")+IFERROR(V79*H79,"0")+IFERROR(V80*H80,"0")+IFERROR(V81*H81,"0")+IFERROR(V82*H82,"0")</f>
        <v>151.19999999999999</v>
      </c>
      <c r="K265" s="47">
        <f>IFERROR(V87*H87,"0")+IFERROR(V88*H88,"0")+IFERROR(V89*H89,"0")</f>
        <v>0</v>
      </c>
      <c r="L265" s="47">
        <f>IFERROR(V94*H94,"0")+IFERROR(V95*H95,"0")+IFERROR(V96*H96,"0")+IFERROR(V97*H97,"0")</f>
        <v>881.7600000000001</v>
      </c>
      <c r="M265" s="47">
        <f>IFERROR(V102*H102,"0")+IFERROR(V103*H103,"0")</f>
        <v>150</v>
      </c>
      <c r="N265" s="47">
        <f>IFERROR(V108*H108,"0")</f>
        <v>57</v>
      </c>
      <c r="O265" s="47">
        <f>IFERROR(V113*H113,"0")+IFERROR(V114*H114,"0")+IFERROR(V115*H115,"0")+IFERROR(V116*H116,"0")</f>
        <v>75</v>
      </c>
      <c r="P265" s="47">
        <f>IFERROR(V121*H121,"0")</f>
        <v>0</v>
      </c>
      <c r="Q265" s="47">
        <f>IFERROR(V126*H126,"0")+IFERROR(V127*H127,"0")</f>
        <v>0</v>
      </c>
      <c r="R265" s="47">
        <f>IFERROR(V132*H132,"0")</f>
        <v>0</v>
      </c>
      <c r="S265" s="47">
        <f>IFERROR(V138*H138,"0")</f>
        <v>0</v>
      </c>
      <c r="T265" s="47">
        <f>IFERROR(V143*H143,"0")+IFERROR(V144*H144,"0")+IFERROR(V145*H145,"0")+IFERROR(V146*H146,"0")+IFERROR(V150*H150,"0")+IFERROR(V151*H151,"0")</f>
        <v>1105</v>
      </c>
      <c r="U265" s="47">
        <f>IFERROR(V157*H157,"0")+IFERROR(V158*H158,"0")</f>
        <v>36</v>
      </c>
      <c r="V265" s="47">
        <f>IFERROR(V163*H163,"0")</f>
        <v>0</v>
      </c>
      <c r="W265" s="47">
        <f>IFERROR(V168*H168,"0")</f>
        <v>0</v>
      </c>
      <c r="X265" s="47">
        <f>IFERROR(V173*H173,"0")+IFERROR(V174*H174,"0")+IFERROR(V175*H175,"0")</f>
        <v>0</v>
      </c>
      <c r="Y265" s="47">
        <f>IFERROR(V181*H181,"0")+IFERROR(V182*H182,"0")+IFERROR(V183*H183,"0")</f>
        <v>0</v>
      </c>
      <c r="Z265" s="47">
        <f>IFERROR(V188*H188,"0")+IFERROR(V189*H189,"0")+IFERROR(V190*H190,"0")+IFERROR(V191*H191,"0")</f>
        <v>230.40000000000003</v>
      </c>
      <c r="AA265" s="47">
        <f>IFERROR(V196*H196,"0")</f>
        <v>0</v>
      </c>
      <c r="AB265" s="47">
        <f>IFERROR(V201*H201,"0")+IFERROR(V202*H202,"0")</f>
        <v>0</v>
      </c>
      <c r="AC265" s="47">
        <f>IFERROR(V208*H208,"0")</f>
        <v>0</v>
      </c>
      <c r="AD265" s="47">
        <f>IFERROR(V214*H214,"0")</f>
        <v>0</v>
      </c>
      <c r="AE265" s="47">
        <f>IFERROR(V219*H219,"0")</f>
        <v>0</v>
      </c>
      <c r="AF265" s="47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923.8</v>
      </c>
    </row>
    <row r="266" spans="1:32" ht="13.5" customHeight="1" thickTop="1" x14ac:dyDescent="0.2">
      <c r="C266" s="1"/>
    </row>
    <row r="267" spans="1:32" ht="19.5" customHeight="1" x14ac:dyDescent="0.2">
      <c r="A267" s="59" t="s">
        <v>355</v>
      </c>
      <c r="B267" s="59" t="s">
        <v>356</v>
      </c>
      <c r="C267" s="59" t="s">
        <v>357</v>
      </c>
    </row>
    <row r="268" spans="1:32" x14ac:dyDescent="0.2">
      <c r="A268" s="60">
        <f>SUMPRODUCT(--(BA:BA="ЗПФ"),--(U:U="кор"),H:H,W:W)+SUMPRODUCT(--(BA:BA="ЗПФ"),--(U:U="кг"),W:W)</f>
        <v>4006.16</v>
      </c>
      <c r="B268" s="61">
        <f>SUMPRODUCT(--(BA:BA="ПГП"),--(U:U="кор"),H:H,W:W)+SUMPRODUCT(--(BA:BA="ПГП"),--(U:U="кг"),W:W)</f>
        <v>1778.1999999999998</v>
      </c>
      <c r="C268" s="61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5,00"/>
        <filter val="1 270,00"/>
        <filter val="1 315,00"/>
        <filter val="10,00"/>
        <filter val="11,00"/>
        <filter val="115,20"/>
        <filter val="12,00"/>
        <filter val="123,00"/>
        <filter val="13"/>
        <filter val="15,00"/>
        <filter val="150,00"/>
        <filter val="151,20"/>
        <filter val="152,00"/>
        <filter val="16,00"/>
        <filter val="17,00"/>
        <filter val="186,00"/>
        <filter val="19,00"/>
        <filter val="20,00"/>
        <filter val="21,00"/>
        <filter val="221,00"/>
        <filter val="228,00"/>
        <filter val="230,40"/>
        <filter val="25,00"/>
        <filter val="263,00"/>
        <filter val="27,00"/>
        <filter val="28,00"/>
        <filter val="288,00"/>
        <filter val="3,00"/>
        <filter val="30,00"/>
        <filter val="31,00"/>
        <filter val="32,00"/>
        <filter val="35,00"/>
        <filter val="354,00"/>
        <filter val="36,00"/>
        <filter val="37,00"/>
        <filter val="37,80"/>
        <filter val="40,00"/>
        <filter val="42,00"/>
        <filter val="465,00"/>
        <filter val="5 784,36"/>
        <filter val="50,00"/>
        <filter val="57,00"/>
        <filter val="59,00"/>
        <filter val="6 205,82"/>
        <filter val="6 530,82"/>
        <filter val="67,00"/>
        <filter val="7,00"/>
        <filter val="74,00"/>
        <filter val="75,00"/>
        <filter val="881,76"/>
        <filter val="9,00"/>
        <filter val="93,00"/>
      </filters>
    </filterColumn>
  </autoFilter>
  <mergeCells count="472">
    <mergeCell ref="N258:T258"/>
    <mergeCell ref="B263:B264"/>
    <mergeCell ref="C262:R262"/>
    <mergeCell ref="N24:T24"/>
    <mergeCell ref="D45:E45"/>
    <mergeCell ref="S263:S264"/>
    <mergeCell ref="U263:U264"/>
    <mergeCell ref="H263:H264"/>
    <mergeCell ref="N216:T216"/>
    <mergeCell ref="S262:T262"/>
    <mergeCell ref="D214:E214"/>
    <mergeCell ref="D245:E245"/>
    <mergeCell ref="N68:T68"/>
    <mergeCell ref="A93:X93"/>
    <mergeCell ref="N46:T46"/>
    <mergeCell ref="N243:R243"/>
    <mergeCell ref="X263:X264"/>
    <mergeCell ref="P263:P264"/>
    <mergeCell ref="N253:T253"/>
    <mergeCell ref="O263:O264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A59:X59"/>
    <mergeCell ref="A226:M227"/>
    <mergeCell ref="R6:S9"/>
    <mergeCell ref="N36:R36"/>
    <mergeCell ref="A212:X212"/>
    <mergeCell ref="D208:E208"/>
    <mergeCell ref="A217:X217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N98:T98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193:T193"/>
    <mergeCell ref="N191:R191"/>
    <mergeCell ref="A156:X156"/>
    <mergeCell ref="N116:R116"/>
    <mergeCell ref="N103:R103"/>
    <mergeCell ref="A155:X155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O11:P11"/>
    <mergeCell ref="A6:C6"/>
    <mergeCell ref="A5:C5"/>
    <mergeCell ref="D9:E9"/>
    <mergeCell ref="F9:G9"/>
    <mergeCell ref="A178:X178"/>
    <mergeCell ref="T5:U5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N241:R241"/>
    <mergeCell ref="D113:E113"/>
    <mergeCell ref="N244:R244"/>
    <mergeCell ref="A112:X112"/>
    <mergeCell ref="N209:T209"/>
    <mergeCell ref="D168:E168"/>
    <mergeCell ref="N238:T238"/>
    <mergeCell ref="A64:X64"/>
    <mergeCell ref="D38:E38"/>
    <mergeCell ref="A107:X107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N71:R71"/>
    <mergeCell ref="A192:M193"/>
    <mergeCell ref="N227:T227"/>
    <mergeCell ref="N164:T164"/>
    <mergeCell ref="A17:A18"/>
    <mergeCell ref="K17:K18"/>
    <mergeCell ref="A125:X125"/>
    <mergeCell ref="A20:X20"/>
    <mergeCell ref="C17:C18"/>
    <mergeCell ref="D103:E103"/>
    <mergeCell ref="D37:E37"/>
    <mergeCell ref="Q263:Q264"/>
    <mergeCell ref="N150:R150"/>
    <mergeCell ref="D96:E96"/>
    <mergeCell ref="N242:R242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D251:E251"/>
    <mergeCell ref="N145:R145"/>
    <mergeCell ref="A73:M74"/>
    <mergeCell ref="D182:E182"/>
    <mergeCell ref="N163:R163"/>
    <mergeCell ref="N259:T259"/>
    <mergeCell ref="N138:R138"/>
    <mergeCell ref="N174:R174"/>
    <mergeCell ref="D190:E190"/>
    <mergeCell ref="U17:U18"/>
    <mergeCell ref="A21:X21"/>
    <mergeCell ref="D248:E248"/>
    <mergeCell ref="N83:T83"/>
    <mergeCell ref="D219:E219"/>
    <mergeCell ref="A42:X42"/>
    <mergeCell ref="N41:T41"/>
    <mergeCell ref="N56:T56"/>
    <mergeCell ref="D39:E39"/>
    <mergeCell ref="D89:E89"/>
    <mergeCell ref="N45:R45"/>
    <mergeCell ref="A70:X70"/>
    <mergeCell ref="D80:E80"/>
    <mergeCell ref="N66:R66"/>
    <mergeCell ref="N53:R53"/>
    <mergeCell ref="A26:X26"/>
    <mergeCell ref="N37:R37"/>
    <mergeCell ref="N72:R72"/>
    <mergeCell ref="A62:M63"/>
    <mergeCell ref="N23:T23"/>
    <mergeCell ref="N144:R144"/>
    <mergeCell ref="D60:E60"/>
    <mergeCell ref="A69:X69"/>
    <mergeCell ref="D174:E174"/>
    <mergeCell ref="N254:T254"/>
    <mergeCell ref="T6:U9"/>
    <mergeCell ref="N77:R77"/>
    <mergeCell ref="A194:X194"/>
    <mergeCell ref="N91:T91"/>
    <mergeCell ref="N256:T256"/>
    <mergeCell ref="A131:X131"/>
    <mergeCell ref="N229:R229"/>
    <mergeCell ref="N29:R29"/>
    <mergeCell ref="D7:L7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N170:T170"/>
    <mergeCell ref="D51:E51"/>
    <mergeCell ref="H17:H18"/>
    <mergeCell ref="A86:X86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263:D264"/>
    <mergeCell ref="F263:F264"/>
    <mergeCell ref="N121:R121"/>
    <mergeCell ref="N115:R115"/>
    <mergeCell ref="D61:E61"/>
    <mergeCell ref="H10:L10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A213:X213"/>
    <mergeCell ref="N104:T104"/>
    <mergeCell ref="D181:E181"/>
    <mergeCell ref="N105:T105"/>
    <mergeCell ref="A209:M210"/>
    <mergeCell ref="A184:M185"/>
    <mergeCell ref="A159:M160"/>
    <mergeCell ref="N147:T147"/>
    <mergeCell ref="A98:M99"/>
    <mergeCell ref="N230:T230"/>
    <mergeCell ref="A169:M170"/>
    <mergeCell ref="N188:R188"/>
    <mergeCell ref="A255:M260"/>
    <mergeCell ref="N233:R233"/>
    <mergeCell ref="AC263:AC264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O8:P8"/>
    <mergeCell ref="N196:R196"/>
    <mergeCell ref="D10:E10"/>
    <mergeCell ref="F10:G1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N250:R250"/>
    <mergeCell ref="N210:T210"/>
    <mergeCell ref="L263:L264"/>
    <mergeCell ref="N263:N264"/>
    <mergeCell ref="N226:T226"/>
    <mergeCell ref="N214:R214"/>
    <mergeCell ref="A239:X239"/>
    <mergeCell ref="N221:T221"/>
    <mergeCell ref="A253:M254"/>
    <mergeCell ref="N225:R225"/>
    <mergeCell ref="D241:E241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D202:E202"/>
    <mergeCell ref="N208:R208"/>
    <mergeCell ref="A117:M118"/>
    <mergeCell ref="N183:R183"/>
    <mergeCell ref="O13:P13"/>
    <mergeCell ref="N201:R201"/>
    <mergeCell ref="D22:E22"/>
    <mergeCell ref="N51:R51"/>
    <mergeCell ref="A10:C10"/>
    <mergeCell ref="A43:X43"/>
    <mergeCell ref="N140:T140"/>
    <mergeCell ref="N247:R247"/>
    <mergeCell ref="N182:R18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9:C9"/>
    <mergeCell ref="O12:P12"/>
    <mergeCell ref="D6:L6"/>
    <mergeCell ref="A120:X120"/>
    <mergeCell ref="N192:T192"/>
    <mergeCell ref="D151:E151"/>
    <mergeCell ref="N129:T129"/>
    <mergeCell ref="N63:T63"/>
    <mergeCell ref="D150:E150"/>
    <mergeCell ref="M17:M18"/>
    <mergeCell ref="A161:X161"/>
    <mergeCell ref="P1:R1"/>
    <mergeCell ref="D17:E18"/>
    <mergeCell ref="D173:E173"/>
    <mergeCell ref="V17:V18"/>
    <mergeCell ref="X17:X18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D250:E250"/>
    <mergeCell ref="D50:E50"/>
    <mergeCell ref="A230:M231"/>
    <mergeCell ref="D44:E44"/>
    <mergeCell ref="A119:X119"/>
    <mergeCell ref="N79:R79"/>
    <mergeCell ref="N38:R38"/>
    <mergeCell ref="N249:R249"/>
    <mergeCell ref="N169:T169"/>
    <mergeCell ref="D121:E121"/>
    <mergeCell ref="A130:X130"/>
    <mergeCell ref="N132:R132"/>
    <mergeCell ref="A187:X187"/>
    <mergeCell ref="N84:T84"/>
    <mergeCell ref="D243:E243"/>
    <mergeCell ref="D249:E249"/>
    <mergeCell ref="D246:E246"/>
    <mergeCell ref="N90:T90"/>
    <mergeCell ref="D233:E233"/>
    <mergeCell ref="D183:E183"/>
    <mergeCell ref="A136:X13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358</v>
      </c>
      <c r="H1" s="53"/>
    </row>
    <row r="3" spans="2:8" x14ac:dyDescent="0.2">
      <c r="B3" s="48" t="s">
        <v>359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360</v>
      </c>
      <c r="D6" s="48" t="s">
        <v>361</v>
      </c>
      <c r="E6" s="48"/>
    </row>
    <row r="7" spans="2:8" x14ac:dyDescent="0.2">
      <c r="B7" s="48" t="s">
        <v>362</v>
      </c>
      <c r="C7" s="48" t="s">
        <v>363</v>
      </c>
      <c r="D7" s="48" t="s">
        <v>364</v>
      </c>
      <c r="E7" s="48"/>
    </row>
    <row r="8" spans="2:8" x14ac:dyDescent="0.2">
      <c r="B8" s="48" t="s">
        <v>365</v>
      </c>
      <c r="C8" s="48" t="s">
        <v>366</v>
      </c>
      <c r="D8" s="48" t="s">
        <v>367</v>
      </c>
      <c r="E8" s="48"/>
    </row>
    <row r="9" spans="2:8" x14ac:dyDescent="0.2">
      <c r="B9" s="48" t="s">
        <v>368</v>
      </c>
      <c r="C9" s="48" t="s">
        <v>369</v>
      </c>
      <c r="D9" s="48" t="s">
        <v>370</v>
      </c>
      <c r="E9" s="48"/>
    </row>
    <row r="10" spans="2:8" x14ac:dyDescent="0.2">
      <c r="B10" s="48" t="s">
        <v>371</v>
      </c>
      <c r="C10" s="48" t="s">
        <v>372</v>
      </c>
      <c r="D10" s="48" t="s">
        <v>373</v>
      </c>
      <c r="E10" s="48"/>
    </row>
    <row r="11" spans="2:8" x14ac:dyDescent="0.2">
      <c r="B11" s="48" t="s">
        <v>374</v>
      </c>
      <c r="C11" s="48" t="s">
        <v>375</v>
      </c>
      <c r="D11" s="48" t="s">
        <v>198</v>
      </c>
      <c r="E11" s="48"/>
    </row>
    <row r="13" spans="2:8" x14ac:dyDescent="0.2">
      <c r="B13" s="48" t="s">
        <v>376</v>
      </c>
      <c r="C13" s="48" t="s">
        <v>360</v>
      </c>
      <c r="D13" s="48"/>
      <c r="E13" s="48"/>
    </row>
    <row r="15" spans="2:8" x14ac:dyDescent="0.2">
      <c r="B15" s="48" t="s">
        <v>377</v>
      </c>
      <c r="C15" s="48" t="s">
        <v>363</v>
      </c>
      <c r="D15" s="48"/>
      <c r="E15" s="48"/>
    </row>
    <row r="17" spans="2:5" x14ac:dyDescent="0.2">
      <c r="B17" s="48" t="s">
        <v>378</v>
      </c>
      <c r="C17" s="48" t="s">
        <v>366</v>
      </c>
      <c r="D17" s="48"/>
      <c r="E17" s="48"/>
    </row>
    <row r="19" spans="2:5" x14ac:dyDescent="0.2">
      <c r="B19" s="48" t="s">
        <v>379</v>
      </c>
      <c r="C19" s="48" t="s">
        <v>369</v>
      </c>
      <c r="D19" s="48"/>
      <c r="E19" s="48"/>
    </row>
    <row r="21" spans="2:5" x14ac:dyDescent="0.2">
      <c r="B21" s="48" t="s">
        <v>380</v>
      </c>
      <c r="C21" s="48" t="s">
        <v>372</v>
      </c>
      <c r="D21" s="48"/>
      <c r="E21" s="48"/>
    </row>
    <row r="23" spans="2:5" x14ac:dyDescent="0.2">
      <c r="B23" s="48" t="s">
        <v>381</v>
      </c>
      <c r="C23" s="48" t="s">
        <v>375</v>
      </c>
      <c r="D23" s="48"/>
      <c r="E23" s="48"/>
    </row>
    <row r="25" spans="2:5" x14ac:dyDescent="0.2">
      <c r="B25" s="48" t="s">
        <v>382</v>
      </c>
      <c r="C25" s="48"/>
      <c r="D25" s="48"/>
      <c r="E25" s="48"/>
    </row>
    <row r="26" spans="2:5" x14ac:dyDescent="0.2">
      <c r="B26" s="48" t="s">
        <v>383</v>
      </c>
      <c r="C26" s="48"/>
      <c r="D26" s="48"/>
      <c r="E26" s="48"/>
    </row>
    <row r="27" spans="2:5" x14ac:dyDescent="0.2">
      <c r="B27" s="48" t="s">
        <v>384</v>
      </c>
      <c r="C27" s="48"/>
      <c r="D27" s="48"/>
      <c r="E27" s="48"/>
    </row>
    <row r="28" spans="2:5" x14ac:dyDescent="0.2">
      <c r="B28" s="48" t="s">
        <v>385</v>
      </c>
      <c r="C28" s="48"/>
      <c r="D28" s="48"/>
      <c r="E28" s="48"/>
    </row>
    <row r="29" spans="2:5" x14ac:dyDescent="0.2">
      <c r="B29" s="48" t="s">
        <v>386</v>
      </c>
      <c r="C29" s="48"/>
      <c r="D29" s="48"/>
      <c r="E29" s="48"/>
    </row>
    <row r="30" spans="2:5" x14ac:dyDescent="0.2">
      <c r="B30" s="48" t="s">
        <v>387</v>
      </c>
      <c r="C30" s="48"/>
      <c r="D30" s="48"/>
      <c r="E30" s="48"/>
    </row>
    <row r="31" spans="2:5" x14ac:dyDescent="0.2">
      <c r="B31" s="48" t="s">
        <v>388</v>
      </c>
      <c r="C31" s="48"/>
      <c r="D31" s="48"/>
      <c r="E31" s="48"/>
    </row>
    <row r="32" spans="2:5" x14ac:dyDescent="0.2">
      <c r="B32" s="48" t="s">
        <v>389</v>
      </c>
      <c r="C32" s="48"/>
      <c r="D32" s="48"/>
      <c r="E32" s="48"/>
    </row>
    <row r="33" spans="2:5" x14ac:dyDescent="0.2">
      <c r="B33" s="48" t="s">
        <v>390</v>
      </c>
      <c r="C33" s="48"/>
      <c r="D33" s="48"/>
      <c r="E33" s="48"/>
    </row>
    <row r="34" spans="2:5" x14ac:dyDescent="0.2">
      <c r="B34" s="48" t="s">
        <v>391</v>
      </c>
      <c r="C34" s="48"/>
      <c r="D34" s="48"/>
      <c r="E34" s="48"/>
    </row>
    <row r="35" spans="2:5" x14ac:dyDescent="0.2">
      <c r="B35" s="48" t="s">
        <v>392</v>
      </c>
      <c r="C35" s="48"/>
      <c r="D35" s="48"/>
      <c r="E35" s="48"/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