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A964AF-783A-4892-9971-68A5BCC4FB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N251" i="1"/>
  <c r="X250" i="1"/>
  <c r="W250" i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V238" i="1"/>
  <c r="V237" i="1"/>
  <c r="X236" i="1"/>
  <c r="W236" i="1"/>
  <c r="X235" i="1"/>
  <c r="W235" i="1"/>
  <c r="X234" i="1"/>
  <c r="W234" i="1"/>
  <c r="X233" i="1"/>
  <c r="X237" i="1" s="1"/>
  <c r="W233" i="1"/>
  <c r="W237" i="1" s="1"/>
  <c r="V231" i="1"/>
  <c r="V230" i="1"/>
  <c r="X229" i="1"/>
  <c r="X230" i="1" s="1"/>
  <c r="W229" i="1"/>
  <c r="W231" i="1" s="1"/>
  <c r="V227" i="1"/>
  <c r="V226" i="1"/>
  <c r="X225" i="1"/>
  <c r="X226" i="1" s="1"/>
  <c r="W225" i="1"/>
  <c r="W226" i="1" s="1"/>
  <c r="V221" i="1"/>
  <c r="V220" i="1"/>
  <c r="X219" i="1"/>
  <c r="X220" i="1" s="1"/>
  <c r="W219" i="1"/>
  <c r="W221" i="1" s="1"/>
  <c r="N219" i="1"/>
  <c r="V216" i="1"/>
  <c r="V215" i="1"/>
  <c r="X214" i="1"/>
  <c r="X215" i="1" s="1"/>
  <c r="W214" i="1"/>
  <c r="W216" i="1" s="1"/>
  <c r="V210" i="1"/>
  <c r="V209" i="1"/>
  <c r="X208" i="1"/>
  <c r="X209" i="1" s="1"/>
  <c r="W208" i="1"/>
  <c r="W209" i="1" s="1"/>
  <c r="N208" i="1"/>
  <c r="V204" i="1"/>
  <c r="V203" i="1"/>
  <c r="X202" i="1"/>
  <c r="W202" i="1"/>
  <c r="N202" i="1"/>
  <c r="X201" i="1"/>
  <c r="W201" i="1"/>
  <c r="N201" i="1"/>
  <c r="V198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N188" i="1"/>
  <c r="V185" i="1"/>
  <c r="W184" i="1"/>
  <c r="V184" i="1"/>
  <c r="X183" i="1"/>
  <c r="W183" i="1"/>
  <c r="X182" i="1"/>
  <c r="W182" i="1"/>
  <c r="X181" i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N173" i="1"/>
  <c r="V170" i="1"/>
  <c r="V169" i="1"/>
  <c r="X168" i="1"/>
  <c r="X169" i="1" s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N157" i="1"/>
  <c r="V153" i="1"/>
  <c r="V152" i="1"/>
  <c r="X151" i="1"/>
  <c r="W151" i="1"/>
  <c r="N151" i="1"/>
  <c r="X150" i="1"/>
  <c r="X152" i="1" s="1"/>
  <c r="W150" i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W23" i="1"/>
  <c r="V23" i="1"/>
  <c r="X22" i="1"/>
  <c r="X23" i="1" s="1"/>
  <c r="W22" i="1"/>
  <c r="H10" i="1"/>
  <c r="H9" i="1"/>
  <c r="A9" i="1"/>
  <c r="F10" i="1" s="1"/>
  <c r="D7" i="1"/>
  <c r="O6" i="1"/>
  <c r="N2" i="1"/>
  <c r="V255" i="1" l="1"/>
  <c r="W32" i="1"/>
  <c r="X46" i="1"/>
  <c r="W67" i="1"/>
  <c r="W74" i="1"/>
  <c r="W84" i="1"/>
  <c r="W90" i="1"/>
  <c r="W129" i="1"/>
  <c r="W153" i="1"/>
  <c r="X203" i="1"/>
  <c r="W215" i="1"/>
  <c r="W230" i="1"/>
  <c r="W40" i="1"/>
  <c r="W73" i="1"/>
  <c r="W83" i="1"/>
  <c r="X184" i="1"/>
  <c r="W227" i="1"/>
  <c r="J9" i="1"/>
  <c r="W257" i="1"/>
  <c r="X32" i="1"/>
  <c r="W33" i="1"/>
  <c r="V259" i="1"/>
  <c r="X40" i="1"/>
  <c r="W47" i="1"/>
  <c r="W46" i="1"/>
  <c r="X73" i="1"/>
  <c r="X83" i="1"/>
  <c r="X90" i="1"/>
  <c r="X104" i="1"/>
  <c r="W109" i="1"/>
  <c r="W117" i="1"/>
  <c r="W122" i="1"/>
  <c r="W128" i="1"/>
  <c r="W152" i="1"/>
  <c r="W160" i="1"/>
  <c r="W159" i="1"/>
  <c r="W177" i="1"/>
  <c r="W192" i="1"/>
  <c r="W197" i="1"/>
  <c r="W203" i="1"/>
  <c r="W220" i="1"/>
  <c r="W253" i="1"/>
  <c r="V258" i="1"/>
  <c r="W41" i="1"/>
  <c r="W57" i="1"/>
  <c r="W176" i="1"/>
  <c r="W238" i="1"/>
  <c r="W63" i="1"/>
  <c r="W91" i="1"/>
  <c r="W105" i="1"/>
  <c r="W118" i="1"/>
  <c r="W148" i="1"/>
  <c r="W254" i="1"/>
  <c r="W256" i="1"/>
  <c r="W258" i="1" s="1"/>
  <c r="A10" i="1"/>
  <c r="W99" i="1"/>
  <c r="W170" i="1"/>
  <c r="W204" i="1"/>
  <c r="W210" i="1"/>
  <c r="F9" i="1"/>
  <c r="W24" i="1"/>
  <c r="W259" i="1" l="1"/>
  <c r="X260" i="1"/>
  <c r="A268" i="1"/>
  <c r="W255" i="1"/>
  <c r="C268" i="1" s="1"/>
  <c r="B268" i="1" l="1"/>
</calcChain>
</file>

<file path=xl/sharedStrings.xml><?xml version="1.0" encoding="utf-8"?>
<sst xmlns="http://schemas.openxmlformats.org/spreadsheetml/2006/main" count="971" uniqueCount="394">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</sst>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40" t="s">
        <v>0</v>
      </c>
      <c r="E1" s="179"/>
      <c r="F1" s="179"/>
      <c r="G1" s="13" t="s">
        <v>1</v>
      </c>
      <c r="H1" s="240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8"/>
      <c r="O3" s="168"/>
      <c r="P3" s="168"/>
      <c r="Q3" s="168"/>
      <c r="R3" s="168"/>
      <c r="S3" s="168"/>
      <c r="T3" s="168"/>
      <c r="U3" s="168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306" t="s">
        <v>8</v>
      </c>
      <c r="B5" s="209"/>
      <c r="C5" s="193"/>
      <c r="D5" s="308"/>
      <c r="E5" s="309"/>
      <c r="F5" s="215" t="s">
        <v>9</v>
      </c>
      <c r="G5" s="193"/>
      <c r="H5" s="308" t="s">
        <v>393</v>
      </c>
      <c r="I5" s="330"/>
      <c r="J5" s="330"/>
      <c r="K5" s="330"/>
      <c r="L5" s="309"/>
      <c r="N5" s="25" t="s">
        <v>10</v>
      </c>
      <c r="O5" s="201">
        <v>45320</v>
      </c>
      <c r="P5" s="202"/>
      <c r="R5" s="190" t="s">
        <v>11</v>
      </c>
      <c r="S5" s="191"/>
      <c r="T5" s="307" t="s">
        <v>12</v>
      </c>
      <c r="U5" s="202"/>
      <c r="Z5" s="52"/>
      <c r="AA5" s="52"/>
      <c r="AB5" s="52"/>
    </row>
    <row r="6" spans="1:29" s="159" customFormat="1" ht="24" customHeight="1" x14ac:dyDescent="0.2">
      <c r="A6" s="306" t="s">
        <v>13</v>
      </c>
      <c r="B6" s="209"/>
      <c r="C6" s="193"/>
      <c r="D6" s="227" t="s">
        <v>14</v>
      </c>
      <c r="E6" s="228"/>
      <c r="F6" s="228"/>
      <c r="G6" s="228"/>
      <c r="H6" s="228"/>
      <c r="I6" s="228"/>
      <c r="J6" s="228"/>
      <c r="K6" s="228"/>
      <c r="L6" s="202"/>
      <c r="N6" s="25" t="s">
        <v>15</v>
      </c>
      <c r="O6" s="303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42" t="s">
        <v>16</v>
      </c>
      <c r="S6" s="191"/>
      <c r="T6" s="262" t="s">
        <v>17</v>
      </c>
      <c r="U6" s="263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71" t="str">
        <f>IFERROR(VLOOKUP(DeliveryAddress,Table,3,0),1)</f>
        <v>1</v>
      </c>
      <c r="E7" s="272"/>
      <c r="F7" s="272"/>
      <c r="G7" s="272"/>
      <c r="H7" s="272"/>
      <c r="I7" s="272"/>
      <c r="J7" s="272"/>
      <c r="K7" s="272"/>
      <c r="L7" s="225"/>
      <c r="N7" s="25"/>
      <c r="O7" s="43"/>
      <c r="P7" s="43"/>
      <c r="R7" s="168"/>
      <c r="S7" s="191"/>
      <c r="T7" s="264"/>
      <c r="U7" s="265"/>
      <c r="Z7" s="52"/>
      <c r="AA7" s="52"/>
      <c r="AB7" s="52"/>
    </row>
    <row r="8" spans="1:29" s="159" customFormat="1" ht="25.5" customHeight="1" x14ac:dyDescent="0.2">
      <c r="A8" s="196" t="s">
        <v>18</v>
      </c>
      <c r="B8" s="176"/>
      <c r="C8" s="177"/>
      <c r="D8" s="312"/>
      <c r="E8" s="313"/>
      <c r="F8" s="313"/>
      <c r="G8" s="313"/>
      <c r="H8" s="313"/>
      <c r="I8" s="313"/>
      <c r="J8" s="313"/>
      <c r="K8" s="313"/>
      <c r="L8" s="314"/>
      <c r="N8" s="25" t="s">
        <v>19</v>
      </c>
      <c r="O8" s="233">
        <v>0.45833333333333331</v>
      </c>
      <c r="P8" s="202"/>
      <c r="R8" s="168"/>
      <c r="S8" s="191"/>
      <c r="T8" s="264"/>
      <c r="U8" s="265"/>
      <c r="Z8" s="52"/>
      <c r="AA8" s="52"/>
      <c r="AB8" s="52"/>
    </row>
    <row r="9" spans="1:29" s="159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35"/>
      <c r="E9" s="189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88" t="str">
        <f>IF(AND($A$9="Тип доверенности/получателя при получении в адресе перегруза:",$D$9="Разовая доверенность"),"Введите ФИО","")</f>
        <v/>
      </c>
      <c r="I9" s="189"/>
      <c r="J9" s="1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9"/>
      <c r="L9" s="189"/>
      <c r="N9" s="27" t="s">
        <v>20</v>
      </c>
      <c r="O9" s="201"/>
      <c r="P9" s="202"/>
      <c r="R9" s="168"/>
      <c r="S9" s="191"/>
      <c r="T9" s="266"/>
      <c r="U9" s="267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35"/>
      <c r="E10" s="189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44" t="str">
        <f>IFERROR(VLOOKUP($D$10,Proxy,2,FALSE),"")</f>
        <v/>
      </c>
      <c r="I10" s="168"/>
      <c r="J10" s="168"/>
      <c r="K10" s="168"/>
      <c r="L10" s="168"/>
      <c r="N10" s="27" t="s">
        <v>21</v>
      </c>
      <c r="O10" s="233"/>
      <c r="P10" s="202"/>
      <c r="S10" s="25" t="s">
        <v>22</v>
      </c>
      <c r="T10" s="335" t="s">
        <v>23</v>
      </c>
      <c r="U10" s="263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3"/>
      <c r="P11" s="202"/>
      <c r="S11" s="25" t="s">
        <v>26</v>
      </c>
      <c r="T11" s="219" t="s">
        <v>27</v>
      </c>
      <c r="U11" s="220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210" t="s">
        <v>28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193"/>
      <c r="N12" s="25" t="s">
        <v>29</v>
      </c>
      <c r="O12" s="224"/>
      <c r="P12" s="225"/>
      <c r="Q12" s="24"/>
      <c r="S12" s="25"/>
      <c r="T12" s="179"/>
      <c r="U12" s="168"/>
      <c r="Z12" s="52"/>
      <c r="AA12" s="52"/>
      <c r="AB12" s="52"/>
    </row>
    <row r="13" spans="1:29" s="159" customFormat="1" ht="23.25" customHeight="1" x14ac:dyDescent="0.2">
      <c r="A13" s="210" t="s">
        <v>30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193"/>
      <c r="M13" s="27"/>
      <c r="N13" s="27" t="s">
        <v>31</v>
      </c>
      <c r="O13" s="219"/>
      <c r="P13" s="220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210" t="s">
        <v>32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193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214" t="s">
        <v>33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193"/>
      <c r="N15" s="283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0" t="s">
        <v>35</v>
      </c>
      <c r="B17" s="180" t="s">
        <v>36</v>
      </c>
      <c r="C17" s="296" t="s">
        <v>37</v>
      </c>
      <c r="D17" s="180" t="s">
        <v>38</v>
      </c>
      <c r="E17" s="181"/>
      <c r="F17" s="180" t="s">
        <v>39</v>
      </c>
      <c r="G17" s="180" t="s">
        <v>40</v>
      </c>
      <c r="H17" s="180" t="s">
        <v>41</v>
      </c>
      <c r="I17" s="180" t="s">
        <v>42</v>
      </c>
      <c r="J17" s="180" t="s">
        <v>43</v>
      </c>
      <c r="K17" s="180" t="s">
        <v>44</v>
      </c>
      <c r="L17" s="180" t="s">
        <v>45</v>
      </c>
      <c r="M17" s="180" t="s">
        <v>46</v>
      </c>
      <c r="N17" s="180" t="s">
        <v>47</v>
      </c>
      <c r="O17" s="301"/>
      <c r="P17" s="301"/>
      <c r="Q17" s="301"/>
      <c r="R17" s="181"/>
      <c r="S17" s="192" t="s">
        <v>48</v>
      </c>
      <c r="T17" s="193"/>
      <c r="U17" s="180" t="s">
        <v>49</v>
      </c>
      <c r="V17" s="180" t="s">
        <v>50</v>
      </c>
      <c r="W17" s="337" t="s">
        <v>51</v>
      </c>
      <c r="X17" s="180" t="s">
        <v>52</v>
      </c>
      <c r="Y17" s="194" t="s">
        <v>53</v>
      </c>
      <c r="Z17" s="194" t="s">
        <v>54</v>
      </c>
      <c r="AA17" s="194" t="s">
        <v>55</v>
      </c>
      <c r="AB17" s="321"/>
      <c r="AC17" s="322"/>
      <c r="AD17" s="290"/>
      <c r="BA17" s="317" t="s">
        <v>56</v>
      </c>
    </row>
    <row r="18" spans="1:53" ht="14.25" customHeight="1" x14ac:dyDescent="0.2">
      <c r="A18" s="184"/>
      <c r="B18" s="184"/>
      <c r="C18" s="184"/>
      <c r="D18" s="182"/>
      <c r="E18" s="183"/>
      <c r="F18" s="184"/>
      <c r="G18" s="184"/>
      <c r="H18" s="184"/>
      <c r="I18" s="184"/>
      <c r="J18" s="184"/>
      <c r="K18" s="184"/>
      <c r="L18" s="184"/>
      <c r="M18" s="184"/>
      <c r="N18" s="182"/>
      <c r="O18" s="302"/>
      <c r="P18" s="302"/>
      <c r="Q18" s="302"/>
      <c r="R18" s="183"/>
      <c r="S18" s="158" t="s">
        <v>57</v>
      </c>
      <c r="T18" s="158" t="s">
        <v>58</v>
      </c>
      <c r="U18" s="184"/>
      <c r="V18" s="184"/>
      <c r="W18" s="338"/>
      <c r="X18" s="184"/>
      <c r="Y18" s="195"/>
      <c r="Z18" s="195"/>
      <c r="AA18" s="323"/>
      <c r="AB18" s="324"/>
      <c r="AC18" s="325"/>
      <c r="AD18" s="291"/>
      <c r="BA18" s="168"/>
    </row>
    <row r="19" spans="1:53" ht="27.75" hidden="1" customHeight="1" x14ac:dyDescent="0.2">
      <c r="A19" s="211" t="s">
        <v>59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49"/>
      <c r="Z19" s="49"/>
    </row>
    <row r="20" spans="1:53" ht="16.5" hidden="1" customHeight="1" x14ac:dyDescent="0.25">
      <c r="A20" s="170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7"/>
      <c r="Z20" s="157"/>
    </row>
    <row r="21" spans="1:53" ht="14.25" hidden="1" customHeight="1" x14ac:dyDescent="0.25">
      <c r="A21" s="187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6"/>
      <c r="Z21" s="15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5">
        <v>4607111035752</v>
      </c>
      <c r="E22" s="166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1" t="s">
        <v>65</v>
      </c>
      <c r="O22" s="172"/>
      <c r="P22" s="172"/>
      <c r="Q22" s="172"/>
      <c r="R22" s="166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9"/>
      <c r="N23" s="175" t="s">
        <v>67</v>
      </c>
      <c r="O23" s="176"/>
      <c r="P23" s="176"/>
      <c r="Q23" s="176"/>
      <c r="R23" s="176"/>
      <c r="S23" s="176"/>
      <c r="T23" s="177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hidden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5" t="s">
        <v>67</v>
      </c>
      <c r="O24" s="176"/>
      <c r="P24" s="176"/>
      <c r="Q24" s="176"/>
      <c r="R24" s="176"/>
      <c r="S24" s="176"/>
      <c r="T24" s="177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hidden="1" customHeight="1" x14ac:dyDescent="0.2">
      <c r="A25" s="211" t="s">
        <v>69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49"/>
      <c r="Z25" s="49"/>
    </row>
    <row r="26" spans="1:53" ht="16.5" hidden="1" customHeight="1" x14ac:dyDescent="0.25">
      <c r="A26" s="170" t="s">
        <v>70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7"/>
      <c r="Z26" s="157"/>
    </row>
    <row r="27" spans="1:53" ht="14.25" hidden="1" customHeight="1" x14ac:dyDescent="0.25">
      <c r="A27" s="187" t="s">
        <v>71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6"/>
      <c r="Z27" s="156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5">
        <v>4607111036520</v>
      </c>
      <c r="E28" s="166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66"/>
      <c r="S28" s="35"/>
      <c r="T28" s="35"/>
      <c r="U28" s="36" t="s">
        <v>66</v>
      </c>
      <c r="V28" s="161">
        <v>0</v>
      </c>
      <c r="W28" s="16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5">
        <v>4607111036605</v>
      </c>
      <c r="E29" s="166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66"/>
      <c r="S29" s="35"/>
      <c r="T29" s="35"/>
      <c r="U29" s="36" t="s">
        <v>66</v>
      </c>
      <c r="V29" s="161">
        <v>0</v>
      </c>
      <c r="W29" s="16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5">
        <v>4607111036537</v>
      </c>
      <c r="E30" s="166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66"/>
      <c r="S30" s="35"/>
      <c r="T30" s="35"/>
      <c r="U30" s="36" t="s">
        <v>66</v>
      </c>
      <c r="V30" s="161">
        <v>100</v>
      </c>
      <c r="W30" s="162">
        <f>IFERROR(IF(V30="","",V30),"")</f>
        <v>100</v>
      </c>
      <c r="X30" s="37">
        <f>IFERROR(IF(V30="","",V30*0.00936),"")</f>
        <v>0.93600000000000005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5">
        <v>4607111036599</v>
      </c>
      <c r="E31" s="166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66"/>
      <c r="S31" s="35"/>
      <c r="T31" s="35"/>
      <c r="U31" s="36" t="s">
        <v>66</v>
      </c>
      <c r="V31" s="161">
        <v>0</v>
      </c>
      <c r="W31" s="16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9"/>
      <c r="N32" s="175" t="s">
        <v>67</v>
      </c>
      <c r="O32" s="176"/>
      <c r="P32" s="176"/>
      <c r="Q32" s="176"/>
      <c r="R32" s="176"/>
      <c r="S32" s="176"/>
      <c r="T32" s="177"/>
      <c r="U32" s="38" t="s">
        <v>66</v>
      </c>
      <c r="V32" s="163">
        <f>IFERROR(SUM(V28:V31),"0")</f>
        <v>100</v>
      </c>
      <c r="W32" s="163">
        <f>IFERROR(SUM(W28:W31),"0")</f>
        <v>100</v>
      </c>
      <c r="X32" s="163">
        <f>IFERROR(IF(X28="",0,X28),"0")+IFERROR(IF(X29="",0,X29),"0")+IFERROR(IF(X30="",0,X30),"0")+IFERROR(IF(X31="",0,X31),"0")</f>
        <v>0.93600000000000005</v>
      </c>
      <c r="Y32" s="164"/>
      <c r="Z32" s="164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175" t="s">
        <v>67</v>
      </c>
      <c r="O33" s="176"/>
      <c r="P33" s="176"/>
      <c r="Q33" s="176"/>
      <c r="R33" s="176"/>
      <c r="S33" s="176"/>
      <c r="T33" s="177"/>
      <c r="U33" s="38" t="s">
        <v>68</v>
      </c>
      <c r="V33" s="163">
        <f>IFERROR(SUMPRODUCT(V28:V31*H28:H31),"0")</f>
        <v>150</v>
      </c>
      <c r="W33" s="163">
        <f>IFERROR(SUMPRODUCT(W28:W31*H28:H31),"0")</f>
        <v>150</v>
      </c>
      <c r="X33" s="38"/>
      <c r="Y33" s="164"/>
      <c r="Z33" s="164"/>
    </row>
    <row r="34" spans="1:53" ht="16.5" hidden="1" customHeight="1" x14ac:dyDescent="0.25">
      <c r="A34" s="170" t="s">
        <v>82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7"/>
      <c r="Z34" s="157"/>
    </row>
    <row r="35" spans="1:53" ht="14.25" hidden="1" customHeight="1" x14ac:dyDescent="0.25">
      <c r="A35" s="187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6"/>
      <c r="Z35" s="15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5">
        <v>4607111036285</v>
      </c>
      <c r="E36" s="166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66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5">
        <v>4607111036308</v>
      </c>
      <c r="E37" s="166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79" t="s">
        <v>87</v>
      </c>
      <c r="O37" s="172"/>
      <c r="P37" s="172"/>
      <c r="Q37" s="172"/>
      <c r="R37" s="166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5">
        <v>4607111036315</v>
      </c>
      <c r="E38" s="166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66"/>
      <c r="S38" s="35"/>
      <c r="T38" s="35"/>
      <c r="U38" s="36" t="s">
        <v>66</v>
      </c>
      <c r="V38" s="161">
        <v>0</v>
      </c>
      <c r="W38" s="16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5">
        <v>4607111036292</v>
      </c>
      <c r="E39" s="166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66"/>
      <c r="S39" s="35"/>
      <c r="T39" s="35"/>
      <c r="U39" s="36" t="s">
        <v>66</v>
      </c>
      <c r="V39" s="161">
        <v>50</v>
      </c>
      <c r="W39" s="162">
        <f>IFERROR(IF(V39="","",V39),"")</f>
        <v>50</v>
      </c>
      <c r="X39" s="37">
        <f>IFERROR(IF(V39="","",V39*0.0155),"")</f>
        <v>0.77500000000000002</v>
      </c>
      <c r="Y39" s="57"/>
      <c r="Z39" s="58"/>
      <c r="AD39" s="62"/>
      <c r="BA39" s="71" t="s">
        <v>1</v>
      </c>
    </row>
    <row r="40" spans="1:53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9"/>
      <c r="N40" s="175" t="s">
        <v>67</v>
      </c>
      <c r="O40" s="176"/>
      <c r="P40" s="176"/>
      <c r="Q40" s="176"/>
      <c r="R40" s="176"/>
      <c r="S40" s="176"/>
      <c r="T40" s="177"/>
      <c r="U40" s="38" t="s">
        <v>66</v>
      </c>
      <c r="V40" s="163">
        <f>IFERROR(SUM(V36:V39),"0")</f>
        <v>50</v>
      </c>
      <c r="W40" s="163">
        <f>IFERROR(SUM(W36:W39),"0")</f>
        <v>50</v>
      </c>
      <c r="X40" s="163">
        <f>IFERROR(IF(X36="",0,X36),"0")+IFERROR(IF(X37="",0,X37),"0")+IFERROR(IF(X38="",0,X38),"0")+IFERROR(IF(X39="",0,X39),"0")</f>
        <v>0.77500000000000002</v>
      </c>
      <c r="Y40" s="164"/>
      <c r="Z40" s="164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9"/>
      <c r="N41" s="175" t="s">
        <v>67</v>
      </c>
      <c r="O41" s="176"/>
      <c r="P41" s="176"/>
      <c r="Q41" s="176"/>
      <c r="R41" s="176"/>
      <c r="S41" s="176"/>
      <c r="T41" s="177"/>
      <c r="U41" s="38" t="s">
        <v>68</v>
      </c>
      <c r="V41" s="163">
        <f>IFERROR(SUMPRODUCT(V36:V39*H36:H39),"0")</f>
        <v>300</v>
      </c>
      <c r="W41" s="163">
        <f>IFERROR(SUMPRODUCT(W36:W39*H36:H39),"0")</f>
        <v>300</v>
      </c>
      <c r="X41" s="38"/>
      <c r="Y41" s="164"/>
      <c r="Z41" s="164"/>
    </row>
    <row r="42" spans="1:53" ht="16.5" hidden="1" customHeight="1" x14ac:dyDescent="0.25">
      <c r="A42" s="170" t="s">
        <v>92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7"/>
      <c r="Z42" s="157"/>
    </row>
    <row r="43" spans="1:53" ht="14.25" hidden="1" customHeight="1" x14ac:dyDescent="0.25">
      <c r="A43" s="187" t="s">
        <v>93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6"/>
      <c r="Z43" s="156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5">
        <v>4607111037053</v>
      </c>
      <c r="E44" s="166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7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2"/>
      <c r="P44" s="172"/>
      <c r="Q44" s="172"/>
      <c r="R44" s="166"/>
      <c r="S44" s="35"/>
      <c r="T44" s="35"/>
      <c r="U44" s="36" t="s">
        <v>66</v>
      </c>
      <c r="V44" s="161">
        <v>0</v>
      </c>
      <c r="W44" s="162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5">
        <v>4607111037060</v>
      </c>
      <c r="E45" s="166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66"/>
      <c r="S45" s="35"/>
      <c r="T45" s="35"/>
      <c r="U45" s="36" t="s">
        <v>66</v>
      </c>
      <c r="V45" s="161">
        <v>0</v>
      </c>
      <c r="W45" s="162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9"/>
      <c r="N46" s="175" t="s">
        <v>67</v>
      </c>
      <c r="O46" s="176"/>
      <c r="P46" s="176"/>
      <c r="Q46" s="176"/>
      <c r="R46" s="176"/>
      <c r="S46" s="176"/>
      <c r="T46" s="177"/>
      <c r="U46" s="38" t="s">
        <v>66</v>
      </c>
      <c r="V46" s="163">
        <f>IFERROR(SUM(V44:V45),"0")</f>
        <v>0</v>
      </c>
      <c r="W46" s="163">
        <f>IFERROR(SUM(W44:W45),"0")</f>
        <v>0</v>
      </c>
      <c r="X46" s="163">
        <f>IFERROR(IF(X44="",0,X44),"0")+IFERROR(IF(X45="",0,X45),"0")</f>
        <v>0</v>
      </c>
      <c r="Y46" s="164"/>
      <c r="Z46" s="164"/>
    </row>
    <row r="47" spans="1:53" hidden="1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  <c r="N47" s="175" t="s">
        <v>67</v>
      </c>
      <c r="O47" s="176"/>
      <c r="P47" s="176"/>
      <c r="Q47" s="176"/>
      <c r="R47" s="176"/>
      <c r="S47" s="176"/>
      <c r="T47" s="177"/>
      <c r="U47" s="38" t="s">
        <v>68</v>
      </c>
      <c r="V47" s="163">
        <f>IFERROR(SUMPRODUCT(V44:V45*H44:H45),"0")</f>
        <v>0</v>
      </c>
      <c r="W47" s="163">
        <f>IFERROR(SUMPRODUCT(W44:W45*H44:H45),"0")</f>
        <v>0</v>
      </c>
      <c r="X47" s="38"/>
      <c r="Y47" s="164"/>
      <c r="Z47" s="164"/>
    </row>
    <row r="48" spans="1:53" ht="16.5" hidden="1" customHeight="1" x14ac:dyDescent="0.25">
      <c r="A48" s="170" t="s">
        <v>99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7"/>
      <c r="Z48" s="157"/>
    </row>
    <row r="49" spans="1:53" ht="14.25" hidden="1" customHeight="1" x14ac:dyDescent="0.25">
      <c r="A49" s="187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6"/>
      <c r="Z49" s="15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5">
        <v>4607111037190</v>
      </c>
      <c r="E50" s="166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2"/>
      <c r="P50" s="172"/>
      <c r="Q50" s="172"/>
      <c r="R50" s="166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5">
        <v>4607111037183</v>
      </c>
      <c r="E51" s="166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1" t="s">
        <v>105</v>
      </c>
      <c r="O51" s="172"/>
      <c r="P51" s="172"/>
      <c r="Q51" s="172"/>
      <c r="R51" s="166"/>
      <c r="S51" s="35"/>
      <c r="T51" s="35"/>
      <c r="U51" s="36" t="s">
        <v>66</v>
      </c>
      <c r="V51" s="161">
        <v>0</v>
      </c>
      <c r="W51" s="16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5">
        <v>4607111037091</v>
      </c>
      <c r="E52" s="166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1" t="s">
        <v>108</v>
      </c>
      <c r="O52" s="172"/>
      <c r="P52" s="172"/>
      <c r="Q52" s="172"/>
      <c r="R52" s="166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5">
        <v>4607111036902</v>
      </c>
      <c r="E53" s="166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78" t="s">
        <v>111</v>
      </c>
      <c r="O53" s="172"/>
      <c r="P53" s="172"/>
      <c r="Q53" s="172"/>
      <c r="R53" s="166"/>
      <c r="S53" s="35"/>
      <c r="T53" s="35"/>
      <c r="U53" s="36" t="s">
        <v>66</v>
      </c>
      <c r="V53" s="161">
        <v>0</v>
      </c>
      <c r="W53" s="162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5">
        <v>4607111036858</v>
      </c>
      <c r="E54" s="166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2" t="s">
        <v>114</v>
      </c>
      <c r="O54" s="172"/>
      <c r="P54" s="172"/>
      <c r="Q54" s="172"/>
      <c r="R54" s="166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5">
        <v>4607111036889</v>
      </c>
      <c r="E55" s="166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3" t="s">
        <v>117</v>
      </c>
      <c r="O55" s="172"/>
      <c r="P55" s="172"/>
      <c r="Q55" s="172"/>
      <c r="R55" s="166"/>
      <c r="S55" s="35"/>
      <c r="T55" s="35"/>
      <c r="U55" s="36" t="s">
        <v>66</v>
      </c>
      <c r="V55" s="161">
        <v>50</v>
      </c>
      <c r="W55" s="162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175" t="s">
        <v>67</v>
      </c>
      <c r="O56" s="176"/>
      <c r="P56" s="176"/>
      <c r="Q56" s="176"/>
      <c r="R56" s="176"/>
      <c r="S56" s="176"/>
      <c r="T56" s="177"/>
      <c r="U56" s="38" t="s">
        <v>66</v>
      </c>
      <c r="V56" s="163">
        <f>IFERROR(SUM(V50:V55),"0")</f>
        <v>50</v>
      </c>
      <c r="W56" s="163">
        <f>IFERROR(SUM(W50:W55),"0")</f>
        <v>50</v>
      </c>
      <c r="X56" s="163">
        <f>IFERROR(IF(X50="",0,X50),"0")+IFERROR(IF(X51="",0,X51),"0")+IFERROR(IF(X52="",0,X52),"0")+IFERROR(IF(X53="",0,X53),"0")+IFERROR(IF(X54="",0,X54),"0")+IFERROR(IF(X55="",0,X55),"0")</f>
        <v>0.77500000000000002</v>
      </c>
      <c r="Y56" s="164"/>
      <c r="Z56" s="164"/>
    </row>
    <row r="57" spans="1:53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75" t="s">
        <v>67</v>
      </c>
      <c r="O57" s="176"/>
      <c r="P57" s="176"/>
      <c r="Q57" s="176"/>
      <c r="R57" s="176"/>
      <c r="S57" s="176"/>
      <c r="T57" s="177"/>
      <c r="U57" s="38" t="s">
        <v>68</v>
      </c>
      <c r="V57" s="163">
        <f>IFERROR(SUMPRODUCT(V50:V55*H50:H55),"0")</f>
        <v>360</v>
      </c>
      <c r="W57" s="163">
        <f>IFERROR(SUMPRODUCT(W50:W55*H50:H55),"0")</f>
        <v>360</v>
      </c>
      <c r="X57" s="38"/>
      <c r="Y57" s="164"/>
      <c r="Z57" s="164"/>
    </row>
    <row r="58" spans="1:53" ht="16.5" hidden="1" customHeight="1" x14ac:dyDescent="0.25">
      <c r="A58" s="170" t="s">
        <v>118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57"/>
      <c r="Z58" s="157"/>
    </row>
    <row r="59" spans="1:53" ht="14.25" hidden="1" customHeight="1" x14ac:dyDescent="0.25">
      <c r="A59" s="187" t="s">
        <v>60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6"/>
      <c r="Z59" s="156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5">
        <v>4607111037411</v>
      </c>
      <c r="E60" s="166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97" t="s">
        <v>122</v>
      </c>
      <c r="O60" s="172"/>
      <c r="P60" s="172"/>
      <c r="Q60" s="172"/>
      <c r="R60" s="166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5">
        <v>4607111036728</v>
      </c>
      <c r="E61" s="166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72"/>
      <c r="P61" s="172"/>
      <c r="Q61" s="172"/>
      <c r="R61" s="166"/>
      <c r="S61" s="35"/>
      <c r="T61" s="35"/>
      <c r="U61" s="36" t="s">
        <v>66</v>
      </c>
      <c r="V61" s="161">
        <v>300</v>
      </c>
      <c r="W61" s="162">
        <f>IFERROR(IF(V61="","",V61),"")</f>
        <v>300</v>
      </c>
      <c r="X61" s="37">
        <f>IFERROR(IF(V61="","",V61*0.00866),"")</f>
        <v>2.5979999999999999</v>
      </c>
      <c r="Y61" s="57"/>
      <c r="Z61" s="58"/>
      <c r="AD61" s="62"/>
      <c r="BA61" s="81" t="s">
        <v>1</v>
      </c>
    </row>
    <row r="62" spans="1:53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175" t="s">
        <v>67</v>
      </c>
      <c r="O62" s="176"/>
      <c r="P62" s="176"/>
      <c r="Q62" s="176"/>
      <c r="R62" s="176"/>
      <c r="S62" s="176"/>
      <c r="T62" s="177"/>
      <c r="U62" s="38" t="s">
        <v>66</v>
      </c>
      <c r="V62" s="163">
        <f>IFERROR(SUM(V60:V61),"0")</f>
        <v>300</v>
      </c>
      <c r="W62" s="163">
        <f>IFERROR(SUM(W60:W61),"0")</f>
        <v>300</v>
      </c>
      <c r="X62" s="163">
        <f>IFERROR(IF(X60="",0,X60),"0")+IFERROR(IF(X61="",0,X61),"0")</f>
        <v>2.5979999999999999</v>
      </c>
      <c r="Y62" s="164"/>
      <c r="Z62" s="164"/>
    </row>
    <row r="63" spans="1:53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9"/>
      <c r="N63" s="175" t="s">
        <v>67</v>
      </c>
      <c r="O63" s="176"/>
      <c r="P63" s="176"/>
      <c r="Q63" s="176"/>
      <c r="R63" s="176"/>
      <c r="S63" s="176"/>
      <c r="T63" s="177"/>
      <c r="U63" s="38" t="s">
        <v>68</v>
      </c>
      <c r="V63" s="163">
        <f>IFERROR(SUMPRODUCT(V60:V61*H60:H61),"0")</f>
        <v>1500</v>
      </c>
      <c r="W63" s="163">
        <f>IFERROR(SUMPRODUCT(W60:W61*H60:H61),"0")</f>
        <v>1500</v>
      </c>
      <c r="X63" s="38"/>
      <c r="Y63" s="164"/>
      <c r="Z63" s="164"/>
    </row>
    <row r="64" spans="1:53" ht="16.5" hidden="1" customHeight="1" x14ac:dyDescent="0.25">
      <c r="A64" s="170" t="s">
        <v>126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57"/>
      <c r="Z64" s="157"/>
    </row>
    <row r="65" spans="1:53" ht="14.25" hidden="1" customHeight="1" x14ac:dyDescent="0.25">
      <c r="A65" s="187" t="s">
        <v>127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6"/>
      <c r="Z65" s="156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5">
        <v>4607111033659</v>
      </c>
      <c r="E66" s="166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66"/>
      <c r="S66" s="35"/>
      <c r="T66" s="35"/>
      <c r="U66" s="36" t="s">
        <v>66</v>
      </c>
      <c r="V66" s="161">
        <v>0</v>
      </c>
      <c r="W66" s="16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75" t="s">
        <v>67</v>
      </c>
      <c r="O67" s="176"/>
      <c r="P67" s="176"/>
      <c r="Q67" s="176"/>
      <c r="R67" s="176"/>
      <c r="S67" s="176"/>
      <c r="T67" s="177"/>
      <c r="U67" s="38" t="s">
        <v>66</v>
      </c>
      <c r="V67" s="163">
        <f>IFERROR(SUM(V66:V66),"0")</f>
        <v>0</v>
      </c>
      <c r="W67" s="163">
        <f>IFERROR(SUM(W66:W66),"0")</f>
        <v>0</v>
      </c>
      <c r="X67" s="163">
        <f>IFERROR(IF(X66="",0,X66),"0")</f>
        <v>0</v>
      </c>
      <c r="Y67" s="164"/>
      <c r="Z67" s="164"/>
    </row>
    <row r="68" spans="1:53" hidden="1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75" t="s">
        <v>67</v>
      </c>
      <c r="O68" s="176"/>
      <c r="P68" s="176"/>
      <c r="Q68" s="176"/>
      <c r="R68" s="176"/>
      <c r="S68" s="176"/>
      <c r="T68" s="177"/>
      <c r="U68" s="38" t="s">
        <v>68</v>
      </c>
      <c r="V68" s="163">
        <f>IFERROR(SUMPRODUCT(V66:V66*H66:H66),"0")</f>
        <v>0</v>
      </c>
      <c r="W68" s="163">
        <f>IFERROR(SUMPRODUCT(W66:W66*H66:H66),"0")</f>
        <v>0</v>
      </c>
      <c r="X68" s="38"/>
      <c r="Y68" s="164"/>
      <c r="Z68" s="164"/>
    </row>
    <row r="69" spans="1:53" ht="16.5" hidden="1" customHeight="1" x14ac:dyDescent="0.25">
      <c r="A69" s="170" t="s">
        <v>130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57"/>
      <c r="Z69" s="157"/>
    </row>
    <row r="70" spans="1:53" ht="14.25" hidden="1" customHeight="1" x14ac:dyDescent="0.25">
      <c r="A70" s="187" t="s">
        <v>131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6"/>
      <c r="Z70" s="156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65">
        <v>4607111034137</v>
      </c>
      <c r="E71" s="166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66"/>
      <c r="S71" s="35"/>
      <c r="T71" s="35"/>
      <c r="U71" s="36" t="s">
        <v>66</v>
      </c>
      <c r="V71" s="161">
        <v>0</v>
      </c>
      <c r="W71" s="16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65">
        <v>4607111034120</v>
      </c>
      <c r="E72" s="166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8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66"/>
      <c r="S72" s="35"/>
      <c r="T72" s="35"/>
      <c r="U72" s="36" t="s">
        <v>66</v>
      </c>
      <c r="V72" s="161">
        <v>0</v>
      </c>
      <c r="W72" s="162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9"/>
      <c r="N73" s="175" t="s">
        <v>67</v>
      </c>
      <c r="O73" s="176"/>
      <c r="P73" s="176"/>
      <c r="Q73" s="176"/>
      <c r="R73" s="176"/>
      <c r="S73" s="176"/>
      <c r="T73" s="177"/>
      <c r="U73" s="38" t="s">
        <v>66</v>
      </c>
      <c r="V73" s="163">
        <f>IFERROR(SUM(V71:V72),"0")</f>
        <v>0</v>
      </c>
      <c r="W73" s="163">
        <f>IFERROR(SUM(W71:W72),"0")</f>
        <v>0</v>
      </c>
      <c r="X73" s="163">
        <f>IFERROR(IF(X71="",0,X71),"0")+IFERROR(IF(X72="",0,X72),"0")</f>
        <v>0</v>
      </c>
      <c r="Y73" s="164"/>
      <c r="Z73" s="164"/>
    </row>
    <row r="74" spans="1:53" hidden="1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9"/>
      <c r="N74" s="175" t="s">
        <v>67</v>
      </c>
      <c r="O74" s="176"/>
      <c r="P74" s="176"/>
      <c r="Q74" s="176"/>
      <c r="R74" s="176"/>
      <c r="S74" s="176"/>
      <c r="T74" s="177"/>
      <c r="U74" s="38" t="s">
        <v>68</v>
      </c>
      <c r="V74" s="163">
        <f>IFERROR(SUMPRODUCT(V71:V72*H71:H72),"0")</f>
        <v>0</v>
      </c>
      <c r="W74" s="163">
        <f>IFERROR(SUMPRODUCT(W71:W72*H71:H72),"0")</f>
        <v>0</v>
      </c>
      <c r="X74" s="38"/>
      <c r="Y74" s="164"/>
      <c r="Z74" s="164"/>
    </row>
    <row r="75" spans="1:53" ht="16.5" hidden="1" customHeight="1" x14ac:dyDescent="0.25">
      <c r="A75" s="170" t="s">
        <v>136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57"/>
      <c r="Z75" s="157"/>
    </row>
    <row r="76" spans="1:53" ht="14.25" hidden="1" customHeight="1" x14ac:dyDescent="0.25">
      <c r="A76" s="187" t="s">
        <v>127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6"/>
      <c r="Z76" s="156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5">
        <v>4607111036407</v>
      </c>
      <c r="E77" s="166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66"/>
      <c r="S77" s="35"/>
      <c r="T77" s="35"/>
      <c r="U77" s="36" t="s">
        <v>66</v>
      </c>
      <c r="V77" s="161">
        <v>0</v>
      </c>
      <c r="W77" s="16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65">
        <v>4607111033628</v>
      </c>
      <c r="E78" s="166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9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66"/>
      <c r="S78" s="35"/>
      <c r="T78" s="35"/>
      <c r="U78" s="36" t="s">
        <v>66</v>
      </c>
      <c r="V78" s="161">
        <v>0</v>
      </c>
      <c r="W78" s="162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5">
        <v>4607111033451</v>
      </c>
      <c r="E79" s="166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66"/>
      <c r="S79" s="35"/>
      <c r="T79" s="35"/>
      <c r="U79" s="36" t="s">
        <v>66</v>
      </c>
      <c r="V79" s="161">
        <v>50</v>
      </c>
      <c r="W79" s="162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5">
        <v>4607111035141</v>
      </c>
      <c r="E80" s="166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66"/>
      <c r="S80" s="35"/>
      <c r="T80" s="35"/>
      <c r="U80" s="36" t="s">
        <v>66</v>
      </c>
      <c r="V80" s="161">
        <v>0</v>
      </c>
      <c r="W80" s="16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5">
        <v>4607111035028</v>
      </c>
      <c r="E81" s="166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66"/>
      <c r="S81" s="35"/>
      <c r="T81" s="35"/>
      <c r="U81" s="36" t="s">
        <v>66</v>
      </c>
      <c r="V81" s="161">
        <v>0</v>
      </c>
      <c r="W81" s="16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5">
        <v>4607111033444</v>
      </c>
      <c r="E82" s="166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66"/>
      <c r="S82" s="35"/>
      <c r="T82" s="35"/>
      <c r="U82" s="36" t="s">
        <v>66</v>
      </c>
      <c r="V82" s="161">
        <v>100</v>
      </c>
      <c r="W82" s="162">
        <f t="shared" si="2"/>
        <v>100</v>
      </c>
      <c r="X82" s="37">
        <f t="shared" si="3"/>
        <v>1.788</v>
      </c>
      <c r="Y82" s="57"/>
      <c r="Z82" s="58"/>
      <c r="AD82" s="62"/>
      <c r="BA82" s="90" t="s">
        <v>75</v>
      </c>
    </row>
    <row r="83" spans="1:53" x14ac:dyDescent="0.2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175" t="s">
        <v>67</v>
      </c>
      <c r="O83" s="176"/>
      <c r="P83" s="176"/>
      <c r="Q83" s="176"/>
      <c r="R83" s="176"/>
      <c r="S83" s="176"/>
      <c r="T83" s="177"/>
      <c r="U83" s="38" t="s">
        <v>66</v>
      </c>
      <c r="V83" s="163">
        <f>IFERROR(SUM(V77:V82),"0")</f>
        <v>150</v>
      </c>
      <c r="W83" s="163">
        <f>IFERROR(SUM(W77:W82),"0")</f>
        <v>150</v>
      </c>
      <c r="X83" s="163">
        <f>IFERROR(IF(X77="",0,X77),"0")+IFERROR(IF(X78="",0,X78),"0")+IFERROR(IF(X79="",0,X79),"0")+IFERROR(IF(X80="",0,X80),"0")+IFERROR(IF(X81="",0,X81),"0")+IFERROR(IF(X82="",0,X82),"0")</f>
        <v>2.6819999999999999</v>
      </c>
      <c r="Y83" s="164"/>
      <c r="Z83" s="164"/>
    </row>
    <row r="84" spans="1:53" x14ac:dyDescent="0.2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9"/>
      <c r="N84" s="175" t="s">
        <v>67</v>
      </c>
      <c r="O84" s="176"/>
      <c r="P84" s="176"/>
      <c r="Q84" s="176"/>
      <c r="R84" s="176"/>
      <c r="S84" s="176"/>
      <c r="T84" s="177"/>
      <c r="U84" s="38" t="s">
        <v>68</v>
      </c>
      <c r="V84" s="163">
        <f>IFERROR(SUMPRODUCT(V77:V82*H77:H82),"0")</f>
        <v>540</v>
      </c>
      <c r="W84" s="163">
        <f>IFERROR(SUMPRODUCT(W77:W82*H77:H82),"0")</f>
        <v>540</v>
      </c>
      <c r="X84" s="38"/>
      <c r="Y84" s="164"/>
      <c r="Z84" s="164"/>
    </row>
    <row r="85" spans="1:53" ht="16.5" hidden="1" customHeight="1" x14ac:dyDescent="0.25">
      <c r="A85" s="170" t="s">
        <v>149</v>
      </c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57"/>
      <c r="Z85" s="157"/>
    </row>
    <row r="86" spans="1:53" ht="14.25" hidden="1" customHeight="1" x14ac:dyDescent="0.25">
      <c r="A86" s="187" t="s">
        <v>149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56"/>
      <c r="Z86" s="156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5">
        <v>4607025784012</v>
      </c>
      <c r="E87" s="166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66"/>
      <c r="S87" s="35"/>
      <c r="T87" s="35"/>
      <c r="U87" s="36" t="s">
        <v>66</v>
      </c>
      <c r="V87" s="161">
        <v>0</v>
      </c>
      <c r="W87" s="162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65">
        <v>4607025784319</v>
      </c>
      <c r="E88" s="166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66"/>
      <c r="S88" s="35"/>
      <c r="T88" s="35"/>
      <c r="U88" s="36" t="s">
        <v>66</v>
      </c>
      <c r="V88" s="161">
        <v>0</v>
      </c>
      <c r="W88" s="16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65">
        <v>4607111035370</v>
      </c>
      <c r="E89" s="166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66"/>
      <c r="S89" s="35"/>
      <c r="T89" s="35"/>
      <c r="U89" s="36" t="s">
        <v>66</v>
      </c>
      <c r="V89" s="161">
        <v>0</v>
      </c>
      <c r="W89" s="16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9"/>
      <c r="N90" s="175" t="s">
        <v>67</v>
      </c>
      <c r="O90" s="176"/>
      <c r="P90" s="176"/>
      <c r="Q90" s="176"/>
      <c r="R90" s="176"/>
      <c r="S90" s="176"/>
      <c r="T90" s="177"/>
      <c r="U90" s="38" t="s">
        <v>66</v>
      </c>
      <c r="V90" s="163">
        <f>IFERROR(SUM(V87:V89),"0")</f>
        <v>0</v>
      </c>
      <c r="W90" s="163">
        <f>IFERROR(SUM(W87:W89),"0")</f>
        <v>0</v>
      </c>
      <c r="X90" s="163">
        <f>IFERROR(IF(X87="",0,X87),"0")+IFERROR(IF(X88="",0,X88),"0")+IFERROR(IF(X89="",0,X89),"0")</f>
        <v>0</v>
      </c>
      <c r="Y90" s="164"/>
      <c r="Z90" s="164"/>
    </row>
    <row r="91" spans="1:53" hidden="1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9"/>
      <c r="N91" s="175" t="s">
        <v>67</v>
      </c>
      <c r="O91" s="176"/>
      <c r="P91" s="176"/>
      <c r="Q91" s="176"/>
      <c r="R91" s="176"/>
      <c r="S91" s="176"/>
      <c r="T91" s="177"/>
      <c r="U91" s="38" t="s">
        <v>68</v>
      </c>
      <c r="V91" s="163">
        <f>IFERROR(SUMPRODUCT(V87:V89*H87:H89),"0")</f>
        <v>0</v>
      </c>
      <c r="W91" s="163">
        <f>IFERROR(SUMPRODUCT(W87:W89*H87:H89),"0")</f>
        <v>0</v>
      </c>
      <c r="X91" s="38"/>
      <c r="Y91" s="164"/>
      <c r="Z91" s="164"/>
    </row>
    <row r="92" spans="1:53" ht="16.5" hidden="1" customHeight="1" x14ac:dyDescent="0.25">
      <c r="A92" s="170" t="s">
        <v>156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57"/>
      <c r="Z92" s="157"/>
    </row>
    <row r="93" spans="1:53" ht="14.25" hidden="1" customHeight="1" x14ac:dyDescent="0.25">
      <c r="A93" s="187" t="s">
        <v>60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56"/>
      <c r="Z93" s="156"/>
    </row>
    <row r="94" spans="1:53" ht="27" hidden="1" customHeight="1" x14ac:dyDescent="0.25">
      <c r="A94" s="55" t="s">
        <v>157</v>
      </c>
      <c r="B94" s="55" t="s">
        <v>158</v>
      </c>
      <c r="C94" s="32">
        <v>4301070975</v>
      </c>
      <c r="D94" s="165">
        <v>4607111033970</v>
      </c>
      <c r="E94" s="166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0" t="s">
        <v>159</v>
      </c>
      <c r="O94" s="172"/>
      <c r="P94" s="172"/>
      <c r="Q94" s="172"/>
      <c r="R94" s="166"/>
      <c r="S94" s="35"/>
      <c r="T94" s="35"/>
      <c r="U94" s="36" t="s">
        <v>66</v>
      </c>
      <c r="V94" s="161">
        <v>0</v>
      </c>
      <c r="W94" s="162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5">
        <v>4607111034144</v>
      </c>
      <c r="E95" s="166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6" t="s">
        <v>162</v>
      </c>
      <c r="O95" s="172"/>
      <c r="P95" s="172"/>
      <c r="Q95" s="172"/>
      <c r="R95" s="166"/>
      <c r="S95" s="35"/>
      <c r="T95" s="35"/>
      <c r="U95" s="36" t="s">
        <v>66</v>
      </c>
      <c r="V95" s="161">
        <v>127</v>
      </c>
      <c r="W95" s="162">
        <f>IFERROR(IF(V95="","",V95),"")</f>
        <v>127</v>
      </c>
      <c r="X95" s="37">
        <f>IFERROR(IF(V95="","",V95*0.0155),"")</f>
        <v>1.9684999999999999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163</v>
      </c>
      <c r="B96" s="55" t="s">
        <v>164</v>
      </c>
      <c r="C96" s="32">
        <v>4301070973</v>
      </c>
      <c r="D96" s="165">
        <v>4607111033987</v>
      </c>
      <c r="E96" s="166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8" t="s">
        <v>165</v>
      </c>
      <c r="O96" s="172"/>
      <c r="P96" s="172"/>
      <c r="Q96" s="172"/>
      <c r="R96" s="166"/>
      <c r="S96" s="35"/>
      <c r="T96" s="35"/>
      <c r="U96" s="36" t="s">
        <v>66</v>
      </c>
      <c r="V96" s="161">
        <v>0</v>
      </c>
      <c r="W96" s="162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5">
        <v>4607111034151</v>
      </c>
      <c r="E97" s="166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7" t="s">
        <v>168</v>
      </c>
      <c r="O97" s="172"/>
      <c r="P97" s="172"/>
      <c r="Q97" s="172"/>
      <c r="R97" s="166"/>
      <c r="S97" s="35"/>
      <c r="T97" s="35"/>
      <c r="U97" s="36" t="s">
        <v>66</v>
      </c>
      <c r="V97" s="161">
        <v>200</v>
      </c>
      <c r="W97" s="162">
        <f>IFERROR(IF(V97="","",V97),"")</f>
        <v>200</v>
      </c>
      <c r="X97" s="37">
        <f>IFERROR(IF(V97="","",V97*0.0155),"")</f>
        <v>3.1</v>
      </c>
      <c r="Y97" s="57"/>
      <c r="Z97" s="58"/>
      <c r="AD97" s="62"/>
      <c r="BA97" s="97" t="s">
        <v>1</v>
      </c>
    </row>
    <row r="98" spans="1:53" x14ac:dyDescent="0.2">
      <c r="A98" s="167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9"/>
      <c r="N98" s="175" t="s">
        <v>67</v>
      </c>
      <c r="O98" s="176"/>
      <c r="P98" s="176"/>
      <c r="Q98" s="176"/>
      <c r="R98" s="176"/>
      <c r="S98" s="176"/>
      <c r="T98" s="177"/>
      <c r="U98" s="38" t="s">
        <v>66</v>
      </c>
      <c r="V98" s="163">
        <f>IFERROR(SUM(V94:V97),"0")</f>
        <v>327</v>
      </c>
      <c r="W98" s="163">
        <f>IFERROR(SUM(W94:W97),"0")</f>
        <v>327</v>
      </c>
      <c r="X98" s="163">
        <f>IFERROR(IF(X94="",0,X94),"0")+IFERROR(IF(X95="",0,X95),"0")+IFERROR(IF(X96="",0,X96),"0")+IFERROR(IF(X97="",0,X97),"0")</f>
        <v>5.0685000000000002</v>
      </c>
      <c r="Y98" s="164"/>
      <c r="Z98" s="164"/>
    </row>
    <row r="99" spans="1:53" x14ac:dyDescent="0.2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9"/>
      <c r="N99" s="175" t="s">
        <v>67</v>
      </c>
      <c r="O99" s="176"/>
      <c r="P99" s="176"/>
      <c r="Q99" s="176"/>
      <c r="R99" s="176"/>
      <c r="S99" s="176"/>
      <c r="T99" s="177"/>
      <c r="U99" s="38" t="s">
        <v>68</v>
      </c>
      <c r="V99" s="163">
        <f>IFERROR(SUMPRODUCT(V94:V97*H94:H97),"0")</f>
        <v>2354.4</v>
      </c>
      <c r="W99" s="163">
        <f>IFERROR(SUMPRODUCT(W94:W97*H94:H97),"0")</f>
        <v>2354.4</v>
      </c>
      <c r="X99" s="38"/>
      <c r="Y99" s="164"/>
      <c r="Z99" s="164"/>
    </row>
    <row r="100" spans="1:53" ht="16.5" hidden="1" customHeight="1" x14ac:dyDescent="0.25">
      <c r="A100" s="170" t="s">
        <v>169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57"/>
      <c r="Z100" s="157"/>
    </row>
    <row r="101" spans="1:53" ht="14.25" hidden="1" customHeight="1" x14ac:dyDescent="0.25">
      <c r="A101" s="187" t="s">
        <v>127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5">
        <v>4607111034014</v>
      </c>
      <c r="E102" s="166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2"/>
      <c r="P102" s="172"/>
      <c r="Q102" s="172"/>
      <c r="R102" s="166"/>
      <c r="S102" s="35"/>
      <c r="T102" s="35"/>
      <c r="U102" s="36" t="s">
        <v>66</v>
      </c>
      <c r="V102" s="161">
        <v>100</v>
      </c>
      <c r="W102" s="162">
        <f>IFERROR(IF(V102="","",V102),"")</f>
        <v>100</v>
      </c>
      <c r="X102" s="37">
        <f>IFERROR(IF(V102="","",V102*0.01788),"")</f>
        <v>1.788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5">
        <v>4607111033994</v>
      </c>
      <c r="E103" s="166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2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2"/>
      <c r="P103" s="172"/>
      <c r="Q103" s="172"/>
      <c r="R103" s="166"/>
      <c r="S103" s="35"/>
      <c r="T103" s="35"/>
      <c r="U103" s="36" t="s">
        <v>66</v>
      </c>
      <c r="V103" s="161">
        <v>100</v>
      </c>
      <c r="W103" s="162">
        <f>IFERROR(IF(V103="","",V103),"")</f>
        <v>100</v>
      </c>
      <c r="X103" s="37">
        <f>IFERROR(IF(V103="","",V103*0.01788),"")</f>
        <v>1.788</v>
      </c>
      <c r="Y103" s="57"/>
      <c r="Z103" s="58"/>
      <c r="AD103" s="62"/>
      <c r="BA103" s="99" t="s">
        <v>75</v>
      </c>
    </row>
    <row r="104" spans="1:53" x14ac:dyDescent="0.2">
      <c r="A104" s="167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9"/>
      <c r="N104" s="175" t="s">
        <v>67</v>
      </c>
      <c r="O104" s="176"/>
      <c r="P104" s="176"/>
      <c r="Q104" s="176"/>
      <c r="R104" s="176"/>
      <c r="S104" s="176"/>
      <c r="T104" s="177"/>
      <c r="U104" s="38" t="s">
        <v>66</v>
      </c>
      <c r="V104" s="163">
        <f>IFERROR(SUM(V102:V103),"0")</f>
        <v>200</v>
      </c>
      <c r="W104" s="163">
        <f>IFERROR(SUM(W102:W103),"0")</f>
        <v>200</v>
      </c>
      <c r="X104" s="163">
        <f>IFERROR(IF(X102="",0,X102),"0")+IFERROR(IF(X103="",0,X103),"0")</f>
        <v>3.5760000000000001</v>
      </c>
      <c r="Y104" s="164"/>
      <c r="Z104" s="164"/>
    </row>
    <row r="105" spans="1:53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9"/>
      <c r="N105" s="175" t="s">
        <v>67</v>
      </c>
      <c r="O105" s="176"/>
      <c r="P105" s="176"/>
      <c r="Q105" s="176"/>
      <c r="R105" s="176"/>
      <c r="S105" s="176"/>
      <c r="T105" s="177"/>
      <c r="U105" s="38" t="s">
        <v>68</v>
      </c>
      <c r="V105" s="163">
        <f>IFERROR(SUMPRODUCT(V102:V103*H102:H103),"0")</f>
        <v>600</v>
      </c>
      <c r="W105" s="163">
        <f>IFERROR(SUMPRODUCT(W102:W103*H102:H103),"0")</f>
        <v>600</v>
      </c>
      <c r="X105" s="38"/>
      <c r="Y105" s="164"/>
      <c r="Z105" s="164"/>
    </row>
    <row r="106" spans="1:53" ht="16.5" hidden="1" customHeight="1" x14ac:dyDescent="0.25">
      <c r="A106" s="170" t="s">
        <v>174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57"/>
      <c r="Z106" s="157"/>
    </row>
    <row r="107" spans="1:53" ht="14.25" hidden="1" customHeight="1" x14ac:dyDescent="0.25">
      <c r="A107" s="187" t="s">
        <v>127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5">
        <v>4607111034199</v>
      </c>
      <c r="E108" s="166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2"/>
      <c r="P108" s="172"/>
      <c r="Q108" s="172"/>
      <c r="R108" s="166"/>
      <c r="S108" s="35"/>
      <c r="T108" s="35"/>
      <c r="U108" s="36" t="s">
        <v>66</v>
      </c>
      <c r="V108" s="161">
        <v>100</v>
      </c>
      <c r="W108" s="162">
        <f>IFERROR(IF(V108="","",V108),"")</f>
        <v>100</v>
      </c>
      <c r="X108" s="37">
        <f>IFERROR(IF(V108="","",V108*0.01788),"")</f>
        <v>1.788</v>
      </c>
      <c r="Y108" s="57"/>
      <c r="Z108" s="58"/>
      <c r="AD108" s="62"/>
      <c r="BA108" s="100" t="s">
        <v>75</v>
      </c>
    </row>
    <row r="109" spans="1:53" x14ac:dyDescent="0.2">
      <c r="A109" s="167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175" t="s">
        <v>67</v>
      </c>
      <c r="O109" s="176"/>
      <c r="P109" s="176"/>
      <c r="Q109" s="176"/>
      <c r="R109" s="176"/>
      <c r="S109" s="176"/>
      <c r="T109" s="177"/>
      <c r="U109" s="38" t="s">
        <v>66</v>
      </c>
      <c r="V109" s="163">
        <f>IFERROR(SUM(V108:V108),"0")</f>
        <v>100</v>
      </c>
      <c r="W109" s="163">
        <f>IFERROR(SUM(W108:W108),"0")</f>
        <v>100</v>
      </c>
      <c r="X109" s="163">
        <f>IFERROR(IF(X108="",0,X108),"0")</f>
        <v>1.788</v>
      </c>
      <c r="Y109" s="164"/>
      <c r="Z109" s="164"/>
    </row>
    <row r="110" spans="1:53" x14ac:dyDescent="0.2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9"/>
      <c r="N110" s="175" t="s">
        <v>67</v>
      </c>
      <c r="O110" s="176"/>
      <c r="P110" s="176"/>
      <c r="Q110" s="176"/>
      <c r="R110" s="176"/>
      <c r="S110" s="176"/>
      <c r="T110" s="177"/>
      <c r="U110" s="38" t="s">
        <v>68</v>
      </c>
      <c r="V110" s="163">
        <f>IFERROR(SUMPRODUCT(V108:V108*H108:H108),"0")</f>
        <v>300</v>
      </c>
      <c r="W110" s="163">
        <f>IFERROR(SUMPRODUCT(W108:W108*H108:H108),"0")</f>
        <v>300</v>
      </c>
      <c r="X110" s="38"/>
      <c r="Y110" s="164"/>
      <c r="Z110" s="164"/>
    </row>
    <row r="111" spans="1:53" ht="16.5" hidden="1" customHeight="1" x14ac:dyDescent="0.25">
      <c r="A111" s="170" t="s">
        <v>177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57"/>
      <c r="Z111" s="157"/>
    </row>
    <row r="112" spans="1:53" ht="14.25" hidden="1" customHeight="1" x14ac:dyDescent="0.25">
      <c r="A112" s="187" t="s">
        <v>127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56"/>
      <c r="Z112" s="156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5">
        <v>4607111034670</v>
      </c>
      <c r="E113" s="166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2"/>
      <c r="P113" s="172"/>
      <c r="Q113" s="172"/>
      <c r="R113" s="166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5">
        <v>4607111034687</v>
      </c>
      <c r="E114" s="166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3" t="s">
        <v>183</v>
      </c>
      <c r="O114" s="172"/>
      <c r="P114" s="172"/>
      <c r="Q114" s="172"/>
      <c r="R114" s="166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65">
        <v>4607111034380</v>
      </c>
      <c r="E115" s="166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6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2"/>
      <c r="P115" s="172"/>
      <c r="Q115" s="172"/>
      <c r="R115" s="166"/>
      <c r="S115" s="35"/>
      <c r="T115" s="35"/>
      <c r="U115" s="36" t="s">
        <v>66</v>
      </c>
      <c r="V115" s="161">
        <v>0</v>
      </c>
      <c r="W115" s="162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4301135114</v>
      </c>
      <c r="D116" s="165">
        <v>4607111034397</v>
      </c>
      <c r="E116" s="166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2"/>
      <c r="P116" s="172"/>
      <c r="Q116" s="172"/>
      <c r="R116" s="166"/>
      <c r="S116" s="35"/>
      <c r="T116" s="35"/>
      <c r="U116" s="36" t="s">
        <v>66</v>
      </c>
      <c r="V116" s="161">
        <v>0</v>
      </c>
      <c r="W116" s="16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67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9"/>
      <c r="N117" s="175" t="s">
        <v>67</v>
      </c>
      <c r="O117" s="176"/>
      <c r="P117" s="176"/>
      <c r="Q117" s="176"/>
      <c r="R117" s="176"/>
      <c r="S117" s="176"/>
      <c r="T117" s="177"/>
      <c r="U117" s="38" t="s">
        <v>66</v>
      </c>
      <c r="V117" s="163">
        <f>IFERROR(SUM(V113:V116),"0")</f>
        <v>0</v>
      </c>
      <c r="W117" s="163">
        <f>IFERROR(SUM(W113:W116),"0")</f>
        <v>0</v>
      </c>
      <c r="X117" s="163">
        <f>IFERROR(IF(X113="",0,X113),"0")+IFERROR(IF(X114="",0,X114),"0")+IFERROR(IF(X115="",0,X115),"0")+IFERROR(IF(X116="",0,X116),"0")</f>
        <v>0</v>
      </c>
      <c r="Y117" s="164"/>
      <c r="Z117" s="164"/>
    </row>
    <row r="118" spans="1:53" hidden="1" x14ac:dyDescent="0.2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9"/>
      <c r="N118" s="175" t="s">
        <v>67</v>
      </c>
      <c r="O118" s="176"/>
      <c r="P118" s="176"/>
      <c r="Q118" s="176"/>
      <c r="R118" s="176"/>
      <c r="S118" s="176"/>
      <c r="T118" s="177"/>
      <c r="U118" s="38" t="s">
        <v>68</v>
      </c>
      <c r="V118" s="163">
        <f>IFERROR(SUMPRODUCT(V113:V116*H113:H116),"0")</f>
        <v>0</v>
      </c>
      <c r="W118" s="163">
        <f>IFERROR(SUMPRODUCT(W113:W116*H113:H116),"0")</f>
        <v>0</v>
      </c>
      <c r="X118" s="38"/>
      <c r="Y118" s="164"/>
      <c r="Z118" s="164"/>
    </row>
    <row r="119" spans="1:53" ht="16.5" hidden="1" customHeight="1" x14ac:dyDescent="0.25">
      <c r="A119" s="170" t="s">
        <v>188</v>
      </c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57"/>
      <c r="Z119" s="157"/>
    </row>
    <row r="120" spans="1:53" ht="14.25" hidden="1" customHeight="1" x14ac:dyDescent="0.25">
      <c r="A120" s="187" t="s">
        <v>127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56"/>
      <c r="Z120" s="156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5">
        <v>4607111035806</v>
      </c>
      <c r="E121" s="166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6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2"/>
      <c r="P121" s="172"/>
      <c r="Q121" s="172"/>
      <c r="R121" s="166"/>
      <c r="S121" s="35"/>
      <c r="T121" s="35"/>
      <c r="U121" s="36" t="s">
        <v>66</v>
      </c>
      <c r="V121" s="161">
        <v>0</v>
      </c>
      <c r="W121" s="162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7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9"/>
      <c r="N122" s="175" t="s">
        <v>67</v>
      </c>
      <c r="O122" s="176"/>
      <c r="P122" s="176"/>
      <c r="Q122" s="176"/>
      <c r="R122" s="176"/>
      <c r="S122" s="176"/>
      <c r="T122" s="177"/>
      <c r="U122" s="38" t="s">
        <v>66</v>
      </c>
      <c r="V122" s="163">
        <f>IFERROR(SUM(V121:V121),"0")</f>
        <v>0</v>
      </c>
      <c r="W122" s="163">
        <f>IFERROR(SUM(W121:W121),"0")</f>
        <v>0</v>
      </c>
      <c r="X122" s="163">
        <f>IFERROR(IF(X121="",0,X121),"0")</f>
        <v>0</v>
      </c>
      <c r="Y122" s="164"/>
      <c r="Z122" s="164"/>
    </row>
    <row r="123" spans="1:53" hidden="1" x14ac:dyDescent="0.2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9"/>
      <c r="N123" s="175" t="s">
        <v>67</v>
      </c>
      <c r="O123" s="176"/>
      <c r="P123" s="176"/>
      <c r="Q123" s="176"/>
      <c r="R123" s="176"/>
      <c r="S123" s="176"/>
      <c r="T123" s="177"/>
      <c r="U123" s="38" t="s">
        <v>68</v>
      </c>
      <c r="V123" s="163">
        <f>IFERROR(SUMPRODUCT(V121:V121*H121:H121),"0")</f>
        <v>0</v>
      </c>
      <c r="W123" s="163">
        <f>IFERROR(SUMPRODUCT(W121:W121*H121:H121),"0")</f>
        <v>0</v>
      </c>
      <c r="X123" s="38"/>
      <c r="Y123" s="164"/>
      <c r="Z123" s="164"/>
    </row>
    <row r="124" spans="1:53" ht="16.5" hidden="1" customHeight="1" x14ac:dyDescent="0.25">
      <c r="A124" s="170" t="s">
        <v>191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57"/>
      <c r="Z124" s="157"/>
    </row>
    <row r="125" spans="1:53" ht="14.25" hidden="1" customHeight="1" x14ac:dyDescent="0.25">
      <c r="A125" s="187" t="s">
        <v>192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56"/>
      <c r="Z125" s="156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5">
        <v>4607111035639</v>
      </c>
      <c r="E126" s="166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2"/>
      <c r="P126" s="172"/>
      <c r="Q126" s="172"/>
      <c r="R126" s="166"/>
      <c r="S126" s="35"/>
      <c r="T126" s="35"/>
      <c r="U126" s="36" t="s">
        <v>66</v>
      </c>
      <c r="V126" s="161">
        <v>0</v>
      </c>
      <c r="W126" s="162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5">
        <v>4607111035646</v>
      </c>
      <c r="E127" s="166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2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2"/>
      <c r="P127" s="172"/>
      <c r="Q127" s="172"/>
      <c r="R127" s="166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7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9"/>
      <c r="N128" s="175" t="s">
        <v>67</v>
      </c>
      <c r="O128" s="176"/>
      <c r="P128" s="176"/>
      <c r="Q128" s="176"/>
      <c r="R128" s="176"/>
      <c r="S128" s="176"/>
      <c r="T128" s="177"/>
      <c r="U128" s="38" t="s">
        <v>66</v>
      </c>
      <c r="V128" s="163">
        <f>IFERROR(SUM(V126:V127),"0")</f>
        <v>0</v>
      </c>
      <c r="W128" s="163">
        <f>IFERROR(SUM(W126:W127),"0")</f>
        <v>0</v>
      </c>
      <c r="X128" s="163">
        <f>IFERROR(IF(X126="",0,X126),"0")+IFERROR(IF(X127="",0,X127),"0")</f>
        <v>0</v>
      </c>
      <c r="Y128" s="164"/>
      <c r="Z128" s="164"/>
    </row>
    <row r="129" spans="1:53" hidden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N129" s="175" t="s">
        <v>67</v>
      </c>
      <c r="O129" s="176"/>
      <c r="P129" s="176"/>
      <c r="Q129" s="176"/>
      <c r="R129" s="176"/>
      <c r="S129" s="176"/>
      <c r="T129" s="177"/>
      <c r="U129" s="38" t="s">
        <v>68</v>
      </c>
      <c r="V129" s="163">
        <f>IFERROR(SUMPRODUCT(V126:V127*H126:H127),"0")</f>
        <v>0</v>
      </c>
      <c r="W129" s="163">
        <f>IFERROR(SUMPRODUCT(W126:W127*H126:H127),"0")</f>
        <v>0</v>
      </c>
      <c r="X129" s="38"/>
      <c r="Y129" s="164"/>
      <c r="Z129" s="164"/>
    </row>
    <row r="130" spans="1:53" ht="16.5" hidden="1" customHeight="1" x14ac:dyDescent="0.25">
      <c r="A130" s="170" t="s">
        <v>199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57"/>
      <c r="Z130" s="157"/>
    </row>
    <row r="131" spans="1:53" ht="14.25" hidden="1" customHeight="1" x14ac:dyDescent="0.25">
      <c r="A131" s="187" t="s">
        <v>127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56"/>
      <c r="Z131" s="156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5">
        <v>4607111036568</v>
      </c>
      <c r="E132" s="166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2"/>
      <c r="P132" s="172"/>
      <c r="Q132" s="172"/>
      <c r="R132" s="166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7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9"/>
      <c r="N133" s="175" t="s">
        <v>67</v>
      </c>
      <c r="O133" s="176"/>
      <c r="P133" s="176"/>
      <c r="Q133" s="176"/>
      <c r="R133" s="176"/>
      <c r="S133" s="176"/>
      <c r="T133" s="177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hidden="1" x14ac:dyDescent="0.2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9"/>
      <c r="N134" s="175" t="s">
        <v>67</v>
      </c>
      <c r="O134" s="176"/>
      <c r="P134" s="176"/>
      <c r="Q134" s="176"/>
      <c r="R134" s="176"/>
      <c r="S134" s="176"/>
      <c r="T134" s="177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hidden="1" customHeight="1" x14ac:dyDescent="0.2">
      <c r="A135" s="211" t="s">
        <v>202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49"/>
      <c r="Z135" s="49"/>
    </row>
    <row r="136" spans="1:53" ht="16.5" hidden="1" customHeight="1" x14ac:dyDescent="0.25">
      <c r="A136" s="170" t="s">
        <v>203</v>
      </c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57"/>
      <c r="Z136" s="157"/>
    </row>
    <row r="137" spans="1:53" ht="14.25" hidden="1" customHeight="1" x14ac:dyDescent="0.25">
      <c r="A137" s="187" t="s">
        <v>192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56"/>
      <c r="Z137" s="156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65">
        <v>4607111037701</v>
      </c>
      <c r="E138" s="166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2"/>
      <c r="P138" s="172"/>
      <c r="Q138" s="172"/>
      <c r="R138" s="166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7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9"/>
      <c r="N139" s="175" t="s">
        <v>67</v>
      </c>
      <c r="O139" s="176"/>
      <c r="P139" s="176"/>
      <c r="Q139" s="176"/>
      <c r="R139" s="176"/>
      <c r="S139" s="176"/>
      <c r="T139" s="177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hidden="1" x14ac:dyDescent="0.2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9"/>
      <c r="N140" s="175" t="s">
        <v>67</v>
      </c>
      <c r="O140" s="176"/>
      <c r="P140" s="176"/>
      <c r="Q140" s="176"/>
      <c r="R140" s="176"/>
      <c r="S140" s="176"/>
      <c r="T140" s="177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hidden="1" customHeight="1" x14ac:dyDescent="0.25">
      <c r="A141" s="170" t="s">
        <v>206</v>
      </c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57"/>
      <c r="Z141" s="157"/>
    </row>
    <row r="142" spans="1:53" ht="14.25" hidden="1" customHeight="1" x14ac:dyDescent="0.25">
      <c r="A142" s="187" t="s">
        <v>60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56"/>
      <c r="Z142" s="156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65">
        <v>4607111036384</v>
      </c>
      <c r="E143" s="166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3" t="s">
        <v>209</v>
      </c>
      <c r="O143" s="172"/>
      <c r="P143" s="172"/>
      <c r="Q143" s="172"/>
      <c r="R143" s="166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65">
        <v>4640242180250</v>
      </c>
      <c r="E144" s="166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2"/>
      <c r="P144" s="172"/>
      <c r="Q144" s="172"/>
      <c r="R144" s="166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213</v>
      </c>
      <c r="B145" s="55" t="s">
        <v>214</v>
      </c>
      <c r="C145" s="32">
        <v>4301071028</v>
      </c>
      <c r="D145" s="165">
        <v>4607111036216</v>
      </c>
      <c r="E145" s="166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86" t="s">
        <v>215</v>
      </c>
      <c r="O145" s="172"/>
      <c r="P145" s="172"/>
      <c r="Q145" s="172"/>
      <c r="R145" s="166"/>
      <c r="S145" s="35"/>
      <c r="T145" s="35"/>
      <c r="U145" s="36" t="s">
        <v>66</v>
      </c>
      <c r="V145" s="161">
        <v>0</v>
      </c>
      <c r="W145" s="162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65">
        <v>4607111036278</v>
      </c>
      <c r="E146" s="166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21" t="s">
        <v>218</v>
      </c>
      <c r="O146" s="172"/>
      <c r="P146" s="172"/>
      <c r="Q146" s="172"/>
      <c r="R146" s="166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9"/>
      <c r="N147" s="175" t="s">
        <v>67</v>
      </c>
      <c r="O147" s="176"/>
      <c r="P147" s="176"/>
      <c r="Q147" s="176"/>
      <c r="R147" s="176"/>
      <c r="S147" s="176"/>
      <c r="T147" s="177"/>
      <c r="U147" s="38" t="s">
        <v>66</v>
      </c>
      <c r="V147" s="163">
        <f>IFERROR(SUM(V143:V146),"0")</f>
        <v>0</v>
      </c>
      <c r="W147" s="163">
        <f>IFERROR(SUM(W143:W146),"0")</f>
        <v>0</v>
      </c>
      <c r="X147" s="163">
        <f>IFERROR(IF(X143="",0,X143),"0")+IFERROR(IF(X144="",0,X144),"0")+IFERROR(IF(X145="",0,X145),"0")+IFERROR(IF(X146="",0,X146),"0")</f>
        <v>0</v>
      </c>
      <c r="Y147" s="164"/>
      <c r="Z147" s="164"/>
    </row>
    <row r="148" spans="1:53" hidden="1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9"/>
      <c r="N148" s="175" t="s">
        <v>67</v>
      </c>
      <c r="O148" s="176"/>
      <c r="P148" s="176"/>
      <c r="Q148" s="176"/>
      <c r="R148" s="176"/>
      <c r="S148" s="176"/>
      <c r="T148" s="177"/>
      <c r="U148" s="38" t="s">
        <v>68</v>
      </c>
      <c r="V148" s="163">
        <f>IFERROR(SUMPRODUCT(V143:V146*H143:H146),"0")</f>
        <v>0</v>
      </c>
      <c r="W148" s="163">
        <f>IFERROR(SUMPRODUCT(W143:W146*H143:H146),"0")</f>
        <v>0</v>
      </c>
      <c r="X148" s="38"/>
      <c r="Y148" s="164"/>
      <c r="Z148" s="164"/>
    </row>
    <row r="149" spans="1:53" ht="14.25" hidden="1" customHeight="1" x14ac:dyDescent="0.25">
      <c r="A149" s="187" t="s">
        <v>219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6"/>
      <c r="Z149" s="156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65">
        <v>4607111036827</v>
      </c>
      <c r="E150" s="166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2"/>
      <c r="P150" s="172"/>
      <c r="Q150" s="172"/>
      <c r="R150" s="166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65">
        <v>4607111036834</v>
      </c>
      <c r="E151" s="166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2"/>
      <c r="P151" s="172"/>
      <c r="Q151" s="172"/>
      <c r="R151" s="166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7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9"/>
      <c r="N152" s="175" t="s">
        <v>67</v>
      </c>
      <c r="O152" s="176"/>
      <c r="P152" s="176"/>
      <c r="Q152" s="176"/>
      <c r="R152" s="176"/>
      <c r="S152" s="176"/>
      <c r="T152" s="177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hidden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9"/>
      <c r="N153" s="175" t="s">
        <v>67</v>
      </c>
      <c r="O153" s="176"/>
      <c r="P153" s="176"/>
      <c r="Q153" s="176"/>
      <c r="R153" s="176"/>
      <c r="S153" s="176"/>
      <c r="T153" s="177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hidden="1" customHeight="1" x14ac:dyDescent="0.2">
      <c r="A154" s="211" t="s">
        <v>224</v>
      </c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49"/>
      <c r="Z154" s="49"/>
    </row>
    <row r="155" spans="1:53" ht="16.5" hidden="1" customHeight="1" x14ac:dyDescent="0.25">
      <c r="A155" s="170" t="s">
        <v>225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7"/>
      <c r="Z155" s="157"/>
    </row>
    <row r="156" spans="1:53" ht="14.25" hidden="1" customHeight="1" x14ac:dyDescent="0.25">
      <c r="A156" s="187" t="s">
        <v>71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56"/>
      <c r="Z156" s="156"/>
    </row>
    <row r="157" spans="1:53" ht="16.5" hidden="1" customHeight="1" x14ac:dyDescent="0.25">
      <c r="A157" s="55" t="s">
        <v>226</v>
      </c>
      <c r="B157" s="55" t="s">
        <v>227</v>
      </c>
      <c r="C157" s="32">
        <v>4301132048</v>
      </c>
      <c r="D157" s="165">
        <v>4607111035721</v>
      </c>
      <c r="E157" s="166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2"/>
      <c r="P157" s="172"/>
      <c r="Q157" s="172"/>
      <c r="R157" s="166"/>
      <c r="S157" s="35"/>
      <c r="T157" s="35"/>
      <c r="U157" s="36" t="s">
        <v>66</v>
      </c>
      <c r="V157" s="161">
        <v>0</v>
      </c>
      <c r="W157" s="162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65">
        <v>4607111035691</v>
      </c>
      <c r="E158" s="166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2"/>
      <c r="P158" s="172"/>
      <c r="Q158" s="172"/>
      <c r="R158" s="166"/>
      <c r="S158" s="35"/>
      <c r="T158" s="35"/>
      <c r="U158" s="36" t="s">
        <v>66</v>
      </c>
      <c r="V158" s="161">
        <v>0</v>
      </c>
      <c r="W158" s="162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hidden="1" x14ac:dyDescent="0.2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75" t="s">
        <v>67</v>
      </c>
      <c r="O159" s="176"/>
      <c r="P159" s="176"/>
      <c r="Q159" s="176"/>
      <c r="R159" s="176"/>
      <c r="S159" s="176"/>
      <c r="T159" s="177"/>
      <c r="U159" s="38" t="s">
        <v>66</v>
      </c>
      <c r="V159" s="163">
        <f>IFERROR(SUM(V157:V158),"0")</f>
        <v>0</v>
      </c>
      <c r="W159" s="163">
        <f>IFERROR(SUM(W157:W158),"0")</f>
        <v>0</v>
      </c>
      <c r="X159" s="163">
        <f>IFERROR(IF(X157="",0,X157),"0")+IFERROR(IF(X158="",0,X158),"0")</f>
        <v>0</v>
      </c>
      <c r="Y159" s="164"/>
      <c r="Z159" s="164"/>
    </row>
    <row r="160" spans="1:53" hidden="1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75" t="s">
        <v>67</v>
      </c>
      <c r="O160" s="176"/>
      <c r="P160" s="176"/>
      <c r="Q160" s="176"/>
      <c r="R160" s="176"/>
      <c r="S160" s="176"/>
      <c r="T160" s="177"/>
      <c r="U160" s="38" t="s">
        <v>68</v>
      </c>
      <c r="V160" s="163">
        <f>IFERROR(SUMPRODUCT(V157:V158*H157:H158),"0")</f>
        <v>0</v>
      </c>
      <c r="W160" s="163">
        <f>IFERROR(SUMPRODUCT(W157:W158*H157:H158),"0")</f>
        <v>0</v>
      </c>
      <c r="X160" s="38"/>
      <c r="Y160" s="164"/>
      <c r="Z160" s="164"/>
    </row>
    <row r="161" spans="1:53" ht="16.5" hidden="1" customHeight="1" x14ac:dyDescent="0.25">
      <c r="A161" s="170" t="s">
        <v>230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57"/>
      <c r="Z161" s="157"/>
    </row>
    <row r="162" spans="1:53" ht="14.25" hidden="1" customHeight="1" x14ac:dyDescent="0.25">
      <c r="A162" s="187" t="s">
        <v>230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6"/>
      <c r="Z162" s="156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65">
        <v>4607111035783</v>
      </c>
      <c r="E163" s="166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2"/>
      <c r="P163" s="172"/>
      <c r="Q163" s="172"/>
      <c r="R163" s="166"/>
      <c r="S163" s="35"/>
      <c r="T163" s="35"/>
      <c r="U163" s="36" t="s">
        <v>66</v>
      </c>
      <c r="V163" s="161">
        <v>0</v>
      </c>
      <c r="W163" s="162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75" t="s">
        <v>67</v>
      </c>
      <c r="O164" s="176"/>
      <c r="P164" s="176"/>
      <c r="Q164" s="176"/>
      <c r="R164" s="176"/>
      <c r="S164" s="176"/>
      <c r="T164" s="177"/>
      <c r="U164" s="38" t="s">
        <v>66</v>
      </c>
      <c r="V164" s="163">
        <f>IFERROR(SUM(V163:V163),"0")</f>
        <v>0</v>
      </c>
      <c r="W164" s="163">
        <f>IFERROR(SUM(W163:W163),"0")</f>
        <v>0</v>
      </c>
      <c r="X164" s="163">
        <f>IFERROR(IF(X163="",0,X163),"0")</f>
        <v>0</v>
      </c>
      <c r="Y164" s="164"/>
      <c r="Z164" s="164"/>
    </row>
    <row r="165" spans="1:53" hidden="1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75" t="s">
        <v>67</v>
      </c>
      <c r="O165" s="176"/>
      <c r="P165" s="176"/>
      <c r="Q165" s="176"/>
      <c r="R165" s="176"/>
      <c r="S165" s="176"/>
      <c r="T165" s="177"/>
      <c r="U165" s="38" t="s">
        <v>68</v>
      </c>
      <c r="V165" s="163">
        <f>IFERROR(SUMPRODUCT(V163:V163*H163:H163),"0")</f>
        <v>0</v>
      </c>
      <c r="W165" s="163">
        <f>IFERROR(SUMPRODUCT(W163:W163*H163:H163),"0")</f>
        <v>0</v>
      </c>
      <c r="X165" s="38"/>
      <c r="Y165" s="164"/>
      <c r="Z165" s="164"/>
    </row>
    <row r="166" spans="1:53" ht="16.5" hidden="1" customHeight="1" x14ac:dyDescent="0.25">
      <c r="A166" s="170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7"/>
      <c r="Z166" s="157"/>
    </row>
    <row r="167" spans="1:53" ht="14.25" hidden="1" customHeight="1" x14ac:dyDescent="0.25">
      <c r="A167" s="187" t="s">
        <v>233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6"/>
      <c r="Z167" s="156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65">
        <v>4680115881204</v>
      </c>
      <c r="E168" s="166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57" t="s">
        <v>237</v>
      </c>
      <c r="O168" s="172"/>
      <c r="P168" s="172"/>
      <c r="Q168" s="172"/>
      <c r="R168" s="166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75" t="s">
        <v>67</v>
      </c>
      <c r="O169" s="176"/>
      <c r="P169" s="176"/>
      <c r="Q169" s="176"/>
      <c r="R169" s="176"/>
      <c r="S169" s="176"/>
      <c r="T169" s="177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hidden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75" t="s">
        <v>67</v>
      </c>
      <c r="O170" s="176"/>
      <c r="P170" s="176"/>
      <c r="Q170" s="176"/>
      <c r="R170" s="176"/>
      <c r="S170" s="176"/>
      <c r="T170" s="177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hidden="1" customHeight="1" x14ac:dyDescent="0.25">
      <c r="A171" s="170" t="s">
        <v>239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57"/>
      <c r="Z171" s="157"/>
    </row>
    <row r="172" spans="1:53" ht="14.25" hidden="1" customHeight="1" x14ac:dyDescent="0.25">
      <c r="A172" s="187" t="s">
        <v>71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6"/>
      <c r="Z172" s="156"/>
    </row>
    <row r="173" spans="1:53" ht="16.5" hidden="1" customHeight="1" x14ac:dyDescent="0.25">
      <c r="A173" s="55" t="s">
        <v>240</v>
      </c>
      <c r="B173" s="55" t="s">
        <v>241</v>
      </c>
      <c r="C173" s="32">
        <v>4301132076</v>
      </c>
      <c r="D173" s="165">
        <v>4607111035721</v>
      </c>
      <c r="E173" s="166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319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2"/>
      <c r="P173" s="172"/>
      <c r="Q173" s="172"/>
      <c r="R173" s="166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hidden="1" customHeight="1" x14ac:dyDescent="0.25">
      <c r="A174" s="55" t="s">
        <v>242</v>
      </c>
      <c r="B174" s="55" t="s">
        <v>243</v>
      </c>
      <c r="C174" s="32">
        <v>4301132077</v>
      </c>
      <c r="D174" s="165">
        <v>4607111035691</v>
      </c>
      <c r="E174" s="166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8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2"/>
      <c r="P174" s="172"/>
      <c r="Q174" s="172"/>
      <c r="R174" s="166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244</v>
      </c>
      <c r="B175" s="55" t="s">
        <v>245</v>
      </c>
      <c r="C175" s="32">
        <v>4301132079</v>
      </c>
      <c r="D175" s="165">
        <v>4607111038487</v>
      </c>
      <c r="E175" s="166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331" t="s">
        <v>246</v>
      </c>
      <c r="O175" s="172"/>
      <c r="P175" s="172"/>
      <c r="Q175" s="172"/>
      <c r="R175" s="166"/>
      <c r="S175" s="35"/>
      <c r="T175" s="35"/>
      <c r="U175" s="36" t="s">
        <v>66</v>
      </c>
      <c r="V175" s="161">
        <v>0</v>
      </c>
      <c r="W175" s="162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idden="1" x14ac:dyDescent="0.2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75" t="s">
        <v>67</v>
      </c>
      <c r="O176" s="176"/>
      <c r="P176" s="176"/>
      <c r="Q176" s="176"/>
      <c r="R176" s="176"/>
      <c r="S176" s="176"/>
      <c r="T176" s="177"/>
      <c r="U176" s="38" t="s">
        <v>66</v>
      </c>
      <c r="V176" s="163">
        <f>IFERROR(SUM(V173:V175),"0")</f>
        <v>0</v>
      </c>
      <c r="W176" s="163">
        <f>IFERROR(SUM(W173:W175),"0")</f>
        <v>0</v>
      </c>
      <c r="X176" s="163">
        <f>IFERROR(IF(X173="",0,X173),"0")+IFERROR(IF(X174="",0,X174),"0")+IFERROR(IF(X175="",0,X175),"0")</f>
        <v>0</v>
      </c>
      <c r="Y176" s="164"/>
      <c r="Z176" s="164"/>
    </row>
    <row r="177" spans="1:53" hidden="1" x14ac:dyDescent="0.2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75" t="s">
        <v>67</v>
      </c>
      <c r="O177" s="176"/>
      <c r="P177" s="176"/>
      <c r="Q177" s="176"/>
      <c r="R177" s="176"/>
      <c r="S177" s="176"/>
      <c r="T177" s="177"/>
      <c r="U177" s="38" t="s">
        <v>68</v>
      </c>
      <c r="V177" s="163">
        <f>IFERROR(SUMPRODUCT(V173:V175*H173:H175),"0")</f>
        <v>0</v>
      </c>
      <c r="W177" s="163">
        <f>IFERROR(SUMPRODUCT(W173:W175*H173:H175),"0")</f>
        <v>0</v>
      </c>
      <c r="X177" s="38"/>
      <c r="Y177" s="164"/>
      <c r="Z177" s="164"/>
    </row>
    <row r="178" spans="1:53" ht="27.75" hidden="1" customHeight="1" x14ac:dyDescent="0.2">
      <c r="A178" s="211" t="s">
        <v>247</v>
      </c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49"/>
      <c r="Z178" s="49"/>
    </row>
    <row r="179" spans="1:53" ht="16.5" hidden="1" customHeight="1" x14ac:dyDescent="0.25">
      <c r="A179" s="170" t="s">
        <v>248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7"/>
      <c r="Z179" s="157"/>
    </row>
    <row r="180" spans="1:53" ht="14.25" hidden="1" customHeight="1" x14ac:dyDescent="0.25">
      <c r="A180" s="187" t="s">
        <v>60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6"/>
      <c r="Z180" s="156"/>
    </row>
    <row r="181" spans="1:53" ht="16.5" hidden="1" customHeight="1" x14ac:dyDescent="0.25">
      <c r="A181" s="55" t="s">
        <v>249</v>
      </c>
      <c r="B181" s="55" t="s">
        <v>250</v>
      </c>
      <c r="C181" s="32">
        <v>4301070948</v>
      </c>
      <c r="D181" s="165">
        <v>4607111037022</v>
      </c>
      <c r="E181" s="166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33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72"/>
      <c r="P181" s="172"/>
      <c r="Q181" s="172"/>
      <c r="R181" s="166"/>
      <c r="S181" s="35"/>
      <c r="T181" s="35"/>
      <c r="U181" s="36" t="s">
        <v>66</v>
      </c>
      <c r="V181" s="161">
        <v>0</v>
      </c>
      <c r="W181" s="162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ht="27" hidden="1" customHeight="1" x14ac:dyDescent="0.25">
      <c r="A182" s="55" t="s">
        <v>251</v>
      </c>
      <c r="B182" s="55" t="s">
        <v>252</v>
      </c>
      <c r="C182" s="32">
        <v>4301070990</v>
      </c>
      <c r="D182" s="165">
        <v>4607111038494</v>
      </c>
      <c r="E182" s="166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200" t="s">
        <v>253</v>
      </c>
      <c r="O182" s="172"/>
      <c r="P182" s="172"/>
      <c r="Q182" s="172"/>
      <c r="R182" s="166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4301070966</v>
      </c>
      <c r="D183" s="165">
        <v>4607111038135</v>
      </c>
      <c r="E183" s="166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29" t="s">
        <v>256</v>
      </c>
      <c r="O183" s="172"/>
      <c r="P183" s="172"/>
      <c r="Q183" s="172"/>
      <c r="R183" s="166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idden="1" x14ac:dyDescent="0.2">
      <c r="A184" s="167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75" t="s">
        <v>67</v>
      </c>
      <c r="O184" s="176"/>
      <c r="P184" s="176"/>
      <c r="Q184" s="176"/>
      <c r="R184" s="176"/>
      <c r="S184" s="176"/>
      <c r="T184" s="177"/>
      <c r="U184" s="38" t="s">
        <v>66</v>
      </c>
      <c r="V184" s="163">
        <f>IFERROR(SUM(V181:V183),"0")</f>
        <v>0</v>
      </c>
      <c r="W184" s="163">
        <f>IFERROR(SUM(W181:W183),"0")</f>
        <v>0</v>
      </c>
      <c r="X184" s="163">
        <f>IFERROR(IF(X181="",0,X181),"0")+IFERROR(IF(X182="",0,X182),"0")+IFERROR(IF(X183="",0,X183),"0")</f>
        <v>0</v>
      </c>
      <c r="Y184" s="164"/>
      <c r="Z184" s="164"/>
    </row>
    <row r="185" spans="1:53" hidden="1" x14ac:dyDescent="0.2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9"/>
      <c r="N185" s="175" t="s">
        <v>67</v>
      </c>
      <c r="O185" s="176"/>
      <c r="P185" s="176"/>
      <c r="Q185" s="176"/>
      <c r="R185" s="176"/>
      <c r="S185" s="176"/>
      <c r="T185" s="177"/>
      <c r="U185" s="38" t="s">
        <v>68</v>
      </c>
      <c r="V185" s="163">
        <f>IFERROR(SUMPRODUCT(V181:V183*H181:H183),"0")</f>
        <v>0</v>
      </c>
      <c r="W185" s="163">
        <f>IFERROR(SUMPRODUCT(W181:W183*H181:H183),"0")</f>
        <v>0</v>
      </c>
      <c r="X185" s="38"/>
      <c r="Y185" s="164"/>
      <c r="Z185" s="164"/>
    </row>
    <row r="186" spans="1:53" ht="16.5" hidden="1" customHeight="1" x14ac:dyDescent="0.25">
      <c r="A186" s="170" t="s">
        <v>257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7"/>
      <c r="Z186" s="157"/>
    </row>
    <row r="187" spans="1:53" ht="14.25" hidden="1" customHeight="1" x14ac:dyDescent="0.25">
      <c r="A187" s="187" t="s">
        <v>60</v>
      </c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56"/>
      <c r="Z187" s="156"/>
    </row>
    <row r="188" spans="1:53" ht="27" hidden="1" customHeight="1" x14ac:dyDescent="0.25">
      <c r="A188" s="55" t="s">
        <v>258</v>
      </c>
      <c r="B188" s="55" t="s">
        <v>259</v>
      </c>
      <c r="C188" s="32">
        <v>4301070915</v>
      </c>
      <c r="D188" s="165">
        <v>4607111035882</v>
      </c>
      <c r="E188" s="166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72"/>
      <c r="P188" s="172"/>
      <c r="Q188" s="172"/>
      <c r="R188" s="166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260</v>
      </c>
      <c r="B189" s="55" t="s">
        <v>261</v>
      </c>
      <c r="C189" s="32">
        <v>4301070921</v>
      </c>
      <c r="D189" s="165">
        <v>4607111035905</v>
      </c>
      <c r="E189" s="166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2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72"/>
      <c r="P189" s="172"/>
      <c r="Q189" s="172"/>
      <c r="R189" s="166"/>
      <c r="S189" s="35"/>
      <c r="T189" s="35"/>
      <c r="U189" s="36" t="s">
        <v>66</v>
      </c>
      <c r="V189" s="161">
        <v>0</v>
      </c>
      <c r="W189" s="162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262</v>
      </c>
      <c r="B190" s="55" t="s">
        <v>263</v>
      </c>
      <c r="C190" s="32">
        <v>4301070917</v>
      </c>
      <c r="D190" s="165">
        <v>4607111035912</v>
      </c>
      <c r="E190" s="166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72"/>
      <c r="P190" s="172"/>
      <c r="Q190" s="172"/>
      <c r="R190" s="166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264</v>
      </c>
      <c r="B191" s="55" t="s">
        <v>265</v>
      </c>
      <c r="C191" s="32">
        <v>4301070920</v>
      </c>
      <c r="D191" s="165">
        <v>4607111035929</v>
      </c>
      <c r="E191" s="166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72"/>
      <c r="P191" s="172"/>
      <c r="Q191" s="172"/>
      <c r="R191" s="166"/>
      <c r="S191" s="35"/>
      <c r="T191" s="35"/>
      <c r="U191" s="36" t="s">
        <v>66</v>
      </c>
      <c r="V191" s="161">
        <v>0</v>
      </c>
      <c r="W191" s="162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idden="1" x14ac:dyDescent="0.2">
      <c r="A192" s="167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9"/>
      <c r="N192" s="175" t="s">
        <v>67</v>
      </c>
      <c r="O192" s="176"/>
      <c r="P192" s="176"/>
      <c r="Q192" s="176"/>
      <c r="R192" s="176"/>
      <c r="S192" s="176"/>
      <c r="T192" s="177"/>
      <c r="U192" s="38" t="s">
        <v>66</v>
      </c>
      <c r="V192" s="163">
        <f>IFERROR(SUM(V188:V191),"0")</f>
        <v>0</v>
      </c>
      <c r="W192" s="163">
        <f>IFERROR(SUM(W188:W191),"0")</f>
        <v>0</v>
      </c>
      <c r="X192" s="163">
        <f>IFERROR(IF(X188="",0,X188),"0")+IFERROR(IF(X189="",0,X189),"0")+IFERROR(IF(X190="",0,X190),"0")+IFERROR(IF(X191="",0,X191),"0")</f>
        <v>0</v>
      </c>
      <c r="Y192" s="164"/>
      <c r="Z192" s="164"/>
    </row>
    <row r="193" spans="1:53" hidden="1" x14ac:dyDescent="0.2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9"/>
      <c r="N193" s="175" t="s">
        <v>67</v>
      </c>
      <c r="O193" s="176"/>
      <c r="P193" s="176"/>
      <c r="Q193" s="176"/>
      <c r="R193" s="176"/>
      <c r="S193" s="176"/>
      <c r="T193" s="177"/>
      <c r="U193" s="38" t="s">
        <v>68</v>
      </c>
      <c r="V193" s="163">
        <f>IFERROR(SUMPRODUCT(V188:V191*H188:H191),"0")</f>
        <v>0</v>
      </c>
      <c r="W193" s="163">
        <f>IFERROR(SUMPRODUCT(W188:W191*H188:H191),"0")</f>
        <v>0</v>
      </c>
      <c r="X193" s="38"/>
      <c r="Y193" s="164"/>
      <c r="Z193" s="164"/>
    </row>
    <row r="194" spans="1:53" ht="16.5" hidden="1" customHeight="1" x14ac:dyDescent="0.25">
      <c r="A194" s="170" t="s">
        <v>266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7"/>
      <c r="Z194" s="157"/>
    </row>
    <row r="195" spans="1:53" ht="14.25" hidden="1" customHeight="1" x14ac:dyDescent="0.25">
      <c r="A195" s="187" t="s">
        <v>233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6"/>
      <c r="Z195" s="156"/>
    </row>
    <row r="196" spans="1:53" ht="27" hidden="1" customHeight="1" x14ac:dyDescent="0.25">
      <c r="A196" s="55" t="s">
        <v>267</v>
      </c>
      <c r="B196" s="55" t="s">
        <v>268</v>
      </c>
      <c r="C196" s="32">
        <v>4301051320</v>
      </c>
      <c r="D196" s="165">
        <v>4680115881334</v>
      </c>
      <c r="E196" s="166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234" t="s">
        <v>269</v>
      </c>
      <c r="O196" s="172"/>
      <c r="P196" s="172"/>
      <c r="Q196" s="172"/>
      <c r="R196" s="166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hidden="1" x14ac:dyDescent="0.2">
      <c r="A197" s="167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9"/>
      <c r="N197" s="175" t="s">
        <v>67</v>
      </c>
      <c r="O197" s="176"/>
      <c r="P197" s="176"/>
      <c r="Q197" s="176"/>
      <c r="R197" s="176"/>
      <c r="S197" s="176"/>
      <c r="T197" s="177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hidden="1" x14ac:dyDescent="0.2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75" t="s">
        <v>67</v>
      </c>
      <c r="O198" s="176"/>
      <c r="P198" s="176"/>
      <c r="Q198" s="176"/>
      <c r="R198" s="176"/>
      <c r="S198" s="176"/>
      <c r="T198" s="177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hidden="1" customHeight="1" x14ac:dyDescent="0.25">
      <c r="A199" s="170" t="s">
        <v>270</v>
      </c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57"/>
      <c r="Z199" s="157"/>
    </row>
    <row r="200" spans="1:53" ht="14.25" hidden="1" customHeight="1" x14ac:dyDescent="0.25">
      <c r="A200" s="187" t="s">
        <v>60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56"/>
      <c r="Z200" s="156"/>
    </row>
    <row r="201" spans="1:53" ht="16.5" hidden="1" customHeight="1" x14ac:dyDescent="0.25">
      <c r="A201" s="55" t="s">
        <v>271</v>
      </c>
      <c r="B201" s="55" t="s">
        <v>272</v>
      </c>
      <c r="C201" s="32">
        <v>4301070874</v>
      </c>
      <c r="D201" s="165">
        <v>4607111035332</v>
      </c>
      <c r="E201" s="166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72"/>
      <c r="P201" s="172"/>
      <c r="Q201" s="172"/>
      <c r="R201" s="166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hidden="1" customHeight="1" x14ac:dyDescent="0.25">
      <c r="A202" s="55" t="s">
        <v>273</v>
      </c>
      <c r="B202" s="55" t="s">
        <v>274</v>
      </c>
      <c r="C202" s="32">
        <v>4301070873</v>
      </c>
      <c r="D202" s="165">
        <v>4607111035080</v>
      </c>
      <c r="E202" s="166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5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72"/>
      <c r="P202" s="172"/>
      <c r="Q202" s="172"/>
      <c r="R202" s="166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idden="1" x14ac:dyDescent="0.2">
      <c r="A203" s="167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9"/>
      <c r="N203" s="175" t="s">
        <v>67</v>
      </c>
      <c r="O203" s="176"/>
      <c r="P203" s="176"/>
      <c r="Q203" s="176"/>
      <c r="R203" s="176"/>
      <c r="S203" s="176"/>
      <c r="T203" s="177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hidden="1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9"/>
      <c r="N204" s="175" t="s">
        <v>67</v>
      </c>
      <c r="O204" s="176"/>
      <c r="P204" s="176"/>
      <c r="Q204" s="176"/>
      <c r="R204" s="176"/>
      <c r="S204" s="176"/>
      <c r="T204" s="177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hidden="1" customHeight="1" x14ac:dyDescent="0.2">
      <c r="A205" s="211" t="s">
        <v>275</v>
      </c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49"/>
      <c r="Z205" s="49"/>
    </row>
    <row r="206" spans="1:53" ht="16.5" hidden="1" customHeight="1" x14ac:dyDescent="0.25">
      <c r="A206" s="170" t="s">
        <v>276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7"/>
      <c r="Z206" s="157"/>
    </row>
    <row r="207" spans="1:53" ht="14.25" hidden="1" customHeight="1" x14ac:dyDescent="0.25">
      <c r="A207" s="187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6"/>
      <c r="Z207" s="156"/>
    </row>
    <row r="208" spans="1:53" ht="27" hidden="1" customHeight="1" x14ac:dyDescent="0.25">
      <c r="A208" s="55" t="s">
        <v>277</v>
      </c>
      <c r="B208" s="55" t="s">
        <v>278</v>
      </c>
      <c r="C208" s="32">
        <v>4301070941</v>
      </c>
      <c r="D208" s="165">
        <v>4607111036162</v>
      </c>
      <c r="E208" s="166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72"/>
      <c r="P208" s="172"/>
      <c r="Q208" s="172"/>
      <c r="R208" s="166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hidden="1" x14ac:dyDescent="0.2">
      <c r="A209" s="167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9"/>
      <c r="N209" s="175" t="s">
        <v>67</v>
      </c>
      <c r="O209" s="176"/>
      <c r="P209" s="176"/>
      <c r="Q209" s="176"/>
      <c r="R209" s="176"/>
      <c r="S209" s="176"/>
      <c r="T209" s="177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hidden="1" x14ac:dyDescent="0.2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9"/>
      <c r="N210" s="175" t="s">
        <v>67</v>
      </c>
      <c r="O210" s="176"/>
      <c r="P210" s="176"/>
      <c r="Q210" s="176"/>
      <c r="R210" s="176"/>
      <c r="S210" s="176"/>
      <c r="T210" s="177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hidden="1" customHeight="1" x14ac:dyDescent="0.2">
      <c r="A211" s="211" t="s">
        <v>279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49"/>
      <c r="Z211" s="49"/>
    </row>
    <row r="212" spans="1:53" ht="16.5" hidden="1" customHeight="1" x14ac:dyDescent="0.25">
      <c r="A212" s="170" t="s">
        <v>280</v>
      </c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57"/>
      <c r="Z212" s="157"/>
    </row>
    <row r="213" spans="1:53" ht="14.25" hidden="1" customHeight="1" x14ac:dyDescent="0.25">
      <c r="A213" s="187" t="s">
        <v>60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6"/>
      <c r="Z213" s="156"/>
    </row>
    <row r="214" spans="1:53" ht="27" customHeight="1" x14ac:dyDescent="0.25">
      <c r="A214" s="55" t="s">
        <v>281</v>
      </c>
      <c r="B214" s="55" t="s">
        <v>282</v>
      </c>
      <c r="C214" s="32">
        <v>4301070965</v>
      </c>
      <c r="D214" s="165">
        <v>4607111035899</v>
      </c>
      <c r="E214" s="166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238" t="s">
        <v>283</v>
      </c>
      <c r="O214" s="172"/>
      <c r="P214" s="172"/>
      <c r="Q214" s="172"/>
      <c r="R214" s="166"/>
      <c r="S214" s="35"/>
      <c r="T214" s="35"/>
      <c r="U214" s="36" t="s">
        <v>66</v>
      </c>
      <c r="V214" s="161">
        <v>120</v>
      </c>
      <c r="W214" s="162">
        <f>IFERROR(IF(V214="","",V214),"")</f>
        <v>120</v>
      </c>
      <c r="X214" s="37">
        <f>IFERROR(IF(V214="","",V214*0.0155),"")</f>
        <v>1.8599999999999999</v>
      </c>
      <c r="Y214" s="57"/>
      <c r="Z214" s="58"/>
      <c r="AD214" s="62"/>
      <c r="BA214" s="134" t="s">
        <v>1</v>
      </c>
    </row>
    <row r="215" spans="1:53" x14ac:dyDescent="0.2">
      <c r="A215" s="167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9"/>
      <c r="N215" s="175" t="s">
        <v>67</v>
      </c>
      <c r="O215" s="176"/>
      <c r="P215" s="176"/>
      <c r="Q215" s="176"/>
      <c r="R215" s="176"/>
      <c r="S215" s="176"/>
      <c r="T215" s="177"/>
      <c r="U215" s="38" t="s">
        <v>66</v>
      </c>
      <c r="V215" s="163">
        <f>IFERROR(SUM(V214:V214),"0")</f>
        <v>120</v>
      </c>
      <c r="W215" s="163">
        <f>IFERROR(SUM(W214:W214),"0")</f>
        <v>120</v>
      </c>
      <c r="X215" s="163">
        <f>IFERROR(IF(X214="",0,X214),"0")</f>
        <v>1.8599999999999999</v>
      </c>
      <c r="Y215" s="164"/>
      <c r="Z215" s="164"/>
    </row>
    <row r="216" spans="1:53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9"/>
      <c r="N216" s="175" t="s">
        <v>67</v>
      </c>
      <c r="O216" s="176"/>
      <c r="P216" s="176"/>
      <c r="Q216" s="176"/>
      <c r="R216" s="176"/>
      <c r="S216" s="176"/>
      <c r="T216" s="177"/>
      <c r="U216" s="38" t="s">
        <v>68</v>
      </c>
      <c r="V216" s="163">
        <f>IFERROR(SUMPRODUCT(V214:V214*H214:H214),"0")</f>
        <v>600</v>
      </c>
      <c r="W216" s="163">
        <f>IFERROR(SUMPRODUCT(W214:W214*H214:H214),"0")</f>
        <v>600</v>
      </c>
      <c r="X216" s="38"/>
      <c r="Y216" s="164"/>
      <c r="Z216" s="164"/>
    </row>
    <row r="217" spans="1:53" ht="16.5" hidden="1" customHeight="1" x14ac:dyDescent="0.25">
      <c r="A217" s="170" t="s">
        <v>284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57"/>
      <c r="Z217" s="157"/>
    </row>
    <row r="218" spans="1:53" ht="14.25" hidden="1" customHeight="1" x14ac:dyDescent="0.25">
      <c r="A218" s="187" t="s">
        <v>60</v>
      </c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56"/>
      <c r="Z218" s="156"/>
    </row>
    <row r="219" spans="1:53" ht="27" hidden="1" customHeight="1" x14ac:dyDescent="0.25">
      <c r="A219" s="55" t="s">
        <v>285</v>
      </c>
      <c r="B219" s="55" t="s">
        <v>286</v>
      </c>
      <c r="C219" s="32">
        <v>4301070870</v>
      </c>
      <c r="D219" s="165">
        <v>4607111036711</v>
      </c>
      <c r="E219" s="166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72"/>
      <c r="P219" s="172"/>
      <c r="Q219" s="172"/>
      <c r="R219" s="166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hidden="1" x14ac:dyDescent="0.2">
      <c r="A220" s="167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9"/>
      <c r="N220" s="175" t="s">
        <v>67</v>
      </c>
      <c r="O220" s="176"/>
      <c r="P220" s="176"/>
      <c r="Q220" s="176"/>
      <c r="R220" s="176"/>
      <c r="S220" s="176"/>
      <c r="T220" s="177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hidden="1" x14ac:dyDescent="0.2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9"/>
      <c r="N221" s="175" t="s">
        <v>67</v>
      </c>
      <c r="O221" s="176"/>
      <c r="P221" s="176"/>
      <c r="Q221" s="176"/>
      <c r="R221" s="176"/>
      <c r="S221" s="176"/>
      <c r="T221" s="177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hidden="1" customHeight="1" x14ac:dyDescent="0.2">
      <c r="A222" s="211" t="s">
        <v>287</v>
      </c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49"/>
      <c r="Z222" s="49"/>
    </row>
    <row r="223" spans="1:53" ht="16.5" hidden="1" customHeight="1" x14ac:dyDescent="0.25">
      <c r="A223" s="170" t="s">
        <v>288</v>
      </c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57"/>
      <c r="Z223" s="157"/>
    </row>
    <row r="224" spans="1:53" ht="14.25" hidden="1" customHeight="1" x14ac:dyDescent="0.25">
      <c r="A224" s="187" t="s">
        <v>131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6"/>
      <c r="Z224" s="156"/>
    </row>
    <row r="225" spans="1:53" ht="27" hidden="1" customHeight="1" x14ac:dyDescent="0.25">
      <c r="A225" s="55" t="s">
        <v>289</v>
      </c>
      <c r="B225" s="55" t="s">
        <v>290</v>
      </c>
      <c r="C225" s="32">
        <v>4301131019</v>
      </c>
      <c r="D225" s="165">
        <v>4640242180427</v>
      </c>
      <c r="E225" s="166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239" t="s">
        <v>291</v>
      </c>
      <c r="O225" s="172"/>
      <c r="P225" s="172"/>
      <c r="Q225" s="172"/>
      <c r="R225" s="166"/>
      <c r="S225" s="35"/>
      <c r="T225" s="35"/>
      <c r="U225" s="36" t="s">
        <v>66</v>
      </c>
      <c r="V225" s="161">
        <v>0</v>
      </c>
      <c r="W225" s="162">
        <f>IFERROR(IF(V225="","",V225),"")</f>
        <v>0</v>
      </c>
      <c r="X225" s="37">
        <f>IFERROR(IF(V225="","",V225*0.00502),"")</f>
        <v>0</v>
      </c>
      <c r="Y225" s="57"/>
      <c r="Z225" s="58"/>
      <c r="AD225" s="62"/>
      <c r="BA225" s="136" t="s">
        <v>75</v>
      </c>
    </row>
    <row r="226" spans="1:53" hidden="1" x14ac:dyDescent="0.2">
      <c r="A226" s="167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9"/>
      <c r="N226" s="175" t="s">
        <v>67</v>
      </c>
      <c r="O226" s="176"/>
      <c r="P226" s="176"/>
      <c r="Q226" s="176"/>
      <c r="R226" s="176"/>
      <c r="S226" s="176"/>
      <c r="T226" s="177"/>
      <c r="U226" s="38" t="s">
        <v>66</v>
      </c>
      <c r="V226" s="163">
        <f>IFERROR(SUM(V225:V225),"0")</f>
        <v>0</v>
      </c>
      <c r="W226" s="163">
        <f>IFERROR(SUM(W225:W225),"0")</f>
        <v>0</v>
      </c>
      <c r="X226" s="163">
        <f>IFERROR(IF(X225="",0,X225),"0")</f>
        <v>0</v>
      </c>
      <c r="Y226" s="164"/>
      <c r="Z226" s="164"/>
    </row>
    <row r="227" spans="1:53" hidden="1" x14ac:dyDescent="0.2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9"/>
      <c r="N227" s="175" t="s">
        <v>67</v>
      </c>
      <c r="O227" s="176"/>
      <c r="P227" s="176"/>
      <c r="Q227" s="176"/>
      <c r="R227" s="176"/>
      <c r="S227" s="176"/>
      <c r="T227" s="177"/>
      <c r="U227" s="38" t="s">
        <v>68</v>
      </c>
      <c r="V227" s="163">
        <f>IFERROR(SUMPRODUCT(V225:V225*H225:H225),"0")</f>
        <v>0</v>
      </c>
      <c r="W227" s="163">
        <f>IFERROR(SUMPRODUCT(W225:W225*H225:H225),"0")</f>
        <v>0</v>
      </c>
      <c r="X227" s="38"/>
      <c r="Y227" s="164"/>
      <c r="Z227" s="164"/>
    </row>
    <row r="228" spans="1:53" ht="14.25" hidden="1" customHeight="1" x14ac:dyDescent="0.25">
      <c r="A228" s="187" t="s">
        <v>71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56"/>
      <c r="Z228" s="156"/>
    </row>
    <row r="229" spans="1:53" ht="27" hidden="1" customHeight="1" x14ac:dyDescent="0.25">
      <c r="A229" s="55" t="s">
        <v>292</v>
      </c>
      <c r="B229" s="55" t="s">
        <v>293</v>
      </c>
      <c r="C229" s="32">
        <v>4301132080</v>
      </c>
      <c r="D229" s="165">
        <v>4640242180397</v>
      </c>
      <c r="E229" s="166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69" t="s">
        <v>294</v>
      </c>
      <c r="O229" s="172"/>
      <c r="P229" s="172"/>
      <c r="Q229" s="172"/>
      <c r="R229" s="166"/>
      <c r="S229" s="35"/>
      <c r="T229" s="35"/>
      <c r="U229" s="36" t="s">
        <v>66</v>
      </c>
      <c r="V229" s="161">
        <v>0</v>
      </c>
      <c r="W229" s="162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37" t="s">
        <v>75</v>
      </c>
    </row>
    <row r="230" spans="1:53" hidden="1" x14ac:dyDescent="0.2">
      <c r="A230" s="167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9"/>
      <c r="N230" s="175" t="s">
        <v>67</v>
      </c>
      <c r="O230" s="176"/>
      <c r="P230" s="176"/>
      <c r="Q230" s="176"/>
      <c r="R230" s="176"/>
      <c r="S230" s="176"/>
      <c r="T230" s="177"/>
      <c r="U230" s="38" t="s">
        <v>66</v>
      </c>
      <c r="V230" s="163">
        <f>IFERROR(SUM(V229:V229),"0")</f>
        <v>0</v>
      </c>
      <c r="W230" s="163">
        <f>IFERROR(SUM(W229:W229),"0")</f>
        <v>0</v>
      </c>
      <c r="X230" s="163">
        <f>IFERROR(IF(X229="",0,X229),"0")</f>
        <v>0</v>
      </c>
      <c r="Y230" s="164"/>
      <c r="Z230" s="164"/>
    </row>
    <row r="231" spans="1:53" hidden="1" x14ac:dyDescent="0.2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9"/>
      <c r="N231" s="175" t="s">
        <v>67</v>
      </c>
      <c r="O231" s="176"/>
      <c r="P231" s="176"/>
      <c r="Q231" s="176"/>
      <c r="R231" s="176"/>
      <c r="S231" s="176"/>
      <c r="T231" s="177"/>
      <c r="U231" s="38" t="s">
        <v>68</v>
      </c>
      <c r="V231" s="163">
        <f>IFERROR(SUMPRODUCT(V229:V229*H229:H229),"0")</f>
        <v>0</v>
      </c>
      <c r="W231" s="163">
        <f>IFERROR(SUMPRODUCT(W229:W229*H229:H229),"0")</f>
        <v>0</v>
      </c>
      <c r="X231" s="38"/>
      <c r="Y231" s="164"/>
      <c r="Z231" s="164"/>
    </row>
    <row r="232" spans="1:53" ht="14.25" hidden="1" customHeight="1" x14ac:dyDescent="0.25">
      <c r="A232" s="187" t="s">
        <v>149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6"/>
      <c r="Z232" s="156"/>
    </row>
    <row r="233" spans="1:53" ht="27" hidden="1" customHeight="1" x14ac:dyDescent="0.25">
      <c r="A233" s="55" t="s">
        <v>295</v>
      </c>
      <c r="B233" s="55" t="s">
        <v>296</v>
      </c>
      <c r="C233" s="32">
        <v>4301136028</v>
      </c>
      <c r="D233" s="165">
        <v>4640242180304</v>
      </c>
      <c r="E233" s="166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251" t="s">
        <v>297</v>
      </c>
      <c r="O233" s="172"/>
      <c r="P233" s="172"/>
      <c r="Q233" s="172"/>
      <c r="R233" s="166"/>
      <c r="S233" s="35"/>
      <c r="T233" s="35"/>
      <c r="U233" s="36" t="s">
        <v>66</v>
      </c>
      <c r="V233" s="161">
        <v>0</v>
      </c>
      <c r="W233" s="162">
        <f>IFERROR(IF(V233="","",V233),"")</f>
        <v>0</v>
      </c>
      <c r="X233" s="37">
        <f>IFERROR(IF(V233="","",V233*0.00936),"")</f>
        <v>0</v>
      </c>
      <c r="Y233" s="57"/>
      <c r="Z233" s="58"/>
      <c r="AD233" s="62"/>
      <c r="BA233" s="138" t="s">
        <v>75</v>
      </c>
    </row>
    <row r="234" spans="1:53" ht="37.5" hidden="1" customHeight="1" x14ac:dyDescent="0.25">
      <c r="A234" s="55" t="s">
        <v>298</v>
      </c>
      <c r="B234" s="55" t="s">
        <v>299</v>
      </c>
      <c r="C234" s="32">
        <v>4301136027</v>
      </c>
      <c r="D234" s="165">
        <v>4640242180298</v>
      </c>
      <c r="E234" s="166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59" t="s">
        <v>300</v>
      </c>
      <c r="O234" s="172"/>
      <c r="P234" s="172"/>
      <c r="Q234" s="172"/>
      <c r="R234" s="166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301</v>
      </c>
      <c r="B235" s="55" t="s">
        <v>302</v>
      </c>
      <c r="C235" s="32">
        <v>4301136026</v>
      </c>
      <c r="D235" s="165">
        <v>4640242180236</v>
      </c>
      <c r="E235" s="166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205" t="s">
        <v>303</v>
      </c>
      <c r="O235" s="172"/>
      <c r="P235" s="172"/>
      <c r="Q235" s="172"/>
      <c r="R235" s="166"/>
      <c r="S235" s="35"/>
      <c r="T235" s="35"/>
      <c r="U235" s="36" t="s">
        <v>66</v>
      </c>
      <c r="V235" s="161">
        <v>100</v>
      </c>
      <c r="W235" s="162">
        <f>IFERROR(IF(V235="","",V235),"")</f>
        <v>100</v>
      </c>
      <c r="X235" s="37">
        <f>IFERROR(IF(V235="","",V235*0.0155),"")</f>
        <v>1.55</v>
      </c>
      <c r="Y235" s="57"/>
      <c r="Z235" s="58"/>
      <c r="AD235" s="62"/>
      <c r="BA235" s="140" t="s">
        <v>75</v>
      </c>
    </row>
    <row r="236" spans="1:53" ht="27" hidden="1" customHeight="1" x14ac:dyDescent="0.25">
      <c r="A236" s="55" t="s">
        <v>304</v>
      </c>
      <c r="B236" s="55" t="s">
        <v>305</v>
      </c>
      <c r="C236" s="32">
        <v>4301136029</v>
      </c>
      <c r="D236" s="165">
        <v>4640242180410</v>
      </c>
      <c r="E236" s="166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305" t="s">
        <v>306</v>
      </c>
      <c r="O236" s="172"/>
      <c r="P236" s="172"/>
      <c r="Q236" s="172"/>
      <c r="R236" s="166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9"/>
      <c r="N237" s="175" t="s">
        <v>67</v>
      </c>
      <c r="O237" s="176"/>
      <c r="P237" s="176"/>
      <c r="Q237" s="176"/>
      <c r="R237" s="176"/>
      <c r="S237" s="176"/>
      <c r="T237" s="177"/>
      <c r="U237" s="38" t="s">
        <v>66</v>
      </c>
      <c r="V237" s="163">
        <f>IFERROR(SUM(V233:V236),"0")</f>
        <v>100</v>
      </c>
      <c r="W237" s="163">
        <f>IFERROR(SUM(W233:W236),"0")</f>
        <v>100</v>
      </c>
      <c r="X237" s="163">
        <f>IFERROR(IF(X233="",0,X233),"0")+IFERROR(IF(X234="",0,X234),"0")+IFERROR(IF(X235="",0,X235),"0")+IFERROR(IF(X236="",0,X236),"0")</f>
        <v>1.55</v>
      </c>
      <c r="Y237" s="164"/>
      <c r="Z237" s="164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9"/>
      <c r="N238" s="175" t="s">
        <v>67</v>
      </c>
      <c r="O238" s="176"/>
      <c r="P238" s="176"/>
      <c r="Q238" s="176"/>
      <c r="R238" s="176"/>
      <c r="S238" s="176"/>
      <c r="T238" s="177"/>
      <c r="U238" s="38" t="s">
        <v>68</v>
      </c>
      <c r="V238" s="163">
        <f>IFERROR(SUMPRODUCT(V233:V236*H233:H236),"0")</f>
        <v>500</v>
      </c>
      <c r="W238" s="163">
        <f>IFERROR(SUMPRODUCT(W233:W236*H233:H236),"0")</f>
        <v>500</v>
      </c>
      <c r="X238" s="38"/>
      <c r="Y238" s="164"/>
      <c r="Z238" s="164"/>
    </row>
    <row r="239" spans="1:53" ht="14.25" hidden="1" customHeight="1" x14ac:dyDescent="0.25">
      <c r="A239" s="187" t="s">
        <v>127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6"/>
      <c r="Z239" s="156"/>
    </row>
    <row r="240" spans="1:53" ht="27" hidden="1" customHeight="1" x14ac:dyDescent="0.25">
      <c r="A240" s="55" t="s">
        <v>307</v>
      </c>
      <c r="B240" s="55" t="s">
        <v>308</v>
      </c>
      <c r="C240" s="32">
        <v>4301135191</v>
      </c>
      <c r="D240" s="165">
        <v>4640242180373</v>
      </c>
      <c r="E240" s="166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73" t="s">
        <v>309</v>
      </c>
      <c r="O240" s="172"/>
      <c r="P240" s="172"/>
      <c r="Q240" s="172"/>
      <c r="R240" s="166"/>
      <c r="S240" s="35"/>
      <c r="T240" s="35"/>
      <c r="U240" s="36" t="s">
        <v>66</v>
      </c>
      <c r="V240" s="161">
        <v>0</v>
      </c>
      <c r="W240" s="162">
        <f t="shared" ref="W240:W252" si="4">IFERROR(IF(V240="","",V240),"")</f>
        <v>0</v>
      </c>
      <c r="X240" s="37">
        <f t="shared" ref="X240:X245" si="5">IFERROR(IF(V240="","",V240*0.00936),"")</f>
        <v>0</v>
      </c>
      <c r="Y240" s="57"/>
      <c r="Z240" s="58"/>
      <c r="AD240" s="62"/>
      <c r="BA240" s="142" t="s">
        <v>75</v>
      </c>
    </row>
    <row r="241" spans="1:53" ht="27" hidden="1" customHeight="1" x14ac:dyDescent="0.25">
      <c r="A241" s="55" t="s">
        <v>310</v>
      </c>
      <c r="B241" s="55" t="s">
        <v>311</v>
      </c>
      <c r="C241" s="32">
        <v>4301135195</v>
      </c>
      <c r="D241" s="165">
        <v>4640242180366</v>
      </c>
      <c r="E241" s="166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99" t="s">
        <v>312</v>
      </c>
      <c r="O241" s="172"/>
      <c r="P241" s="172"/>
      <c r="Q241" s="172"/>
      <c r="R241" s="166"/>
      <c r="S241" s="35"/>
      <c r="T241" s="35"/>
      <c r="U241" s="36" t="s">
        <v>66</v>
      </c>
      <c r="V241" s="161">
        <v>0</v>
      </c>
      <c r="W241" s="162">
        <f t="shared" si="4"/>
        <v>0</v>
      </c>
      <c r="X241" s="37">
        <f t="shared" si="5"/>
        <v>0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4301135188</v>
      </c>
      <c r="D242" s="165">
        <v>4640242180335</v>
      </c>
      <c r="E242" s="166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2" t="s">
        <v>315</v>
      </c>
      <c r="O242" s="172"/>
      <c r="P242" s="172"/>
      <c r="Q242" s="172"/>
      <c r="R242" s="166"/>
      <c r="S242" s="35"/>
      <c r="T242" s="35"/>
      <c r="U242" s="36" t="s">
        <v>66</v>
      </c>
      <c r="V242" s="161">
        <v>0</v>
      </c>
      <c r="W242" s="162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37.5" hidden="1" customHeight="1" x14ac:dyDescent="0.25">
      <c r="A243" s="55" t="s">
        <v>316</v>
      </c>
      <c r="B243" s="55" t="s">
        <v>317</v>
      </c>
      <c r="C243" s="32">
        <v>4301135189</v>
      </c>
      <c r="D243" s="165">
        <v>4640242180342</v>
      </c>
      <c r="E243" s="166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45" t="s">
        <v>318</v>
      </c>
      <c r="O243" s="172"/>
      <c r="P243" s="172"/>
      <c r="Q243" s="172"/>
      <c r="R243" s="166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hidden="1" customHeight="1" x14ac:dyDescent="0.25">
      <c r="A244" s="55" t="s">
        <v>319</v>
      </c>
      <c r="B244" s="55" t="s">
        <v>320</v>
      </c>
      <c r="C244" s="32">
        <v>4301135190</v>
      </c>
      <c r="D244" s="165">
        <v>4640242180359</v>
      </c>
      <c r="E244" s="166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300" t="s">
        <v>321</v>
      </c>
      <c r="O244" s="172"/>
      <c r="P244" s="172"/>
      <c r="Q244" s="172"/>
      <c r="R244" s="166"/>
      <c r="S244" s="35"/>
      <c r="T244" s="35"/>
      <c r="U244" s="36" t="s">
        <v>66</v>
      </c>
      <c r="V244" s="161">
        <v>0</v>
      </c>
      <c r="W244" s="162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hidden="1" customHeight="1" x14ac:dyDescent="0.25">
      <c r="A245" s="55" t="s">
        <v>322</v>
      </c>
      <c r="B245" s="55" t="s">
        <v>323</v>
      </c>
      <c r="C245" s="32">
        <v>4301135192</v>
      </c>
      <c r="D245" s="165">
        <v>4640242180380</v>
      </c>
      <c r="E245" s="166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6" t="s">
        <v>324</v>
      </c>
      <c r="O245" s="172"/>
      <c r="P245" s="172"/>
      <c r="Q245" s="172"/>
      <c r="R245" s="166"/>
      <c r="S245" s="35"/>
      <c r="T245" s="35"/>
      <c r="U245" s="36" t="s">
        <v>66</v>
      </c>
      <c r="V245" s="161">
        <v>0</v>
      </c>
      <c r="W245" s="162">
        <f t="shared" si="4"/>
        <v>0</v>
      </c>
      <c r="X245" s="37">
        <f t="shared" si="5"/>
        <v>0</v>
      </c>
      <c r="Y245" s="57"/>
      <c r="Z245" s="58"/>
      <c r="AD245" s="62"/>
      <c r="BA245" s="147" t="s">
        <v>75</v>
      </c>
    </row>
    <row r="246" spans="1:53" ht="27" hidden="1" customHeight="1" x14ac:dyDescent="0.25">
      <c r="A246" s="55" t="s">
        <v>325</v>
      </c>
      <c r="B246" s="55" t="s">
        <v>326</v>
      </c>
      <c r="C246" s="32">
        <v>4301135186</v>
      </c>
      <c r="D246" s="165">
        <v>4640242180311</v>
      </c>
      <c r="E246" s="166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223" t="s">
        <v>327</v>
      </c>
      <c r="O246" s="172"/>
      <c r="P246" s="172"/>
      <c r="Q246" s="172"/>
      <c r="R246" s="166"/>
      <c r="S246" s="35"/>
      <c r="T246" s="35"/>
      <c r="U246" s="36" t="s">
        <v>66</v>
      </c>
      <c r="V246" s="161">
        <v>0</v>
      </c>
      <c r="W246" s="162">
        <f t="shared" si="4"/>
        <v>0</v>
      </c>
      <c r="X246" s="37">
        <f>IFERROR(IF(V246="","",V246*0.0155),"")</f>
        <v>0</v>
      </c>
      <c r="Y246" s="57"/>
      <c r="Z246" s="58"/>
      <c r="AD246" s="62"/>
      <c r="BA246" s="148" t="s">
        <v>75</v>
      </c>
    </row>
    <row r="247" spans="1:53" ht="37.5" hidden="1" customHeight="1" x14ac:dyDescent="0.25">
      <c r="A247" s="55" t="s">
        <v>328</v>
      </c>
      <c r="B247" s="55" t="s">
        <v>329</v>
      </c>
      <c r="C247" s="32">
        <v>4301135187</v>
      </c>
      <c r="D247" s="165">
        <v>4640242180328</v>
      </c>
      <c r="E247" s="166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199" t="s">
        <v>330</v>
      </c>
      <c r="O247" s="172"/>
      <c r="P247" s="172"/>
      <c r="Q247" s="172"/>
      <c r="R247" s="166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hidden="1" customHeight="1" x14ac:dyDescent="0.25">
      <c r="A248" s="55" t="s">
        <v>331</v>
      </c>
      <c r="B248" s="55" t="s">
        <v>332</v>
      </c>
      <c r="C248" s="32">
        <v>4301135194</v>
      </c>
      <c r="D248" s="165">
        <v>4640242180380</v>
      </c>
      <c r="E248" s="166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204" t="s">
        <v>333</v>
      </c>
      <c r="O248" s="172"/>
      <c r="P248" s="172"/>
      <c r="Q248" s="172"/>
      <c r="R248" s="166"/>
      <c r="S248" s="35"/>
      <c r="T248" s="35"/>
      <c r="U248" s="36" t="s">
        <v>66</v>
      </c>
      <c r="V248" s="161">
        <v>0</v>
      </c>
      <c r="W248" s="162">
        <f t="shared" si="4"/>
        <v>0</v>
      </c>
      <c r="X248" s="37">
        <f>IFERROR(IF(V248="","",V248*0.00502),"")</f>
        <v>0</v>
      </c>
      <c r="Y248" s="57"/>
      <c r="Z248" s="58"/>
      <c r="AD248" s="62"/>
      <c r="BA248" s="150" t="s">
        <v>75</v>
      </c>
    </row>
    <row r="249" spans="1:53" ht="27" hidden="1" customHeight="1" x14ac:dyDescent="0.25">
      <c r="A249" s="55" t="s">
        <v>334</v>
      </c>
      <c r="B249" s="55" t="s">
        <v>335</v>
      </c>
      <c r="C249" s="32">
        <v>4301135193</v>
      </c>
      <c r="D249" s="165">
        <v>4640242180403</v>
      </c>
      <c r="E249" s="166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74" t="s">
        <v>336</v>
      </c>
      <c r="O249" s="172"/>
      <c r="P249" s="172"/>
      <c r="Q249" s="172"/>
      <c r="R249" s="166"/>
      <c r="S249" s="35"/>
      <c r="T249" s="35"/>
      <c r="U249" s="36" t="s">
        <v>66</v>
      </c>
      <c r="V249" s="161">
        <v>0</v>
      </c>
      <c r="W249" s="162">
        <f t="shared" si="4"/>
        <v>0</v>
      </c>
      <c r="X249" s="37">
        <f>IFERROR(IF(V249="","",V249*0.00936),"")</f>
        <v>0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4301135153</v>
      </c>
      <c r="D250" s="165">
        <v>4607111037480</v>
      </c>
      <c r="E250" s="166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23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72"/>
      <c r="P250" s="172"/>
      <c r="Q250" s="172"/>
      <c r="R250" s="166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339</v>
      </c>
      <c r="B251" s="55" t="s">
        <v>340</v>
      </c>
      <c r="C251" s="32">
        <v>4301135152</v>
      </c>
      <c r="D251" s="165">
        <v>4607111037473</v>
      </c>
      <c r="E251" s="166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21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72"/>
      <c r="P251" s="172"/>
      <c r="Q251" s="172"/>
      <c r="R251" s="166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341</v>
      </c>
      <c r="B252" s="55" t="s">
        <v>342</v>
      </c>
      <c r="C252" s="32">
        <v>4301135198</v>
      </c>
      <c r="D252" s="165">
        <v>4640242180663</v>
      </c>
      <c r="E252" s="166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334" t="s">
        <v>343</v>
      </c>
      <c r="O252" s="172"/>
      <c r="P252" s="172"/>
      <c r="Q252" s="172"/>
      <c r="R252" s="166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hidden="1" x14ac:dyDescent="0.2">
      <c r="A253" s="167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9"/>
      <c r="N253" s="175" t="s">
        <v>67</v>
      </c>
      <c r="O253" s="176"/>
      <c r="P253" s="176"/>
      <c r="Q253" s="176"/>
      <c r="R253" s="176"/>
      <c r="S253" s="176"/>
      <c r="T253" s="177"/>
      <c r="U253" s="38" t="s">
        <v>66</v>
      </c>
      <c r="V253" s="163">
        <f>IFERROR(SUM(V240:V252),"0")</f>
        <v>0</v>
      </c>
      <c r="W253" s="163">
        <f>IFERROR(SUM(W240:W252),"0")</f>
        <v>0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164"/>
      <c r="Z253" s="164"/>
    </row>
    <row r="254" spans="1:53" hidden="1" x14ac:dyDescent="0.2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9"/>
      <c r="N254" s="175" t="s">
        <v>67</v>
      </c>
      <c r="O254" s="176"/>
      <c r="P254" s="176"/>
      <c r="Q254" s="176"/>
      <c r="R254" s="176"/>
      <c r="S254" s="176"/>
      <c r="T254" s="177"/>
      <c r="U254" s="38" t="s">
        <v>68</v>
      </c>
      <c r="V254" s="163">
        <f>IFERROR(SUMPRODUCT(V240:V252*H240:H252),"0")</f>
        <v>0</v>
      </c>
      <c r="W254" s="163">
        <f>IFERROR(SUMPRODUCT(W240:W252*H240:H252),"0")</f>
        <v>0</v>
      </c>
      <c r="X254" s="38"/>
      <c r="Y254" s="164"/>
      <c r="Z254" s="164"/>
    </row>
    <row r="255" spans="1:53" ht="15" customHeight="1" x14ac:dyDescent="0.2">
      <c r="A255" s="250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91"/>
      <c r="N255" s="208" t="s">
        <v>344</v>
      </c>
      <c r="O255" s="209"/>
      <c r="P255" s="209"/>
      <c r="Q255" s="209"/>
      <c r="R255" s="209"/>
      <c r="S255" s="209"/>
      <c r="T255" s="193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7204.4</v>
      </c>
      <c r="W255" s="163">
        <f>IFERROR(W24+W33+W41+W47+W57+W63+W68+W74+W84+W91+W99+W105+W110+W118+W123+W129+W134+W140+W148+W153+W160+W165+W170+W177+W185+W193+W198+W204+W210+W216+W221+W227+W231+W238+W254,"0")</f>
        <v>7204.4</v>
      </c>
      <c r="X255" s="38"/>
      <c r="Y255" s="164"/>
      <c r="Z255" s="164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91"/>
      <c r="N256" s="208" t="s">
        <v>345</v>
      </c>
      <c r="O256" s="209"/>
      <c r="P256" s="209"/>
      <c r="Q256" s="209"/>
      <c r="R256" s="209"/>
      <c r="S256" s="209"/>
      <c r="T256" s="193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7803.4219999999978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7803.4219999999978</v>
      </c>
      <c r="X256" s="38"/>
      <c r="Y256" s="164"/>
      <c r="Z256" s="164"/>
    </row>
    <row r="257" spans="1:32" x14ac:dyDescent="0.2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1"/>
      <c r="N257" s="208" t="s">
        <v>346</v>
      </c>
      <c r="O257" s="209"/>
      <c r="P257" s="209"/>
      <c r="Q257" s="209"/>
      <c r="R257" s="209"/>
      <c r="S257" s="209"/>
      <c r="T257" s="193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18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18</v>
      </c>
      <c r="X257" s="38"/>
      <c r="Y257" s="164"/>
      <c r="Z257" s="164"/>
    </row>
    <row r="258" spans="1:32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1"/>
      <c r="N258" s="208" t="s">
        <v>348</v>
      </c>
      <c r="O258" s="209"/>
      <c r="P258" s="209"/>
      <c r="Q258" s="209"/>
      <c r="R258" s="209"/>
      <c r="S258" s="209"/>
      <c r="T258" s="193"/>
      <c r="U258" s="38" t="s">
        <v>68</v>
      </c>
      <c r="V258" s="163">
        <f>GrossWeightTotal+PalletQtyTotal*25</f>
        <v>8253.4219999999987</v>
      </c>
      <c r="W258" s="163">
        <f>GrossWeightTotalR+PalletQtyTotalR*25</f>
        <v>8253.4219999999987</v>
      </c>
      <c r="X258" s="38"/>
      <c r="Y258" s="164"/>
      <c r="Z258" s="164"/>
    </row>
    <row r="259" spans="1:32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1"/>
      <c r="N259" s="208" t="s">
        <v>349</v>
      </c>
      <c r="O259" s="209"/>
      <c r="P259" s="209"/>
      <c r="Q259" s="209"/>
      <c r="R259" s="209"/>
      <c r="S259" s="209"/>
      <c r="T259" s="193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1497</v>
      </c>
      <c r="W259" s="163">
        <f>IFERROR(W23+W32+W40+W46+W56+W62+W67+W73+W83+W90+W98+W104+W109+W117+W122+W128+W133+W139+W147+W152+W159+W164+W169+W176+W184+W192+W197+W203+W209+W215+W220+W226+W230+W237+W253,"0")</f>
        <v>1497</v>
      </c>
      <c r="X259" s="38"/>
      <c r="Y259" s="164"/>
      <c r="Z259" s="164"/>
    </row>
    <row r="260" spans="1:32" ht="14.25" hidden="1" customHeight="1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1"/>
      <c r="N260" s="208" t="s">
        <v>350</v>
      </c>
      <c r="O260" s="209"/>
      <c r="P260" s="209"/>
      <c r="Q260" s="209"/>
      <c r="R260" s="209"/>
      <c r="S260" s="209"/>
      <c r="T260" s="193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21.608499999999999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85" t="s">
        <v>69</v>
      </c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22"/>
      <c r="S262" s="185" t="s">
        <v>202</v>
      </c>
      <c r="T262" s="222"/>
      <c r="U262" s="185" t="s">
        <v>224</v>
      </c>
      <c r="V262" s="242"/>
      <c r="W262" s="242"/>
      <c r="X262" s="222"/>
      <c r="Y262" s="185" t="s">
        <v>247</v>
      </c>
      <c r="Z262" s="242"/>
      <c r="AA262" s="242"/>
      <c r="AB262" s="222"/>
      <c r="AC262" s="155" t="s">
        <v>275</v>
      </c>
      <c r="AD262" s="185" t="s">
        <v>279</v>
      </c>
      <c r="AE262" s="222"/>
      <c r="AF262" s="155" t="s">
        <v>287</v>
      </c>
    </row>
    <row r="263" spans="1:32" ht="14.25" customHeight="1" thickTop="1" x14ac:dyDescent="0.2">
      <c r="A263" s="206" t="s">
        <v>353</v>
      </c>
      <c r="B263" s="185" t="s">
        <v>59</v>
      </c>
      <c r="C263" s="185" t="s">
        <v>70</v>
      </c>
      <c r="D263" s="185" t="s">
        <v>82</v>
      </c>
      <c r="E263" s="185" t="s">
        <v>92</v>
      </c>
      <c r="F263" s="185" t="s">
        <v>99</v>
      </c>
      <c r="G263" s="185" t="s">
        <v>118</v>
      </c>
      <c r="H263" s="185" t="s">
        <v>126</v>
      </c>
      <c r="I263" s="185" t="s">
        <v>130</v>
      </c>
      <c r="J263" s="185" t="s">
        <v>136</v>
      </c>
      <c r="K263" s="185" t="s">
        <v>149</v>
      </c>
      <c r="L263" s="185" t="s">
        <v>156</v>
      </c>
      <c r="M263" s="185" t="s">
        <v>169</v>
      </c>
      <c r="N263" s="185" t="s">
        <v>174</v>
      </c>
      <c r="O263" s="185" t="s">
        <v>177</v>
      </c>
      <c r="P263" s="185" t="s">
        <v>188</v>
      </c>
      <c r="Q263" s="185" t="s">
        <v>191</v>
      </c>
      <c r="R263" s="185" t="s">
        <v>199</v>
      </c>
      <c r="S263" s="185" t="s">
        <v>203</v>
      </c>
      <c r="T263" s="185" t="s">
        <v>206</v>
      </c>
      <c r="U263" s="185" t="s">
        <v>225</v>
      </c>
      <c r="V263" s="185" t="s">
        <v>230</v>
      </c>
      <c r="W263" s="185" t="s">
        <v>224</v>
      </c>
      <c r="X263" s="185" t="s">
        <v>239</v>
      </c>
      <c r="Y263" s="185" t="s">
        <v>248</v>
      </c>
      <c r="Z263" s="185" t="s">
        <v>257</v>
      </c>
      <c r="AA263" s="185" t="s">
        <v>266</v>
      </c>
      <c r="AB263" s="185" t="s">
        <v>270</v>
      </c>
      <c r="AC263" s="185" t="s">
        <v>276</v>
      </c>
      <c r="AD263" s="185" t="s">
        <v>280</v>
      </c>
      <c r="AE263" s="185" t="s">
        <v>284</v>
      </c>
      <c r="AF263" s="185" t="s">
        <v>288</v>
      </c>
    </row>
    <row r="264" spans="1:32" ht="13.5" customHeight="1" thickBot="1" x14ac:dyDescent="0.25">
      <c r="A264" s="207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150</v>
      </c>
      <c r="D265" s="47">
        <f>IFERROR(V36*H36,"0")+IFERROR(V37*H37,"0")+IFERROR(V38*H38,"0")+IFERROR(V39*H39,"0")</f>
        <v>300</v>
      </c>
      <c r="E265" s="47">
        <f>IFERROR(V44*H44,"0")+IFERROR(V45*H45,"0")</f>
        <v>0</v>
      </c>
      <c r="F265" s="47">
        <f>IFERROR(V50*H50,"0")+IFERROR(V51*H51,"0")+IFERROR(V52*H52,"0")+IFERROR(V53*H53,"0")+IFERROR(V54*H54,"0")+IFERROR(V55*H55,"0")</f>
        <v>360</v>
      </c>
      <c r="G265" s="47">
        <f>IFERROR(V60*H60,"0")+IFERROR(V61*H61,"0")</f>
        <v>1500</v>
      </c>
      <c r="H265" s="47">
        <f>IFERROR(V66*H66,"0")</f>
        <v>0</v>
      </c>
      <c r="I265" s="47">
        <f>IFERROR(V71*H71,"0")+IFERROR(V72*H72,"0")</f>
        <v>0</v>
      </c>
      <c r="J265" s="47">
        <f>IFERROR(V77*H77,"0")+IFERROR(V78*H78,"0")+IFERROR(V79*H79,"0")+IFERROR(V80*H80,"0")+IFERROR(V81*H81,"0")+IFERROR(V82*H82,"0")</f>
        <v>540</v>
      </c>
      <c r="K265" s="47">
        <f>IFERROR(V87*H87,"0")+IFERROR(V88*H88,"0")+IFERROR(V89*H89,"0")</f>
        <v>0</v>
      </c>
      <c r="L265" s="47">
        <f>IFERROR(V94*H94,"0")+IFERROR(V95*H95,"0")+IFERROR(V96*H96,"0")+IFERROR(V97*H97,"0")</f>
        <v>2354.4</v>
      </c>
      <c r="M265" s="47">
        <f>IFERROR(V102*H102,"0")+IFERROR(V103*H103,"0")</f>
        <v>600</v>
      </c>
      <c r="N265" s="47">
        <f>IFERROR(V108*H108,"0")</f>
        <v>300</v>
      </c>
      <c r="O265" s="47">
        <f>IFERROR(V113*H113,"0")+IFERROR(V114*H114,"0")+IFERROR(V115*H115,"0")+IFERROR(V116*H116,"0")</f>
        <v>0</v>
      </c>
      <c r="P265" s="47">
        <f>IFERROR(V121*H121,"0")</f>
        <v>0</v>
      </c>
      <c r="Q265" s="47">
        <f>IFERROR(V126*H126,"0")+IFERROR(V127*H127,"0")</f>
        <v>0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0</v>
      </c>
      <c r="U265" s="47">
        <f>IFERROR(V157*H157,"0")+IFERROR(V158*H158,"0")</f>
        <v>0</v>
      </c>
      <c r="V265" s="47">
        <f>IFERROR(V163*H163,"0")</f>
        <v>0</v>
      </c>
      <c r="W265" s="47">
        <f>IFERROR(V168*H168,"0")</f>
        <v>0</v>
      </c>
      <c r="X265" s="47">
        <f>IFERROR(V173*H173,"0")+IFERROR(V174*H174,"0")+IFERROR(V175*H175,"0")</f>
        <v>0</v>
      </c>
      <c r="Y265" s="47">
        <f>IFERROR(V181*H181,"0")+IFERROR(V182*H182,"0")+IFERROR(V183*H183,"0")</f>
        <v>0</v>
      </c>
      <c r="Z265" s="47">
        <f>IFERROR(V188*H188,"0")+IFERROR(V189*H189,"0")+IFERROR(V190*H190,"0")+IFERROR(V191*H191,"0")</f>
        <v>0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600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500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5114.3999999999996</v>
      </c>
      <c r="B268" s="61">
        <f>SUMPRODUCT(--(BA:BA="ПГП"),--(U:U="кор"),H:H,W:W)+SUMPRODUCT(--(BA:BA="ПГП"),--(U:U="кг"),W:W)</f>
        <v>2090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97,00"/>
        <filter val="1 500,00"/>
        <filter val="100,00"/>
        <filter val="120,00"/>
        <filter val="127,00"/>
        <filter val="150,00"/>
        <filter val="18"/>
        <filter val="2 354,40"/>
        <filter val="200,00"/>
        <filter val="300,00"/>
        <filter val="327,00"/>
        <filter val="360,00"/>
        <filter val="50,00"/>
        <filter val="500,00"/>
        <filter val="540,00"/>
        <filter val="600,00"/>
        <filter val="7 204,40"/>
        <filter val="7 803,42"/>
        <filter val="8 253,42"/>
      </filters>
    </filterColumn>
  </autoFilter>
  <mergeCells count="472"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U17:U18"/>
    <mergeCell ref="A21:X21"/>
    <mergeCell ref="D248:E248"/>
    <mergeCell ref="N83:T83"/>
    <mergeCell ref="D219:E219"/>
    <mergeCell ref="A42:X42"/>
    <mergeCell ref="N41:T41"/>
    <mergeCell ref="N56:T56"/>
    <mergeCell ref="D39:E39"/>
    <mergeCell ref="D89:E89"/>
    <mergeCell ref="N45:R45"/>
    <mergeCell ref="A70:X70"/>
    <mergeCell ref="D80:E80"/>
    <mergeCell ref="N66:R66"/>
    <mergeCell ref="N53:R53"/>
    <mergeCell ref="A26:X26"/>
    <mergeCell ref="N37:R37"/>
    <mergeCell ref="N72:R72"/>
    <mergeCell ref="A62:M63"/>
    <mergeCell ref="N23:T23"/>
    <mergeCell ref="N144:R144"/>
    <mergeCell ref="D60:E60"/>
    <mergeCell ref="A69:X69"/>
    <mergeCell ref="D174:E174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H17:H18"/>
    <mergeCell ref="A86:X86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121:R121"/>
    <mergeCell ref="N115:R115"/>
    <mergeCell ref="D61:E61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N233:R233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D202:E202"/>
    <mergeCell ref="N208:R208"/>
    <mergeCell ref="A117:M118"/>
    <mergeCell ref="N183:R183"/>
    <mergeCell ref="O13:P13"/>
    <mergeCell ref="N201:R201"/>
    <mergeCell ref="D22:E22"/>
    <mergeCell ref="N51:R51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9:C9"/>
    <mergeCell ref="O12:P12"/>
    <mergeCell ref="D6:L6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D250:E250"/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N132:R132"/>
    <mergeCell ref="A187:X187"/>
    <mergeCell ref="N84:T84"/>
    <mergeCell ref="D243:E243"/>
    <mergeCell ref="D249:E249"/>
    <mergeCell ref="D246:E246"/>
    <mergeCell ref="N90:T90"/>
    <mergeCell ref="D233:E233"/>
    <mergeCell ref="D183:E183"/>
    <mergeCell ref="A136:X1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