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ECCB8E-DB36-4230-A1BE-78B1371DBE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X490" i="1" s="1"/>
  <c r="W489" i="1"/>
  <c r="X489" i="1" s="1"/>
  <c r="N489" i="1"/>
  <c r="W488" i="1"/>
  <c r="V486" i="1"/>
  <c r="V485" i="1"/>
  <c r="W484" i="1"/>
  <c r="X484" i="1" s="1"/>
  <c r="W483" i="1"/>
  <c r="V481" i="1"/>
  <c r="V480" i="1"/>
  <c r="W479" i="1"/>
  <c r="X479" i="1" s="1"/>
  <c r="W478" i="1"/>
  <c r="X478" i="1" s="1"/>
  <c r="W477" i="1"/>
  <c r="W480" i="1" s="1"/>
  <c r="V473" i="1"/>
  <c r="V472" i="1"/>
  <c r="W471" i="1"/>
  <c r="X471" i="1" s="1"/>
  <c r="N471" i="1"/>
  <c r="W470" i="1"/>
  <c r="X470" i="1" s="1"/>
  <c r="N470" i="1"/>
  <c r="W469" i="1"/>
  <c r="V467" i="1"/>
  <c r="V466" i="1"/>
  <c r="W465" i="1"/>
  <c r="X465" i="1" s="1"/>
  <c r="W464" i="1"/>
  <c r="X464" i="1" s="1"/>
  <c r="W463" i="1"/>
  <c r="X463" i="1" s="1"/>
  <c r="W462" i="1"/>
  <c r="X462" i="1" s="1"/>
  <c r="N462" i="1"/>
  <c r="W461" i="1"/>
  <c r="N461" i="1"/>
  <c r="W460" i="1"/>
  <c r="X460" i="1" s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X450" i="1"/>
  <c r="W450" i="1"/>
  <c r="N450" i="1"/>
  <c r="W449" i="1"/>
  <c r="X449" i="1" s="1"/>
  <c r="N449" i="1"/>
  <c r="W448" i="1"/>
  <c r="X448" i="1" s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N419" i="1"/>
  <c r="V417" i="1"/>
  <c r="V416" i="1"/>
  <c r="W415" i="1"/>
  <c r="X415" i="1" s="1"/>
  <c r="N415" i="1"/>
  <c r="W414" i="1"/>
  <c r="T512" i="1" s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N396" i="1"/>
  <c r="X395" i="1"/>
  <c r="W395" i="1"/>
  <c r="N395" i="1"/>
  <c r="V393" i="1"/>
  <c r="V392" i="1"/>
  <c r="W391" i="1"/>
  <c r="X391" i="1" s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X380" i="1"/>
  <c r="W380" i="1"/>
  <c r="N380" i="1"/>
  <c r="W379" i="1"/>
  <c r="N379" i="1"/>
  <c r="V377" i="1"/>
  <c r="V376" i="1"/>
  <c r="W375" i="1"/>
  <c r="N375" i="1"/>
  <c r="W374" i="1"/>
  <c r="X374" i="1" s="1"/>
  <c r="N374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N357" i="1"/>
  <c r="X356" i="1"/>
  <c r="X358" i="1" s="1"/>
  <c r="W356" i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W343" i="1"/>
  <c r="N343" i="1"/>
  <c r="V341" i="1"/>
  <c r="V340" i="1"/>
  <c r="W339" i="1"/>
  <c r="X339" i="1" s="1"/>
  <c r="N339" i="1"/>
  <c r="X338" i="1"/>
  <c r="X340" i="1" s="1"/>
  <c r="W338" i="1"/>
  <c r="V336" i="1"/>
  <c r="V335" i="1"/>
  <c r="W334" i="1"/>
  <c r="X334" i="1" s="1"/>
  <c r="N334" i="1"/>
  <c r="X333" i="1"/>
  <c r="W333" i="1"/>
  <c r="X332" i="1"/>
  <c r="X335" i="1" s="1"/>
  <c r="W332" i="1"/>
  <c r="N332" i="1"/>
  <c r="V330" i="1"/>
  <c r="V329" i="1"/>
  <c r="W328" i="1"/>
  <c r="X328" i="1" s="1"/>
  <c r="N328" i="1"/>
  <c r="W327" i="1"/>
  <c r="X327" i="1" s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7" i="1"/>
  <c r="V316" i="1"/>
  <c r="W315" i="1"/>
  <c r="P512" i="1" s="1"/>
  <c r="N315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W303" i="1" s="1"/>
  <c r="N301" i="1"/>
  <c r="V299" i="1"/>
  <c r="V298" i="1"/>
  <c r="W297" i="1"/>
  <c r="O512" i="1" s="1"/>
  <c r="N297" i="1"/>
  <c r="V294" i="1"/>
  <c r="V293" i="1"/>
  <c r="W292" i="1"/>
  <c r="X292" i="1" s="1"/>
  <c r="N292" i="1"/>
  <c r="W291" i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X281" i="1"/>
  <c r="W281" i="1"/>
  <c r="N281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X267" i="1" s="1"/>
  <c r="V265" i="1"/>
  <c r="V264" i="1"/>
  <c r="W263" i="1"/>
  <c r="X263" i="1" s="1"/>
  <c r="N263" i="1"/>
  <c r="W262" i="1"/>
  <c r="X262" i="1" s="1"/>
  <c r="N262" i="1"/>
  <c r="W261" i="1"/>
  <c r="N261" i="1"/>
  <c r="V259" i="1"/>
  <c r="V258" i="1"/>
  <c r="W257" i="1"/>
  <c r="X257" i="1" s="1"/>
  <c r="N257" i="1"/>
  <c r="W256" i="1"/>
  <c r="X256" i="1" s="1"/>
  <c r="N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W251" i="1"/>
  <c r="X251" i="1" s="1"/>
  <c r="W250" i="1"/>
  <c r="X250" i="1" s="1"/>
  <c r="N250" i="1"/>
  <c r="W249" i="1"/>
  <c r="X249" i="1" s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N241" i="1"/>
  <c r="V239" i="1"/>
  <c r="V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M512" i="1" s="1"/>
  <c r="N219" i="1"/>
  <c r="V216" i="1"/>
  <c r="V215" i="1"/>
  <c r="W214" i="1"/>
  <c r="X214" i="1" s="1"/>
  <c r="W213" i="1"/>
  <c r="X213" i="1" s="1"/>
  <c r="W212" i="1"/>
  <c r="X212" i="1" s="1"/>
  <c r="W211" i="1"/>
  <c r="V208" i="1"/>
  <c r="V207" i="1"/>
  <c r="W206" i="1"/>
  <c r="J512" i="1" s="1"/>
  <c r="N206" i="1"/>
  <c r="V203" i="1"/>
  <c r="V202" i="1"/>
  <c r="X201" i="1"/>
  <c r="W201" i="1"/>
  <c r="N201" i="1"/>
  <c r="W200" i="1"/>
  <c r="X200" i="1" s="1"/>
  <c r="N200" i="1"/>
  <c r="W199" i="1"/>
  <c r="X199" i="1" s="1"/>
  <c r="W198" i="1"/>
  <c r="W203" i="1" s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W184" i="1"/>
  <c r="X184" i="1" s="1"/>
  <c r="W183" i="1"/>
  <c r="X183" i="1" s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W175" i="1" s="1"/>
  <c r="N171" i="1"/>
  <c r="V169" i="1"/>
  <c r="V168" i="1"/>
  <c r="X167" i="1"/>
  <c r="W167" i="1"/>
  <c r="N167" i="1"/>
  <c r="W166" i="1"/>
  <c r="W168" i="1" s="1"/>
  <c r="V164" i="1"/>
  <c r="V163" i="1"/>
  <c r="X162" i="1"/>
  <c r="W162" i="1"/>
  <c r="N162" i="1"/>
  <c r="W161" i="1"/>
  <c r="N161" i="1"/>
  <c r="V158" i="1"/>
  <c r="V157" i="1"/>
  <c r="W156" i="1"/>
  <c r="X156" i="1" s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W148" i="1"/>
  <c r="W157" i="1" s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W136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W129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X109" i="1"/>
  <c r="W109" i="1"/>
  <c r="X108" i="1"/>
  <c r="W108" i="1"/>
  <c r="X107" i="1"/>
  <c r="X118" i="1" s="1"/>
  <c r="W107" i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H9" i="1" s="1"/>
  <c r="D7" i="1"/>
  <c r="O6" i="1"/>
  <c r="N2" i="1"/>
  <c r="X270" i="1" l="1"/>
  <c r="W86" i="1"/>
  <c r="X132" i="1"/>
  <c r="X144" i="1"/>
  <c r="X297" i="1"/>
  <c r="X298" i="1" s="1"/>
  <c r="W298" i="1"/>
  <c r="X301" i="1"/>
  <c r="X302" i="1" s="1"/>
  <c r="W302" i="1"/>
  <c r="X305" i="1"/>
  <c r="X306" i="1" s="1"/>
  <c r="W306" i="1"/>
  <c r="X309" i="1"/>
  <c r="X310" i="1" s="1"/>
  <c r="W310" i="1"/>
  <c r="X315" i="1"/>
  <c r="X316" i="1" s="1"/>
  <c r="W316" i="1"/>
  <c r="W411" i="1"/>
  <c r="X477" i="1"/>
  <c r="X480" i="1" s="1"/>
  <c r="W492" i="1"/>
  <c r="X104" i="1"/>
  <c r="X258" i="1"/>
  <c r="X35" i="1"/>
  <c r="X36" i="1" s="1"/>
  <c r="W36" i="1"/>
  <c r="X39" i="1"/>
  <c r="X40" i="1" s="1"/>
  <c r="W40" i="1"/>
  <c r="X43" i="1"/>
  <c r="X44" i="1" s="1"/>
  <c r="W44" i="1"/>
  <c r="W119" i="1"/>
  <c r="X121" i="1"/>
  <c r="X148" i="1"/>
  <c r="X171" i="1"/>
  <c r="X175" i="1" s="1"/>
  <c r="X198" i="1"/>
  <c r="X202" i="1" s="1"/>
  <c r="X206" i="1"/>
  <c r="X207" i="1" s="1"/>
  <c r="W207" i="1"/>
  <c r="L512" i="1"/>
  <c r="W330" i="1"/>
  <c r="X368" i="1"/>
  <c r="X369" i="1" s="1"/>
  <c r="W369" i="1"/>
  <c r="X406" i="1"/>
  <c r="X410" i="1" s="1"/>
  <c r="W410" i="1"/>
  <c r="X414" i="1"/>
  <c r="X416" i="1" s="1"/>
  <c r="X488" i="1"/>
  <c r="X492" i="1" s="1"/>
  <c r="V506" i="1"/>
  <c r="X321" i="1"/>
  <c r="V505" i="1"/>
  <c r="B512" i="1"/>
  <c r="W504" i="1"/>
  <c r="W503" i="1"/>
  <c r="W23" i="1"/>
  <c r="X22" i="1"/>
  <c r="X23" i="1" s="1"/>
  <c r="W24" i="1"/>
  <c r="W33" i="1"/>
  <c r="X26" i="1"/>
  <c r="X32" i="1" s="1"/>
  <c r="W94" i="1"/>
  <c r="X88" i="1"/>
  <c r="X93" i="1" s="1"/>
  <c r="W93" i="1"/>
  <c r="W105" i="1"/>
  <c r="W118" i="1"/>
  <c r="X128" i="1"/>
  <c r="W128" i="1"/>
  <c r="X136" i="1"/>
  <c r="W144" i="1"/>
  <c r="X149" i="1"/>
  <c r="X157" i="1" s="1"/>
  <c r="H512" i="1"/>
  <c r="W158" i="1"/>
  <c r="I512" i="1"/>
  <c r="W164" i="1"/>
  <c r="X161" i="1"/>
  <c r="X163" i="1" s="1"/>
  <c r="F10" i="1"/>
  <c r="J9" i="1"/>
  <c r="F9" i="1"/>
  <c r="A10" i="1"/>
  <c r="W32" i="1"/>
  <c r="W52" i="1"/>
  <c r="D512" i="1"/>
  <c r="W60" i="1"/>
  <c r="X55" i="1"/>
  <c r="X59" i="1" s="1"/>
  <c r="W59" i="1"/>
  <c r="E512" i="1"/>
  <c r="W85" i="1"/>
  <c r="X63" i="1"/>
  <c r="X85" i="1" s="1"/>
  <c r="W104" i="1"/>
  <c r="W163" i="1"/>
  <c r="W169" i="1"/>
  <c r="X166" i="1"/>
  <c r="X168" i="1" s="1"/>
  <c r="W176" i="1"/>
  <c r="W195" i="1"/>
  <c r="X178" i="1"/>
  <c r="X195" i="1" s="1"/>
  <c r="W196" i="1"/>
  <c r="W202" i="1"/>
  <c r="W216" i="1"/>
  <c r="W235" i="1"/>
  <c r="W238" i="1"/>
  <c r="X237" i="1"/>
  <c r="X238" i="1" s="1"/>
  <c r="W239" i="1"/>
  <c r="W246" i="1"/>
  <c r="X241" i="1"/>
  <c r="X245" i="1" s="1"/>
  <c r="W245" i="1"/>
  <c r="W265" i="1"/>
  <c r="W271" i="1"/>
  <c r="W276" i="1"/>
  <c r="X273" i="1"/>
  <c r="X276" i="1" s="1"/>
  <c r="W289" i="1"/>
  <c r="W294" i="1"/>
  <c r="X291" i="1"/>
  <c r="X293" i="1" s="1"/>
  <c r="W329" i="1"/>
  <c r="W336" i="1"/>
  <c r="W341" i="1"/>
  <c r="W344" i="1"/>
  <c r="X343" i="1"/>
  <c r="X344" i="1" s="1"/>
  <c r="W345" i="1"/>
  <c r="R512" i="1"/>
  <c r="W354" i="1"/>
  <c r="X348" i="1"/>
  <c r="X353" i="1" s="1"/>
  <c r="X461" i="1"/>
  <c r="X466" i="1" s="1"/>
  <c r="W466" i="1"/>
  <c r="Q512" i="1"/>
  <c r="V502" i="1"/>
  <c r="C512" i="1"/>
  <c r="W51" i="1"/>
  <c r="F512" i="1"/>
  <c r="W137" i="1"/>
  <c r="G512" i="1"/>
  <c r="W145" i="1"/>
  <c r="W208" i="1"/>
  <c r="X211" i="1"/>
  <c r="X215" i="1" s="1"/>
  <c r="W215" i="1"/>
  <c r="X219" i="1"/>
  <c r="X234" i="1" s="1"/>
  <c r="W234" i="1"/>
  <c r="W258" i="1"/>
  <c r="W259" i="1"/>
  <c r="W264" i="1"/>
  <c r="X261" i="1"/>
  <c r="X264" i="1" s="1"/>
  <c r="W270" i="1"/>
  <c r="W277" i="1"/>
  <c r="N512" i="1"/>
  <c r="W288" i="1"/>
  <c r="X280" i="1"/>
  <c r="X288" i="1" s="1"/>
  <c r="W293" i="1"/>
  <c r="X329" i="1"/>
  <c r="W335" i="1"/>
  <c r="W340" i="1"/>
  <c r="W353" i="1"/>
  <c r="W359" i="1"/>
  <c r="W366" i="1"/>
  <c r="X361" i="1"/>
  <c r="X365" i="1" s="1"/>
  <c r="W365" i="1"/>
  <c r="X375" i="1"/>
  <c r="X376" i="1" s="1"/>
  <c r="S512" i="1"/>
  <c r="W377" i="1"/>
  <c r="W393" i="1"/>
  <c r="X379" i="1"/>
  <c r="X392" i="1" s="1"/>
  <c r="W392" i="1"/>
  <c r="X396" i="1"/>
  <c r="X399" i="1" s="1"/>
  <c r="W400" i="1"/>
  <c r="W473" i="1"/>
  <c r="W485" i="1"/>
  <c r="X483" i="1"/>
  <c r="X485" i="1" s="1"/>
  <c r="W486" i="1"/>
  <c r="U512" i="1"/>
  <c r="W299" i="1"/>
  <c r="W317" i="1"/>
  <c r="W358" i="1"/>
  <c r="W376" i="1"/>
  <c r="W399" i="1"/>
  <c r="W403" i="1"/>
  <c r="X402" i="1"/>
  <c r="X403" i="1" s="1"/>
  <c r="W404" i="1"/>
  <c r="W417" i="1"/>
  <c r="W427" i="1"/>
  <c r="X419" i="1"/>
  <c r="X426" i="1" s="1"/>
  <c r="W426" i="1"/>
  <c r="W430" i="1"/>
  <c r="X429" i="1"/>
  <c r="X430" i="1" s="1"/>
  <c r="W431" i="1"/>
  <c r="W438" i="1"/>
  <c r="X437" i="1"/>
  <c r="X438" i="1" s="1"/>
  <c r="W439" i="1"/>
  <c r="W452" i="1"/>
  <c r="X443" i="1"/>
  <c r="X452" i="1" s="1"/>
  <c r="W453" i="1"/>
  <c r="W458" i="1"/>
  <c r="X455" i="1"/>
  <c r="X457" i="1" s="1"/>
  <c r="W467" i="1"/>
  <c r="W472" i="1"/>
  <c r="X469" i="1"/>
  <c r="X472" i="1" s="1"/>
  <c r="V512" i="1"/>
  <c r="W493" i="1"/>
  <c r="W500" i="1"/>
  <c r="X495" i="1"/>
  <c r="X500" i="1" s="1"/>
  <c r="W501" i="1"/>
  <c r="W416" i="1"/>
  <c r="W481" i="1"/>
  <c r="W502" i="1" l="1"/>
  <c r="W506" i="1"/>
  <c r="X507" i="1"/>
  <c r="W505" i="1"/>
</calcChain>
</file>

<file path=xl/sharedStrings.xml><?xml version="1.0" encoding="utf-8"?>
<sst xmlns="http://schemas.openxmlformats.org/spreadsheetml/2006/main" count="2162" uniqueCount="739">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</sst>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3" fillId="0" borderId="15" xfId="0" applyFont="1" applyBorder="1" applyAlignment="1">
      <alignment horizontal="left" vertical="center" wrapText="1"/>
    </xf>
    <xf numFmtId="0" fontId="0" fillId="0" borderId="19" xfId="0" applyBorder="1"/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6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40" t="s">
        <v>0</v>
      </c>
      <c r="E1" s="441"/>
      <c r="F1" s="441"/>
      <c r="G1" s="12" t="s">
        <v>1</v>
      </c>
      <c r="H1" s="440" t="s">
        <v>2</v>
      </c>
      <c r="I1" s="441"/>
      <c r="J1" s="441"/>
      <c r="K1" s="441"/>
      <c r="L1" s="441"/>
      <c r="M1" s="441"/>
      <c r="N1" s="441"/>
      <c r="O1" s="441"/>
      <c r="P1" s="692" t="s">
        <v>3</v>
      </c>
      <c r="Q1" s="441"/>
      <c r="R1" s="44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78" t="s">
        <v>8</v>
      </c>
      <c r="B5" s="365"/>
      <c r="C5" s="366"/>
      <c r="D5" s="378"/>
      <c r="E5" s="380"/>
      <c r="F5" s="653" t="s">
        <v>9</v>
      </c>
      <c r="G5" s="366"/>
      <c r="H5" s="378"/>
      <c r="I5" s="379"/>
      <c r="J5" s="379"/>
      <c r="K5" s="379"/>
      <c r="L5" s="380"/>
      <c r="N5" s="24" t="s">
        <v>10</v>
      </c>
      <c r="O5" s="586">
        <v>45320</v>
      </c>
      <c r="P5" s="430"/>
      <c r="R5" s="694" t="s">
        <v>11</v>
      </c>
      <c r="S5" s="405"/>
      <c r="T5" s="525" t="s">
        <v>12</v>
      </c>
      <c r="U5" s="430"/>
      <c r="Z5" s="51"/>
      <c r="AA5" s="51"/>
      <c r="AB5" s="51"/>
    </row>
    <row r="6" spans="1:29" s="333" customFormat="1" ht="24" customHeight="1" x14ac:dyDescent="0.2">
      <c r="A6" s="478" t="s">
        <v>13</v>
      </c>
      <c r="B6" s="365"/>
      <c r="C6" s="366"/>
      <c r="D6" s="610" t="s">
        <v>14</v>
      </c>
      <c r="E6" s="611"/>
      <c r="F6" s="611"/>
      <c r="G6" s="611"/>
      <c r="H6" s="611"/>
      <c r="I6" s="611"/>
      <c r="J6" s="611"/>
      <c r="K6" s="611"/>
      <c r="L6" s="430"/>
      <c r="N6" s="24" t="s">
        <v>15</v>
      </c>
      <c r="O6" s="454" t="str">
        <f>IF(O5=0," ",CHOOSE(WEEKDAY(O5,2),"Понедельник","Вторник","Среда","Четверг","Пятница","Суббота","Воскресенье"))</f>
        <v>Понедельник</v>
      </c>
      <c r="P6" s="340"/>
      <c r="R6" s="404" t="s">
        <v>16</v>
      </c>
      <c r="S6" s="405"/>
      <c r="T6" s="531" t="s">
        <v>17</v>
      </c>
      <c r="U6" s="391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46" t="str">
        <f>IFERROR(VLOOKUP(DeliveryAddress,Table,3,0),1)</f>
        <v>1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42"/>
      <c r="S7" s="405"/>
      <c r="T7" s="532"/>
      <c r="U7" s="533"/>
      <c r="Z7" s="51"/>
      <c r="AA7" s="51"/>
      <c r="AB7" s="51"/>
    </row>
    <row r="8" spans="1:29" s="333" customFormat="1" ht="25.5" customHeight="1" x14ac:dyDescent="0.2">
      <c r="A8" s="683" t="s">
        <v>18</v>
      </c>
      <c r="B8" s="344"/>
      <c r="C8" s="345"/>
      <c r="D8" s="435"/>
      <c r="E8" s="436"/>
      <c r="F8" s="436"/>
      <c r="G8" s="436"/>
      <c r="H8" s="436"/>
      <c r="I8" s="436"/>
      <c r="J8" s="436"/>
      <c r="K8" s="436"/>
      <c r="L8" s="437"/>
      <c r="N8" s="24" t="s">
        <v>19</v>
      </c>
      <c r="O8" s="429">
        <v>0.375</v>
      </c>
      <c r="P8" s="430"/>
      <c r="R8" s="342"/>
      <c r="S8" s="405"/>
      <c r="T8" s="532"/>
      <c r="U8" s="533"/>
      <c r="Z8" s="51"/>
      <c r="AA8" s="51"/>
      <c r="AB8" s="51"/>
    </row>
    <row r="9" spans="1:29" s="33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82"/>
      <c r="E9" s="356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586"/>
      <c r="P9" s="430"/>
      <c r="R9" s="342"/>
      <c r="S9" s="405"/>
      <c r="T9" s="534"/>
      <c r="U9" s="535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82"/>
      <c r="E10" s="356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54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29"/>
      <c r="P10" s="430"/>
      <c r="S10" s="24" t="s">
        <v>22</v>
      </c>
      <c r="T10" s="390" t="s">
        <v>23</v>
      </c>
      <c r="U10" s="391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12" t="s">
        <v>27</v>
      </c>
      <c r="U11" s="613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9" t="s">
        <v>28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6"/>
      <c r="N12" s="24" t="s">
        <v>29</v>
      </c>
      <c r="O12" s="555"/>
      <c r="P12" s="548"/>
      <c r="Q12" s="23"/>
      <c r="S12" s="24"/>
      <c r="T12" s="441"/>
      <c r="U12" s="342"/>
      <c r="Z12" s="51"/>
      <c r="AA12" s="51"/>
      <c r="AB12" s="51"/>
    </row>
    <row r="13" spans="1:29" s="333" customFormat="1" ht="23.25" customHeight="1" x14ac:dyDescent="0.2">
      <c r="A13" s="649" t="s">
        <v>30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6"/>
      <c r="M13" s="26"/>
      <c r="N13" s="26" t="s">
        <v>31</v>
      </c>
      <c r="O13" s="612"/>
      <c r="P13" s="613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9" t="s">
        <v>32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6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71" t="s">
        <v>33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6"/>
      <c r="N15" s="498" t="s">
        <v>34</v>
      </c>
      <c r="O15" s="441"/>
      <c r="P15" s="441"/>
      <c r="Q15" s="441"/>
      <c r="R15" s="44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9"/>
      <c r="O16" s="499"/>
      <c r="P16" s="499"/>
      <c r="Q16" s="499"/>
      <c r="R16" s="49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495" t="s">
        <v>37</v>
      </c>
      <c r="D17" s="384" t="s">
        <v>38</v>
      </c>
      <c r="E17" s="449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48"/>
      <c r="P17" s="448"/>
      <c r="Q17" s="448"/>
      <c r="R17" s="449"/>
      <c r="S17" s="695" t="s">
        <v>48</v>
      </c>
      <c r="T17" s="366"/>
      <c r="U17" s="384" t="s">
        <v>49</v>
      </c>
      <c r="V17" s="384" t="s">
        <v>50</v>
      </c>
      <c r="W17" s="395" t="s">
        <v>51</v>
      </c>
      <c r="X17" s="384" t="s">
        <v>52</v>
      </c>
      <c r="Y17" s="413" t="s">
        <v>53</v>
      </c>
      <c r="Z17" s="413" t="s">
        <v>54</v>
      </c>
      <c r="AA17" s="413" t="s">
        <v>55</v>
      </c>
      <c r="AB17" s="414"/>
      <c r="AC17" s="415"/>
      <c r="AD17" s="484"/>
      <c r="BA17" s="408" t="s">
        <v>56</v>
      </c>
    </row>
    <row r="18" spans="1:53" ht="14.25" customHeight="1" x14ac:dyDescent="0.2">
      <c r="A18" s="385"/>
      <c r="B18" s="385"/>
      <c r="C18" s="385"/>
      <c r="D18" s="450"/>
      <c r="E18" s="452"/>
      <c r="F18" s="385"/>
      <c r="G18" s="385"/>
      <c r="H18" s="385"/>
      <c r="I18" s="385"/>
      <c r="J18" s="385"/>
      <c r="K18" s="385"/>
      <c r="L18" s="385"/>
      <c r="M18" s="385"/>
      <c r="N18" s="450"/>
      <c r="O18" s="451"/>
      <c r="P18" s="451"/>
      <c r="Q18" s="451"/>
      <c r="R18" s="452"/>
      <c r="S18" s="332" t="s">
        <v>57</v>
      </c>
      <c r="T18" s="332" t="s">
        <v>58</v>
      </c>
      <c r="U18" s="385"/>
      <c r="V18" s="385"/>
      <c r="W18" s="396"/>
      <c r="X18" s="385"/>
      <c r="Y18" s="592"/>
      <c r="Z18" s="592"/>
      <c r="AA18" s="416"/>
      <c r="AB18" s="417"/>
      <c r="AC18" s="418"/>
      <c r="AD18" s="485"/>
      <c r="BA18" s="342"/>
    </row>
    <row r="19" spans="1:53" ht="27.75" hidden="1" customHeight="1" x14ac:dyDescent="0.2">
      <c r="A19" s="349" t="s">
        <v>59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48"/>
      <c r="Z19" s="48"/>
    </row>
    <row r="20" spans="1:53" ht="16.5" hidden="1" customHeight="1" x14ac:dyDescent="0.25">
      <c r="A20" s="348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43" t="s">
        <v>66</v>
      </c>
      <c r="O23" s="344"/>
      <c r="P23" s="344"/>
      <c r="Q23" s="344"/>
      <c r="R23" s="344"/>
      <c r="S23" s="344"/>
      <c r="T23" s="345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43" t="s">
        <v>66</v>
      </c>
      <c r="O24" s="344"/>
      <c r="P24" s="344"/>
      <c r="Q24" s="344"/>
      <c r="R24" s="344"/>
      <c r="S24" s="344"/>
      <c r="T24" s="345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2"/>
      <c r="P26" s="352"/>
      <c r="Q26" s="352"/>
      <c r="R26" s="340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5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2"/>
      <c r="P30" s="352"/>
      <c r="Q30" s="352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9">
        <v>4607091388244</v>
      </c>
      <c r="E31" s="340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4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6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7"/>
      <c r="N32" s="343" t="s">
        <v>66</v>
      </c>
      <c r="O32" s="344"/>
      <c r="P32" s="344"/>
      <c r="Q32" s="344"/>
      <c r="R32" s="344"/>
      <c r="S32" s="344"/>
      <c r="T32" s="345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43" t="s">
        <v>66</v>
      </c>
      <c r="O33" s="344"/>
      <c r="P33" s="344"/>
      <c r="Q33" s="344"/>
      <c r="R33" s="344"/>
      <c r="S33" s="344"/>
      <c r="T33" s="345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41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0"/>
      <c r="Z34" s="33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9">
        <v>4607091388503</v>
      </c>
      <c r="E35" s="340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40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6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7"/>
      <c r="N36" s="343" t="s">
        <v>66</v>
      </c>
      <c r="O36" s="344"/>
      <c r="P36" s="344"/>
      <c r="Q36" s="344"/>
      <c r="R36" s="344"/>
      <c r="S36" s="344"/>
      <c r="T36" s="345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43" t="s">
        <v>66</v>
      </c>
      <c r="O37" s="344"/>
      <c r="P37" s="344"/>
      <c r="Q37" s="344"/>
      <c r="R37" s="344"/>
      <c r="S37" s="344"/>
      <c r="T37" s="345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41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0"/>
      <c r="Z38" s="33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9">
        <v>4607091388282</v>
      </c>
      <c r="E39" s="340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40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6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7"/>
      <c r="N40" s="343" t="s">
        <v>66</v>
      </c>
      <c r="O40" s="344"/>
      <c r="P40" s="344"/>
      <c r="Q40" s="344"/>
      <c r="R40" s="344"/>
      <c r="S40" s="344"/>
      <c r="T40" s="345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43" t="s">
        <v>66</v>
      </c>
      <c r="O41" s="344"/>
      <c r="P41" s="344"/>
      <c r="Q41" s="344"/>
      <c r="R41" s="344"/>
      <c r="S41" s="344"/>
      <c r="T41" s="345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41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0"/>
      <c r="Z42" s="33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9">
        <v>4607091389111</v>
      </c>
      <c r="E43" s="340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40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6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7"/>
      <c r="N44" s="343" t="s">
        <v>66</v>
      </c>
      <c r="O44" s="344"/>
      <c r="P44" s="344"/>
      <c r="Q44" s="344"/>
      <c r="R44" s="344"/>
      <c r="S44" s="344"/>
      <c r="T44" s="345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43" t="s">
        <v>66</v>
      </c>
      <c r="O45" s="344"/>
      <c r="P45" s="344"/>
      <c r="Q45" s="344"/>
      <c r="R45" s="344"/>
      <c r="S45" s="344"/>
      <c r="T45" s="345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49" t="s">
        <v>93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48"/>
      <c r="Z46" s="48"/>
    </row>
    <row r="47" spans="1:53" ht="16.5" hidden="1" customHeight="1" x14ac:dyDescent="0.25">
      <c r="A47" s="348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41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9">
        <v>4680115881440</v>
      </c>
      <c r="E49" s="340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40"/>
      <c r="S49" s="34"/>
      <c r="T49" s="34"/>
      <c r="U49" s="35" t="s">
        <v>65</v>
      </c>
      <c r="V49" s="335">
        <v>83.5</v>
      </c>
      <c r="W49" s="336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9">
        <v>4680115881433</v>
      </c>
      <c r="E50" s="340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40"/>
      <c r="S50" s="34"/>
      <c r="T50" s="34"/>
      <c r="U50" s="35" t="s">
        <v>65</v>
      </c>
      <c r="V50" s="335">
        <v>29.25</v>
      </c>
      <c r="W50" s="336">
        <f>IFERROR(IF(V50="",0,CEILING((V50/$H50),1)*$H50),"")</f>
        <v>29.700000000000003</v>
      </c>
      <c r="X50" s="36">
        <f>IFERROR(IF(W50=0,"",ROUNDUP(W50/H50,0)*0.00753),"")</f>
        <v>8.2830000000000001E-2</v>
      </c>
      <c r="Y50" s="56"/>
      <c r="Z50" s="57"/>
      <c r="AD50" s="58"/>
      <c r="BA50" s="70" t="s">
        <v>1</v>
      </c>
    </row>
    <row r="51" spans="1:53" x14ac:dyDescent="0.2">
      <c r="A51" s="346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7"/>
      <c r="N51" s="343" t="s">
        <v>66</v>
      </c>
      <c r="O51" s="344"/>
      <c r="P51" s="344"/>
      <c r="Q51" s="344"/>
      <c r="R51" s="344"/>
      <c r="S51" s="344"/>
      <c r="T51" s="345"/>
      <c r="U51" s="37" t="s">
        <v>67</v>
      </c>
      <c r="V51" s="337">
        <f>IFERROR(V49/H49,"0")+IFERROR(V50/H50,"0")</f>
        <v>18.564814814814813</v>
      </c>
      <c r="W51" s="337">
        <f>IFERROR(W49/H49,"0")+IFERROR(W50/H50,"0")</f>
        <v>19</v>
      </c>
      <c r="X51" s="337">
        <f>IFERROR(IF(X49="",0,X49),"0")+IFERROR(IF(X50="",0,X50),"0")</f>
        <v>0.25683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43" t="s">
        <v>66</v>
      </c>
      <c r="O52" s="344"/>
      <c r="P52" s="344"/>
      <c r="Q52" s="344"/>
      <c r="R52" s="344"/>
      <c r="S52" s="344"/>
      <c r="T52" s="345"/>
      <c r="U52" s="37" t="s">
        <v>65</v>
      </c>
      <c r="V52" s="337">
        <f>IFERROR(SUM(V49:V50),"0")</f>
        <v>112.75</v>
      </c>
      <c r="W52" s="337">
        <f>IFERROR(SUM(W49:W50),"0")</f>
        <v>116.10000000000001</v>
      </c>
      <c r="X52" s="37"/>
      <c r="Y52" s="338"/>
      <c r="Z52" s="338"/>
    </row>
    <row r="53" spans="1:53" ht="16.5" hidden="1" customHeight="1" x14ac:dyDescent="0.25">
      <c r="A53" s="348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41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9">
        <v>4680115881426</v>
      </c>
      <c r="E55" s="340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40"/>
      <c r="S55" s="34"/>
      <c r="T55" s="34"/>
      <c r="U55" s="35" t="s">
        <v>65</v>
      </c>
      <c r="V55" s="335">
        <v>295.5</v>
      </c>
      <c r="W55" s="336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9">
        <v>4680115881426</v>
      </c>
      <c r="E56" s="340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89" t="s">
        <v>108</v>
      </c>
      <c r="O56" s="352"/>
      <c r="P56" s="352"/>
      <c r="Q56" s="352"/>
      <c r="R56" s="340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9">
        <v>4680115881419</v>
      </c>
      <c r="E57" s="340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40"/>
      <c r="S57" s="34"/>
      <c r="T57" s="34"/>
      <c r="U57" s="35" t="s">
        <v>65</v>
      </c>
      <c r="V57" s="335">
        <v>352.125</v>
      </c>
      <c r="W57" s="336">
        <f>IFERROR(IF(V57="",0,CEILING((V57/$H57),1)*$H57),"")</f>
        <v>355.5</v>
      </c>
      <c r="X57" s="36">
        <f>IFERROR(IF(W57=0,"",ROUNDUP(W57/H57,0)*0.00937),"")</f>
        <v>0.74022999999999994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9">
        <v>4680115881525</v>
      </c>
      <c r="E58" s="340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91" t="s">
        <v>113</v>
      </c>
      <c r="O58" s="352"/>
      <c r="P58" s="352"/>
      <c r="Q58" s="352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6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7"/>
      <c r="N59" s="343" t="s">
        <v>66</v>
      </c>
      <c r="O59" s="344"/>
      <c r="P59" s="344"/>
      <c r="Q59" s="344"/>
      <c r="R59" s="344"/>
      <c r="S59" s="344"/>
      <c r="T59" s="345"/>
      <c r="U59" s="37" t="s">
        <v>67</v>
      </c>
      <c r="V59" s="337">
        <f>IFERROR(V55/H55,"0")+IFERROR(V56/H56,"0")+IFERROR(V57/H57,"0")+IFERROR(V58/H58,"0")</f>
        <v>105.61111111111111</v>
      </c>
      <c r="W59" s="337">
        <f>IFERROR(W55/H55,"0")+IFERROR(W56/H56,"0")+IFERROR(W57/H57,"0")+IFERROR(W58/H58,"0")</f>
        <v>107</v>
      </c>
      <c r="X59" s="337">
        <f>IFERROR(IF(X55="",0,X55),"0")+IFERROR(IF(X56="",0,X56),"0")+IFERROR(IF(X57="",0,X57),"0")+IFERROR(IF(X58="",0,X58),"0")</f>
        <v>1.3492299999999999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43" t="s">
        <v>66</v>
      </c>
      <c r="O60" s="344"/>
      <c r="P60" s="344"/>
      <c r="Q60" s="344"/>
      <c r="R60" s="344"/>
      <c r="S60" s="344"/>
      <c r="T60" s="345"/>
      <c r="U60" s="37" t="s">
        <v>65</v>
      </c>
      <c r="V60" s="337">
        <f>IFERROR(SUM(V55:V58),"0")</f>
        <v>647.625</v>
      </c>
      <c r="W60" s="337">
        <f>IFERROR(SUM(W55:W58),"0")</f>
        <v>657.90000000000009</v>
      </c>
      <c r="X60" s="37"/>
      <c r="Y60" s="338"/>
      <c r="Z60" s="338"/>
    </row>
    <row r="61" spans="1:53" ht="16.5" hidden="1" customHeight="1" x14ac:dyDescent="0.25">
      <c r="A61" s="348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41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0"/>
      <c r="Z62" s="330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9">
        <v>4607091382945</v>
      </c>
      <c r="E63" s="340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55" t="s">
        <v>116</v>
      </c>
      <c r="O63" s="352"/>
      <c r="P63" s="352"/>
      <c r="Q63" s="352"/>
      <c r="R63" s="340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39">
        <v>4607091385670</v>
      </c>
      <c r="E64" s="340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4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40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39">
        <v>4607091385670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444" t="s">
        <v>121</v>
      </c>
      <c r="O65" s="352"/>
      <c r="P65" s="352"/>
      <c r="Q65" s="352"/>
      <c r="R65" s="340"/>
      <c r="S65" s="34"/>
      <c r="T65" s="34"/>
      <c r="U65" s="35" t="s">
        <v>65</v>
      </c>
      <c r="V65" s="335">
        <v>102</v>
      </c>
      <c r="W65" s="336">
        <f t="shared" si="2"/>
        <v>112</v>
      </c>
      <c r="X65" s="36">
        <f t="shared" si="3"/>
        <v>0.21749999999999997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9">
        <v>4680115883956</v>
      </c>
      <c r="E66" s="340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632" t="s">
        <v>124</v>
      </c>
      <c r="O66" s="352"/>
      <c r="P66" s="352"/>
      <c r="Q66" s="352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9">
        <v>4680115881327</v>
      </c>
      <c r="E67" s="340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40"/>
      <c r="S67" s="34"/>
      <c r="T67" s="34"/>
      <c r="U67" s="35" t="s">
        <v>65</v>
      </c>
      <c r="V67" s="335">
        <v>154</v>
      </c>
      <c r="W67" s="336">
        <f t="shared" si="2"/>
        <v>162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9">
        <v>4680115882133</v>
      </c>
      <c r="E68" s="340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6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9">
        <v>4680115882133</v>
      </c>
      <c r="E69" s="340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37" t="s">
        <v>131</v>
      </c>
      <c r="O69" s="352"/>
      <c r="P69" s="352"/>
      <c r="Q69" s="352"/>
      <c r="R69" s="340"/>
      <c r="S69" s="34"/>
      <c r="T69" s="34"/>
      <c r="U69" s="35" t="s">
        <v>65</v>
      </c>
      <c r="V69" s="335">
        <v>58</v>
      </c>
      <c r="W69" s="336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9">
        <v>4607091382952</v>
      </c>
      <c r="E70" s="340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40"/>
      <c r="S70" s="34"/>
      <c r="T70" s="34"/>
      <c r="U70" s="35" t="s">
        <v>65</v>
      </c>
      <c r="V70" s="335">
        <v>52.5</v>
      </c>
      <c r="W70" s="336">
        <f t="shared" si="2"/>
        <v>54</v>
      </c>
      <c r="X70" s="36">
        <f>IFERROR(IF(W70=0,"",ROUNDUP(W70/H70,0)*0.00753),"")</f>
        <v>0.13553999999999999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39">
        <v>4607091385687</v>
      </c>
      <c r="E71" s="340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40"/>
      <c r="S71" s="34"/>
      <c r="T71" s="34"/>
      <c r="U71" s="35" t="s">
        <v>65</v>
      </c>
      <c r="V71" s="335">
        <v>202</v>
      </c>
      <c r="W71" s="336">
        <f t="shared" si="2"/>
        <v>204</v>
      </c>
      <c r="X71" s="36">
        <f t="shared" ref="X71:X77" si="4">IFERROR(IF(W71=0,"",ROUNDUP(W71/H71,0)*0.00937),"")</f>
        <v>0.47787000000000002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39">
        <v>4680115882539</v>
      </c>
      <c r="E72" s="340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6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9">
        <v>4607091384604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9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40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9">
        <v>4680115880283</v>
      </c>
      <c r="E74" s="340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9">
        <v>4680115883949</v>
      </c>
      <c r="E75" s="340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31" t="s">
        <v>144</v>
      </c>
      <c r="O75" s="352"/>
      <c r="P75" s="352"/>
      <c r="Q75" s="352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9">
        <v>4680115881518</v>
      </c>
      <c r="E76" s="340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2"/>
      <c r="P76" s="352"/>
      <c r="Q76" s="352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9">
        <v>4680115881303</v>
      </c>
      <c r="E77" s="340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2"/>
      <c r="P77" s="352"/>
      <c r="Q77" s="352"/>
      <c r="R77" s="340"/>
      <c r="S77" s="34"/>
      <c r="T77" s="34"/>
      <c r="U77" s="35" t="s">
        <v>65</v>
      </c>
      <c r="V77" s="335">
        <v>181.125</v>
      </c>
      <c r="W77" s="336">
        <f t="shared" si="2"/>
        <v>184.5</v>
      </c>
      <c r="X77" s="36">
        <f t="shared" si="4"/>
        <v>0.38417000000000001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9">
        <v>4680115882577</v>
      </c>
      <c r="E78" s="340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68" t="s">
        <v>151</v>
      </c>
      <c r="O78" s="352"/>
      <c r="P78" s="352"/>
      <c r="Q78" s="352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3" t="s">
        <v>153</v>
      </c>
      <c r="O79" s="352"/>
      <c r="P79" s="352"/>
      <c r="Q79" s="352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9">
        <v>4680115882720</v>
      </c>
      <c r="E80" s="340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87" t="s">
        <v>156</v>
      </c>
      <c r="O80" s="352"/>
      <c r="P80" s="352"/>
      <c r="Q80" s="352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9">
        <v>4607091388466</v>
      </c>
      <c r="E81" s="340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38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52"/>
      <c r="P81" s="352"/>
      <c r="Q81" s="352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9">
        <v>4680115880269</v>
      </c>
      <c r="E82" s="340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2"/>
      <c r="P82" s="352"/>
      <c r="Q82" s="352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9">
        <v>4680115880429</v>
      </c>
      <c r="E83" s="340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2"/>
      <c r="P83" s="352"/>
      <c r="Q83" s="352"/>
      <c r="R83" s="340"/>
      <c r="S83" s="34"/>
      <c r="T83" s="34"/>
      <c r="U83" s="35" t="s">
        <v>65</v>
      </c>
      <c r="V83" s="335">
        <v>128.25</v>
      </c>
      <c r="W83" s="336">
        <f t="shared" si="2"/>
        <v>130.5</v>
      </c>
      <c r="X83" s="36">
        <f>IFERROR(IF(W83=0,"",ROUNDUP(W83/H83,0)*0.00937),"")</f>
        <v>0.27172999999999997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9">
        <v>4680115881457</v>
      </c>
      <c r="E84" s="340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2"/>
      <c r="P84" s="352"/>
      <c r="Q84" s="352"/>
      <c r="R84" s="340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6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7"/>
      <c r="N85" s="343" t="s">
        <v>66</v>
      </c>
      <c r="O85" s="344"/>
      <c r="P85" s="344"/>
      <c r="Q85" s="344"/>
      <c r="R85" s="344"/>
      <c r="S85" s="344"/>
      <c r="T85" s="345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165.29497354497354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170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1.94356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7"/>
      <c r="N86" s="343" t="s">
        <v>66</v>
      </c>
      <c r="O86" s="344"/>
      <c r="P86" s="344"/>
      <c r="Q86" s="344"/>
      <c r="R86" s="344"/>
      <c r="S86" s="344"/>
      <c r="T86" s="345"/>
      <c r="U86" s="37" t="s">
        <v>65</v>
      </c>
      <c r="V86" s="337">
        <f>IFERROR(SUM(V63:V84),"0")</f>
        <v>877.875</v>
      </c>
      <c r="W86" s="337">
        <f>IFERROR(SUM(W63:W84),"0")</f>
        <v>914.2</v>
      </c>
      <c r="X86" s="37"/>
      <c r="Y86" s="338"/>
      <c r="Z86" s="338"/>
    </row>
    <row r="87" spans="1:53" ht="14.25" hidden="1" customHeight="1" x14ac:dyDescent="0.25">
      <c r="A87" s="341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0"/>
      <c r="Z87" s="330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9">
        <v>4680115881488</v>
      </c>
      <c r="E88" s="340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2"/>
      <c r="P88" s="352"/>
      <c r="Q88" s="352"/>
      <c r="R88" s="340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9">
        <v>4607091384765</v>
      </c>
      <c r="E89" s="340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23" t="s">
        <v>169</v>
      </c>
      <c r="O89" s="352"/>
      <c r="P89" s="352"/>
      <c r="Q89" s="352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9">
        <v>4680115882751</v>
      </c>
      <c r="E90" s="340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72" t="s">
        <v>172</v>
      </c>
      <c r="O90" s="352"/>
      <c r="P90" s="352"/>
      <c r="Q90" s="352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9">
        <v>4680115882775</v>
      </c>
      <c r="E91" s="340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691" t="s">
        <v>176</v>
      </c>
      <c r="O91" s="352"/>
      <c r="P91" s="352"/>
      <c r="Q91" s="352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9">
        <v>4680115880658</v>
      </c>
      <c r="E92" s="340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2"/>
      <c r="P92" s="352"/>
      <c r="Q92" s="352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6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7"/>
      <c r="N93" s="343" t="s">
        <v>66</v>
      </c>
      <c r="O93" s="344"/>
      <c r="P93" s="344"/>
      <c r="Q93" s="344"/>
      <c r="R93" s="344"/>
      <c r="S93" s="344"/>
      <c r="T93" s="345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7"/>
      <c r="N94" s="343" t="s">
        <v>66</v>
      </c>
      <c r="O94" s="344"/>
      <c r="P94" s="344"/>
      <c r="Q94" s="344"/>
      <c r="R94" s="344"/>
      <c r="S94" s="344"/>
      <c r="T94" s="345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41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0"/>
      <c r="Z95" s="330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9">
        <v>4607091387667</v>
      </c>
      <c r="E96" s="340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2"/>
      <c r="P96" s="352"/>
      <c r="Q96" s="352"/>
      <c r="R96" s="340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9">
        <v>4607091387636</v>
      </c>
      <c r="E97" s="340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2"/>
      <c r="P97" s="352"/>
      <c r="Q97" s="352"/>
      <c r="R97" s="340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9">
        <v>4607091382426</v>
      </c>
      <c r="E98" s="340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2"/>
      <c r="P98" s="352"/>
      <c r="Q98" s="352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9">
        <v>4607091386547</v>
      </c>
      <c r="E99" s="340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2"/>
      <c r="P99" s="352"/>
      <c r="Q99" s="352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9">
        <v>4607091384734</v>
      </c>
      <c r="E100" s="340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41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2"/>
      <c r="P100" s="352"/>
      <c r="Q100" s="352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9">
        <v>4607091382464</v>
      </c>
      <c r="E101" s="340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2"/>
      <c r="P101" s="352"/>
      <c r="Q101" s="352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9">
        <v>4680115883444</v>
      </c>
      <c r="E102" s="340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32" t="s">
        <v>193</v>
      </c>
      <c r="O102" s="352"/>
      <c r="P102" s="352"/>
      <c r="Q102" s="352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509" t="s">
        <v>193</v>
      </c>
      <c r="O103" s="352"/>
      <c r="P103" s="352"/>
      <c r="Q103" s="352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6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7"/>
      <c r="N104" s="343" t="s">
        <v>66</v>
      </c>
      <c r="O104" s="344"/>
      <c r="P104" s="344"/>
      <c r="Q104" s="344"/>
      <c r="R104" s="344"/>
      <c r="S104" s="344"/>
      <c r="T104" s="345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0</v>
      </c>
      <c r="W104" s="337">
        <f>IFERROR(W96/H96,"0")+IFERROR(W97/H97,"0")+IFERROR(W98/H98,"0")+IFERROR(W99/H99,"0")+IFERROR(W100/H100,"0")+IFERROR(W101/H101,"0")+IFERROR(W102/H102,"0")+IFERROR(W103/H103,"0")</f>
        <v>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38"/>
      <c r="Z104" s="338"/>
    </row>
    <row r="105" spans="1:53" hidden="1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7"/>
      <c r="N105" s="343" t="s">
        <v>66</v>
      </c>
      <c r="O105" s="344"/>
      <c r="P105" s="344"/>
      <c r="Q105" s="344"/>
      <c r="R105" s="344"/>
      <c r="S105" s="344"/>
      <c r="T105" s="345"/>
      <c r="U105" s="37" t="s">
        <v>65</v>
      </c>
      <c r="V105" s="337">
        <f>IFERROR(SUM(V96:V103),"0")</f>
        <v>0</v>
      </c>
      <c r="W105" s="337">
        <f>IFERROR(SUM(W96:W103),"0")</f>
        <v>0</v>
      </c>
      <c r="X105" s="37"/>
      <c r="Y105" s="338"/>
      <c r="Z105" s="338"/>
    </row>
    <row r="106" spans="1:53" ht="14.25" hidden="1" customHeight="1" x14ac:dyDescent="0.25">
      <c r="A106" s="341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0"/>
      <c r="Z106" s="33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9">
        <v>4607091386967</v>
      </c>
      <c r="E107" s="340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556" t="s">
        <v>197</v>
      </c>
      <c r="O107" s="352"/>
      <c r="P107" s="352"/>
      <c r="Q107" s="352"/>
      <c r="R107" s="340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9">
        <v>4607091386967</v>
      </c>
      <c r="E108" s="340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70" t="s">
        <v>199</v>
      </c>
      <c r="O108" s="352"/>
      <c r="P108" s="352"/>
      <c r="Q108" s="352"/>
      <c r="R108" s="340"/>
      <c r="S108" s="34"/>
      <c r="T108" s="34"/>
      <c r="U108" s="35" t="s">
        <v>65</v>
      </c>
      <c r="V108" s="335">
        <v>222</v>
      </c>
      <c r="W108" s="336">
        <f t="shared" si="6"/>
        <v>226.8</v>
      </c>
      <c r="X108" s="36">
        <f>IFERROR(IF(W108=0,"",ROUNDUP(W108/H108,0)*0.02175),"")</f>
        <v>0.58724999999999994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9">
        <v>4607091385304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79" t="s">
        <v>202</v>
      </c>
      <c r="O109" s="352"/>
      <c r="P109" s="352"/>
      <c r="Q109" s="352"/>
      <c r="R109" s="340"/>
      <c r="S109" s="34"/>
      <c r="T109" s="34"/>
      <c r="U109" s="35" t="s">
        <v>65</v>
      </c>
      <c r="V109" s="335">
        <v>99</v>
      </c>
      <c r="W109" s="336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9">
        <v>4607091386264</v>
      </c>
      <c r="E110" s="340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2"/>
      <c r="P110" s="352"/>
      <c r="Q110" s="352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9">
        <v>4680115882584</v>
      </c>
      <c r="E111" s="340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94" t="s">
        <v>207</v>
      </c>
      <c r="O111" s="352"/>
      <c r="P111" s="352"/>
      <c r="Q111" s="352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9">
        <v>4680115882584</v>
      </c>
      <c r="E112" s="340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87" t="s">
        <v>209</v>
      </c>
      <c r="O112" s="352"/>
      <c r="P112" s="352"/>
      <c r="Q112" s="352"/>
      <c r="R112" s="340"/>
      <c r="S112" s="34"/>
      <c r="T112" s="34"/>
      <c r="U112" s="35" t="s">
        <v>65</v>
      </c>
      <c r="V112" s="335">
        <v>10.147500000000001</v>
      </c>
      <c r="W112" s="336">
        <f t="shared" si="6"/>
        <v>10.56</v>
      </c>
      <c r="X112" s="36">
        <f>IFERROR(IF(W112=0,"",ROUNDUP(W112/H112,0)*0.00753),"")</f>
        <v>3.0120000000000001E-2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9">
        <v>4607091385731</v>
      </c>
      <c r="E113" s="340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10" t="s">
        <v>212</v>
      </c>
      <c r="O113" s="352"/>
      <c r="P113" s="352"/>
      <c r="Q113" s="352"/>
      <c r="R113" s="340"/>
      <c r="S113" s="34"/>
      <c r="T113" s="34"/>
      <c r="U113" s="35" t="s">
        <v>65</v>
      </c>
      <c r="V113" s="335">
        <v>78.975000000000009</v>
      </c>
      <c r="W113" s="336">
        <f t="shared" si="6"/>
        <v>81</v>
      </c>
      <c r="X113" s="36">
        <f>IFERROR(IF(W113=0,"",ROUNDUP(W113/H113,0)*0.00753),"")</f>
        <v>0.22590000000000002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9">
        <v>4680115880214</v>
      </c>
      <c r="E114" s="340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89" t="s">
        <v>215</v>
      </c>
      <c r="O114" s="352"/>
      <c r="P114" s="352"/>
      <c r="Q114" s="352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9">
        <v>4680115880894</v>
      </c>
      <c r="E115" s="340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51" t="s">
        <v>218</v>
      </c>
      <c r="O115" s="352"/>
      <c r="P115" s="352"/>
      <c r="Q115" s="352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9">
        <v>4607091385427</v>
      </c>
      <c r="E116" s="340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2"/>
      <c r="P116" s="352"/>
      <c r="Q116" s="352"/>
      <c r="R116" s="340"/>
      <c r="S116" s="34"/>
      <c r="T116" s="34"/>
      <c r="U116" s="35" t="s">
        <v>65</v>
      </c>
      <c r="V116" s="335">
        <v>61.25</v>
      </c>
      <c r="W116" s="336">
        <f t="shared" si="6"/>
        <v>63</v>
      </c>
      <c r="X116" s="36">
        <f>IFERROR(IF(W116=0,"",ROUNDUP(W116/H116,0)*0.00753),"")</f>
        <v>0.15812999999999999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9">
        <v>4680115882645</v>
      </c>
      <c r="E117" s="340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02" t="s">
        <v>223</v>
      </c>
      <c r="O117" s="352"/>
      <c r="P117" s="352"/>
      <c r="Q117" s="352"/>
      <c r="R117" s="340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6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7"/>
      <c r="N118" s="343" t="s">
        <v>66</v>
      </c>
      <c r="O118" s="344"/>
      <c r="P118" s="344"/>
      <c r="Q118" s="344"/>
      <c r="R118" s="344"/>
      <c r="S118" s="344"/>
      <c r="T118" s="345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91.72470238095238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94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1.2624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7"/>
      <c r="N119" s="343" t="s">
        <v>66</v>
      </c>
      <c r="O119" s="344"/>
      <c r="P119" s="344"/>
      <c r="Q119" s="344"/>
      <c r="R119" s="344"/>
      <c r="S119" s="344"/>
      <c r="T119" s="345"/>
      <c r="U119" s="37" t="s">
        <v>65</v>
      </c>
      <c r="V119" s="337">
        <f>IFERROR(SUM(V107:V117),"0")</f>
        <v>471.3725</v>
      </c>
      <c r="W119" s="337">
        <f>IFERROR(SUM(W107:W117),"0")</f>
        <v>482.16</v>
      </c>
      <c r="X119" s="37"/>
      <c r="Y119" s="338"/>
      <c r="Z119" s="338"/>
    </row>
    <row r="120" spans="1:53" ht="14.25" hidden="1" customHeight="1" x14ac:dyDescent="0.25">
      <c r="A120" s="341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0"/>
      <c r="Z120" s="33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9">
        <v>4607091383065</v>
      </c>
      <c r="E121" s="340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2"/>
      <c r="P121" s="352"/>
      <c r="Q121" s="352"/>
      <c r="R121" s="340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9">
        <v>4680115881532</v>
      </c>
      <c r="E122" s="340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6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2"/>
      <c r="P122" s="352"/>
      <c r="Q122" s="352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39">
        <v>4680115881532</v>
      </c>
      <c r="E123" s="340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583" t="s">
        <v>230</v>
      </c>
      <c r="O123" s="352"/>
      <c r="P123" s="352"/>
      <c r="Q123" s="352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39">
        <v>4680115881532</v>
      </c>
      <c r="E124" s="340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479" t="s">
        <v>230</v>
      </c>
      <c r="O124" s="352"/>
      <c r="P124" s="352"/>
      <c r="Q124" s="352"/>
      <c r="R124" s="340"/>
      <c r="S124" s="34"/>
      <c r="T124" s="34"/>
      <c r="U124" s="35" t="s">
        <v>65</v>
      </c>
      <c r="V124" s="335">
        <v>198</v>
      </c>
      <c r="W124" s="336">
        <f t="shared" si="7"/>
        <v>201.60000000000002</v>
      </c>
      <c r="X124" s="36">
        <f>IFERROR(IF(W124=0,"",ROUNDUP(W124/H124,0)*0.02175),"")</f>
        <v>0.52200000000000002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39">
        <v>4680115882652</v>
      </c>
      <c r="E125" s="340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00" t="s">
        <v>234</v>
      </c>
      <c r="O125" s="352"/>
      <c r="P125" s="352"/>
      <c r="Q125" s="352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39">
        <v>4680115880238</v>
      </c>
      <c r="E126" s="340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2"/>
      <c r="P126" s="352"/>
      <c r="Q126" s="352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39">
        <v>4680115881464</v>
      </c>
      <c r="E127" s="340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1" t="s">
        <v>239</v>
      </c>
      <c r="O127" s="352"/>
      <c r="P127" s="352"/>
      <c r="Q127" s="352"/>
      <c r="R127" s="340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6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7"/>
      <c r="N128" s="343" t="s">
        <v>66</v>
      </c>
      <c r="O128" s="344"/>
      <c r="P128" s="344"/>
      <c r="Q128" s="344"/>
      <c r="R128" s="344"/>
      <c r="S128" s="344"/>
      <c r="T128" s="345"/>
      <c r="U128" s="37" t="s">
        <v>67</v>
      </c>
      <c r="V128" s="337">
        <f>IFERROR(V121/H121,"0")+IFERROR(V122/H122,"0")+IFERROR(V123/H123,"0")+IFERROR(V124/H124,"0")+IFERROR(V125/H125,"0")+IFERROR(V126/H126,"0")+IFERROR(V127/H127,"0")</f>
        <v>23.571428571428569</v>
      </c>
      <c r="W128" s="337">
        <f>IFERROR(W121/H121,"0")+IFERROR(W122/H122,"0")+IFERROR(W123/H123,"0")+IFERROR(W124/H124,"0")+IFERROR(W125/H125,"0")+IFERROR(W126/H126,"0")+IFERROR(W127/H127,"0")</f>
        <v>24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0.52200000000000002</v>
      </c>
      <c r="Y128" s="338"/>
      <c r="Z128" s="338"/>
    </row>
    <row r="129" spans="1:53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7"/>
      <c r="N129" s="343" t="s">
        <v>66</v>
      </c>
      <c r="O129" s="344"/>
      <c r="P129" s="344"/>
      <c r="Q129" s="344"/>
      <c r="R129" s="344"/>
      <c r="S129" s="344"/>
      <c r="T129" s="345"/>
      <c r="U129" s="37" t="s">
        <v>65</v>
      </c>
      <c r="V129" s="337">
        <f>IFERROR(SUM(V121:V127),"0")</f>
        <v>198</v>
      </c>
      <c r="W129" s="337">
        <f>IFERROR(SUM(W121:W127),"0")</f>
        <v>201.60000000000002</v>
      </c>
      <c r="X129" s="37"/>
      <c r="Y129" s="338"/>
      <c r="Z129" s="338"/>
    </row>
    <row r="130" spans="1:53" ht="16.5" hidden="1" customHeight="1" x14ac:dyDescent="0.25">
      <c r="A130" s="348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41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0"/>
      <c r="Z131" s="330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39">
        <v>4607091385168</v>
      </c>
      <c r="E132" s="340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2"/>
      <c r="P132" s="352"/>
      <c r="Q132" s="352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39">
        <v>4607091385168</v>
      </c>
      <c r="E133" s="340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39" t="s">
        <v>244</v>
      </c>
      <c r="O133" s="352"/>
      <c r="P133" s="352"/>
      <c r="Q133" s="352"/>
      <c r="R133" s="340"/>
      <c r="S133" s="34"/>
      <c r="T133" s="34"/>
      <c r="U133" s="35" t="s">
        <v>65</v>
      </c>
      <c r="V133" s="335">
        <v>277.5</v>
      </c>
      <c r="W133" s="336">
        <f>IFERROR(IF(V133="",0,CEILING((V133/$H133),1)*$H133),"")</f>
        <v>285.60000000000002</v>
      </c>
      <c r="X133" s="36">
        <f>IFERROR(IF(W133=0,"",ROUNDUP(W133/H133,0)*0.02175),"")</f>
        <v>0.73949999999999994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39">
        <v>4607091383256</v>
      </c>
      <c r="E134" s="340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2"/>
      <c r="P134" s="352"/>
      <c r="Q134" s="352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39">
        <v>4607091385748</v>
      </c>
      <c r="E135" s="340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2"/>
      <c r="P135" s="352"/>
      <c r="Q135" s="352"/>
      <c r="R135" s="340"/>
      <c r="S135" s="34"/>
      <c r="T135" s="34"/>
      <c r="U135" s="35" t="s">
        <v>65</v>
      </c>
      <c r="V135" s="335">
        <v>78.975000000000009</v>
      </c>
      <c r="W135" s="336">
        <f>IFERROR(IF(V135="",0,CEILING((V135/$H135),1)*$H135),"")</f>
        <v>81</v>
      </c>
      <c r="X135" s="36">
        <f>IFERROR(IF(W135=0,"",ROUNDUP(W135/H135,0)*0.00753),"")</f>
        <v>0.22590000000000002</v>
      </c>
      <c r="Y135" s="56"/>
      <c r="Z135" s="57"/>
      <c r="AD135" s="58"/>
      <c r="BA135" s="131" t="s">
        <v>1</v>
      </c>
    </row>
    <row r="136" spans="1:53" x14ac:dyDescent="0.2">
      <c r="A136" s="346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7"/>
      <c r="N136" s="343" t="s">
        <v>66</v>
      </c>
      <c r="O136" s="344"/>
      <c r="P136" s="344"/>
      <c r="Q136" s="344"/>
      <c r="R136" s="344"/>
      <c r="S136" s="344"/>
      <c r="T136" s="345"/>
      <c r="U136" s="37" t="s">
        <v>67</v>
      </c>
      <c r="V136" s="337">
        <f>IFERROR(V132/H132,"0")+IFERROR(V133/H133,"0")+IFERROR(V134/H134,"0")+IFERROR(V135/H135,"0")</f>
        <v>62.285714285714285</v>
      </c>
      <c r="W136" s="337">
        <f>IFERROR(W132/H132,"0")+IFERROR(W133/H133,"0")+IFERROR(W134/H134,"0")+IFERROR(W135/H135,"0")</f>
        <v>64</v>
      </c>
      <c r="X136" s="337">
        <f>IFERROR(IF(X132="",0,X132),"0")+IFERROR(IF(X133="",0,X133),"0")+IFERROR(IF(X134="",0,X134),"0")+IFERROR(IF(X135="",0,X135),"0")</f>
        <v>0.96539999999999992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7"/>
      <c r="N137" s="343" t="s">
        <v>66</v>
      </c>
      <c r="O137" s="344"/>
      <c r="P137" s="344"/>
      <c r="Q137" s="344"/>
      <c r="R137" s="344"/>
      <c r="S137" s="344"/>
      <c r="T137" s="345"/>
      <c r="U137" s="37" t="s">
        <v>65</v>
      </c>
      <c r="V137" s="337">
        <f>IFERROR(SUM(V132:V135),"0")</f>
        <v>356.47500000000002</v>
      </c>
      <c r="W137" s="337">
        <f>IFERROR(SUM(W132:W135),"0")</f>
        <v>366.6</v>
      </c>
      <c r="X137" s="37"/>
      <c r="Y137" s="338"/>
      <c r="Z137" s="338"/>
    </row>
    <row r="138" spans="1:53" ht="27.75" hidden="1" customHeight="1" x14ac:dyDescent="0.2">
      <c r="A138" s="349" t="s">
        <v>249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48"/>
      <c r="Z138" s="48"/>
    </row>
    <row r="139" spans="1:53" ht="16.5" hidden="1" customHeight="1" x14ac:dyDescent="0.25">
      <c r="A139" s="348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41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0"/>
      <c r="Z140" s="330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39">
        <v>4607091383423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2"/>
      <c r="P141" s="352"/>
      <c r="Q141" s="352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39">
        <v>4607091381405</v>
      </c>
      <c r="E142" s="340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4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2"/>
      <c r="P142" s="352"/>
      <c r="Q142" s="352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39">
        <v>4607091386516</v>
      </c>
      <c r="E143" s="340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6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2"/>
      <c r="P143" s="352"/>
      <c r="Q143" s="352"/>
      <c r="R143" s="340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6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7"/>
      <c r="N144" s="343" t="s">
        <v>66</v>
      </c>
      <c r="O144" s="344"/>
      <c r="P144" s="344"/>
      <c r="Q144" s="344"/>
      <c r="R144" s="344"/>
      <c r="S144" s="344"/>
      <c r="T144" s="345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7"/>
      <c r="N145" s="343" t="s">
        <v>66</v>
      </c>
      <c r="O145" s="344"/>
      <c r="P145" s="344"/>
      <c r="Q145" s="344"/>
      <c r="R145" s="344"/>
      <c r="S145" s="344"/>
      <c r="T145" s="345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48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41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0"/>
      <c r="Z147" s="330"/>
    </row>
    <row r="148" spans="1:53" ht="27" hidden="1" customHeight="1" x14ac:dyDescent="0.25">
      <c r="A148" s="54" t="s">
        <v>258</v>
      </c>
      <c r="B148" s="54" t="s">
        <v>259</v>
      </c>
      <c r="C148" s="31">
        <v>4301031191</v>
      </c>
      <c r="D148" s="339">
        <v>4680115880993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2"/>
      <c r="P148" s="352"/>
      <c r="Q148" s="352"/>
      <c r="R148" s="340"/>
      <c r="S148" s="34"/>
      <c r="T148" s="34"/>
      <c r="U148" s="35" t="s">
        <v>65</v>
      </c>
      <c r="V148" s="335">
        <v>0</v>
      </c>
      <c r="W148" s="33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39">
        <v>4680115881761</v>
      </c>
      <c r="E149" s="340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2"/>
      <c r="P149" s="352"/>
      <c r="Q149" s="352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4301031201</v>
      </c>
      <c r="D150" s="339">
        <v>4680115881563</v>
      </c>
      <c r="E150" s="340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2"/>
      <c r="P150" s="352"/>
      <c r="Q150" s="352"/>
      <c r="R150" s="340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39">
        <v>4680115880986</v>
      </c>
      <c r="E151" s="340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2"/>
      <c r="P151" s="352"/>
      <c r="Q151" s="352"/>
      <c r="R151" s="340"/>
      <c r="S151" s="34"/>
      <c r="T151" s="34"/>
      <c r="U151" s="35" t="s">
        <v>65</v>
      </c>
      <c r="V151" s="335">
        <v>95.899999999999991</v>
      </c>
      <c r="W151" s="336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39">
        <v>4680115880207</v>
      </c>
      <c r="E152" s="340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2"/>
      <c r="P152" s="352"/>
      <c r="Q152" s="352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39">
        <v>4680115881785</v>
      </c>
      <c r="E153" s="340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2"/>
      <c r="P153" s="352"/>
      <c r="Q153" s="352"/>
      <c r="R153" s="340"/>
      <c r="S153" s="34"/>
      <c r="T153" s="34"/>
      <c r="U153" s="35" t="s">
        <v>65</v>
      </c>
      <c r="V153" s="335">
        <v>117.77500000000001</v>
      </c>
      <c r="W153" s="336">
        <f t="shared" si="8"/>
        <v>119.7</v>
      </c>
      <c r="X153" s="36">
        <f>IFERROR(IF(W153=0,"",ROUNDUP(W153/H153,0)*0.00502),"")</f>
        <v>0.28614000000000001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39">
        <v>4680115881679</v>
      </c>
      <c r="E154" s="340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2"/>
      <c r="P154" s="352"/>
      <c r="Q154" s="352"/>
      <c r="R154" s="340"/>
      <c r="S154" s="34"/>
      <c r="T154" s="34"/>
      <c r="U154" s="35" t="s">
        <v>65</v>
      </c>
      <c r="V154" s="335">
        <v>92.574999999999989</v>
      </c>
      <c r="W154" s="336">
        <f t="shared" si="8"/>
        <v>94.5</v>
      </c>
      <c r="X154" s="36">
        <f>IFERROR(IF(W154=0,"",ROUNDUP(W154/H154,0)*0.00502),"")</f>
        <v>0.22590000000000002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39">
        <v>4680115880191</v>
      </c>
      <c r="E155" s="340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2"/>
      <c r="P155" s="352"/>
      <c r="Q155" s="352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39">
        <v>4680115883963</v>
      </c>
      <c r="E156" s="340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680" t="s">
        <v>276</v>
      </c>
      <c r="O156" s="352"/>
      <c r="P156" s="352"/>
      <c r="Q156" s="352"/>
      <c r="R156" s="340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43" t="s">
        <v>66</v>
      </c>
      <c r="O157" s="344"/>
      <c r="P157" s="344"/>
      <c r="Q157" s="344"/>
      <c r="R157" s="344"/>
      <c r="S157" s="344"/>
      <c r="T157" s="345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145.83333333333331</v>
      </c>
      <c r="W157" s="337">
        <f>IFERROR(W148/H148,"0")+IFERROR(W149/H149,"0")+IFERROR(W150/H150,"0")+IFERROR(W151/H151,"0")+IFERROR(W152/H152,"0")+IFERROR(W153/H153,"0")+IFERROR(W154/H154,"0")+IFERROR(W155/H155,"0")+IFERROR(W156/H156,"0")</f>
        <v>148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0.74296000000000006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43" t="s">
        <v>66</v>
      </c>
      <c r="O158" s="344"/>
      <c r="P158" s="344"/>
      <c r="Q158" s="344"/>
      <c r="R158" s="344"/>
      <c r="S158" s="344"/>
      <c r="T158" s="345"/>
      <c r="U158" s="37" t="s">
        <v>65</v>
      </c>
      <c r="V158" s="337">
        <f>IFERROR(SUM(V148:V156),"0")</f>
        <v>306.25</v>
      </c>
      <c r="W158" s="337">
        <f>IFERROR(SUM(W148:W156),"0")</f>
        <v>310.8</v>
      </c>
      <c r="X158" s="37"/>
      <c r="Y158" s="338"/>
      <c r="Z158" s="338"/>
    </row>
    <row r="159" spans="1:53" ht="16.5" hidden="1" customHeight="1" x14ac:dyDescent="0.25">
      <c r="A159" s="348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41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0"/>
      <c r="Z160" s="330"/>
    </row>
    <row r="161" spans="1:53" ht="16.5" hidden="1" customHeight="1" x14ac:dyDescent="0.25">
      <c r="A161" s="54" t="s">
        <v>278</v>
      </c>
      <c r="B161" s="54" t="s">
        <v>279</v>
      </c>
      <c r="C161" s="31">
        <v>4301011450</v>
      </c>
      <c r="D161" s="339">
        <v>4680115881402</v>
      </c>
      <c r="E161" s="340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5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2"/>
      <c r="P161" s="352"/>
      <c r="Q161" s="352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39">
        <v>4680115881396</v>
      </c>
      <c r="E162" s="340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2"/>
      <c r="P162" s="352"/>
      <c r="Q162" s="352"/>
      <c r="R162" s="340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46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43" t="s">
        <v>66</v>
      </c>
      <c r="O163" s="344"/>
      <c r="P163" s="344"/>
      <c r="Q163" s="344"/>
      <c r="R163" s="344"/>
      <c r="S163" s="344"/>
      <c r="T163" s="345"/>
      <c r="U163" s="37" t="s">
        <v>67</v>
      </c>
      <c r="V163" s="337">
        <f>IFERROR(V161/H161,"0")+IFERROR(V162/H162,"0")</f>
        <v>0</v>
      </c>
      <c r="W163" s="337">
        <f>IFERROR(W161/H161,"0")+IFERROR(W162/H162,"0")</f>
        <v>0</v>
      </c>
      <c r="X163" s="337">
        <f>IFERROR(IF(X161="",0,X161),"0")+IFERROR(IF(X162="",0,X162),"0")</f>
        <v>0</v>
      </c>
      <c r="Y163" s="338"/>
      <c r="Z163" s="338"/>
    </row>
    <row r="164" spans="1:53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7"/>
      <c r="N164" s="343" t="s">
        <v>66</v>
      </c>
      <c r="O164" s="344"/>
      <c r="P164" s="344"/>
      <c r="Q164" s="344"/>
      <c r="R164" s="344"/>
      <c r="S164" s="344"/>
      <c r="T164" s="345"/>
      <c r="U164" s="37" t="s">
        <v>65</v>
      </c>
      <c r="V164" s="337">
        <f>IFERROR(SUM(V161:V162),"0")</f>
        <v>0</v>
      </c>
      <c r="W164" s="337">
        <f>IFERROR(SUM(W161:W162),"0")</f>
        <v>0</v>
      </c>
      <c r="X164" s="37"/>
      <c r="Y164" s="338"/>
      <c r="Z164" s="338"/>
    </row>
    <row r="165" spans="1:53" ht="14.25" hidden="1" customHeight="1" x14ac:dyDescent="0.25">
      <c r="A165" s="341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0"/>
      <c r="Z165" s="330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39">
        <v>4680115882935</v>
      </c>
      <c r="E166" s="340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439" t="s">
        <v>284</v>
      </c>
      <c r="O166" s="352"/>
      <c r="P166" s="352"/>
      <c r="Q166" s="352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39">
        <v>4680115880764</v>
      </c>
      <c r="E167" s="340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2"/>
      <c r="P167" s="352"/>
      <c r="Q167" s="352"/>
      <c r="R167" s="340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6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7"/>
      <c r="N168" s="343" t="s">
        <v>66</v>
      </c>
      <c r="O168" s="344"/>
      <c r="P168" s="344"/>
      <c r="Q168" s="344"/>
      <c r="R168" s="344"/>
      <c r="S168" s="344"/>
      <c r="T168" s="345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43" t="s">
        <v>66</v>
      </c>
      <c r="O169" s="344"/>
      <c r="P169" s="344"/>
      <c r="Q169" s="344"/>
      <c r="R169" s="344"/>
      <c r="S169" s="344"/>
      <c r="T169" s="345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41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39">
        <v>4680115882683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2"/>
      <c r="P171" s="352"/>
      <c r="Q171" s="352"/>
      <c r="R171" s="340"/>
      <c r="S171" s="34"/>
      <c r="T171" s="34"/>
      <c r="U171" s="35" t="s">
        <v>65</v>
      </c>
      <c r="V171" s="335">
        <v>191</v>
      </c>
      <c r="W171" s="336">
        <f>IFERROR(IF(V171="",0,CEILING((V171/$H171),1)*$H171),"")</f>
        <v>194.4</v>
      </c>
      <c r="X171" s="36">
        <f>IFERROR(IF(W171=0,"",ROUNDUP(W171/H171,0)*0.00937),"")</f>
        <v>0.33732000000000001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39">
        <v>4680115882690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2"/>
      <c r="P172" s="352"/>
      <c r="Q172" s="352"/>
      <c r="R172" s="340"/>
      <c r="S172" s="34"/>
      <c r="T172" s="34"/>
      <c r="U172" s="35" t="s">
        <v>65</v>
      </c>
      <c r="V172" s="335">
        <v>167</v>
      </c>
      <c r="W172" s="336">
        <f>IFERROR(IF(V172="",0,CEILING((V172/$H172),1)*$H172),"")</f>
        <v>167.4</v>
      </c>
      <c r="X172" s="36">
        <f>IFERROR(IF(W172=0,"",ROUNDUP(W172/H172,0)*0.00937),"")</f>
        <v>0.29047000000000001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39">
        <v>4680115882669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2"/>
      <c r="P173" s="352"/>
      <c r="Q173" s="352"/>
      <c r="R173" s="340"/>
      <c r="S173" s="34"/>
      <c r="T173" s="34"/>
      <c r="U173" s="35" t="s">
        <v>65</v>
      </c>
      <c r="V173" s="335">
        <v>223</v>
      </c>
      <c r="W173" s="336">
        <f>IFERROR(IF(V173="",0,CEILING((V173/$H173),1)*$H173),"")</f>
        <v>226.8</v>
      </c>
      <c r="X173" s="36">
        <f>IFERROR(IF(W173=0,"",ROUNDUP(W173/H173,0)*0.00937),"")</f>
        <v>0.39354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39">
        <v>4680115882676</v>
      </c>
      <c r="E174" s="340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2"/>
      <c r="P174" s="352"/>
      <c r="Q174" s="352"/>
      <c r="R174" s="340"/>
      <c r="S174" s="34"/>
      <c r="T174" s="34"/>
      <c r="U174" s="35" t="s">
        <v>65</v>
      </c>
      <c r="V174" s="335">
        <v>117</v>
      </c>
      <c r="W174" s="336">
        <f>IFERROR(IF(V174="",0,CEILING((V174/$H174),1)*$H174),"")</f>
        <v>118.80000000000001</v>
      </c>
      <c r="X174" s="36">
        <f>IFERROR(IF(W174=0,"",ROUNDUP(W174/H174,0)*0.00937),"")</f>
        <v>0.20613999999999999</v>
      </c>
      <c r="Y174" s="56"/>
      <c r="Z174" s="57"/>
      <c r="AD174" s="58"/>
      <c r="BA174" s="151" t="s">
        <v>1</v>
      </c>
    </row>
    <row r="175" spans="1:53" x14ac:dyDescent="0.2">
      <c r="A175" s="346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7"/>
      <c r="N175" s="343" t="s">
        <v>66</v>
      </c>
      <c r="O175" s="344"/>
      <c r="P175" s="344"/>
      <c r="Q175" s="344"/>
      <c r="R175" s="344"/>
      <c r="S175" s="344"/>
      <c r="T175" s="345"/>
      <c r="U175" s="37" t="s">
        <v>67</v>
      </c>
      <c r="V175" s="337">
        <f>IFERROR(V171/H171,"0")+IFERROR(V172/H172,"0")+IFERROR(V173/H173,"0")+IFERROR(V174/H174,"0")</f>
        <v>129.25925925925924</v>
      </c>
      <c r="W175" s="337">
        <f>IFERROR(W171/H171,"0")+IFERROR(W172/H172,"0")+IFERROR(W173/H173,"0")+IFERROR(W174/H174,"0")</f>
        <v>131</v>
      </c>
      <c r="X175" s="337">
        <f>IFERROR(IF(X171="",0,X171),"0")+IFERROR(IF(X172="",0,X172),"0")+IFERROR(IF(X173="",0,X173),"0")+IFERROR(IF(X174="",0,X174),"0")</f>
        <v>1.2274700000000001</v>
      </c>
      <c r="Y175" s="338"/>
      <c r="Z175" s="338"/>
    </row>
    <row r="176" spans="1:53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7"/>
      <c r="N176" s="343" t="s">
        <v>66</v>
      </c>
      <c r="O176" s="344"/>
      <c r="P176" s="344"/>
      <c r="Q176" s="344"/>
      <c r="R176" s="344"/>
      <c r="S176" s="344"/>
      <c r="T176" s="345"/>
      <c r="U176" s="37" t="s">
        <v>65</v>
      </c>
      <c r="V176" s="337">
        <f>IFERROR(SUM(V171:V174),"0")</f>
        <v>698</v>
      </c>
      <c r="W176" s="337">
        <f>IFERROR(SUM(W171:W174),"0")</f>
        <v>707.40000000000009</v>
      </c>
      <c r="X176" s="37"/>
      <c r="Y176" s="338"/>
      <c r="Z176" s="338"/>
    </row>
    <row r="177" spans="1:53" ht="14.25" hidden="1" customHeight="1" x14ac:dyDescent="0.25">
      <c r="A177" s="341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0"/>
      <c r="Z177" s="330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39">
        <v>4680115881556</v>
      </c>
      <c r="E178" s="340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3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2"/>
      <c r="P178" s="352"/>
      <c r="Q178" s="352"/>
      <c r="R178" s="340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39">
        <v>4680115880573</v>
      </c>
      <c r="E179" s="340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60" t="s">
        <v>299</v>
      </c>
      <c r="O179" s="352"/>
      <c r="P179" s="352"/>
      <c r="Q179" s="352"/>
      <c r="R179" s="340"/>
      <c r="S179" s="34"/>
      <c r="T179" s="34"/>
      <c r="U179" s="35" t="s">
        <v>65</v>
      </c>
      <c r="V179" s="335">
        <v>158</v>
      </c>
      <c r="W179" s="336">
        <f t="shared" si="9"/>
        <v>165.29999999999998</v>
      </c>
      <c r="X179" s="36">
        <f>IFERROR(IF(W179=0,"",ROUNDUP(W179/H179,0)*0.02175),"")</f>
        <v>0.41324999999999995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39">
        <v>4680115881594</v>
      </c>
      <c r="E180" s="340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6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2"/>
      <c r="P180" s="352"/>
      <c r="Q180" s="352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39">
        <v>4680115881587</v>
      </c>
      <c r="E181" s="340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474" t="s">
        <v>304</v>
      </c>
      <c r="O181" s="352"/>
      <c r="P181" s="352"/>
      <c r="Q181" s="352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39">
        <v>4680115880962</v>
      </c>
      <c r="E182" s="340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2"/>
      <c r="P182" s="352"/>
      <c r="Q182" s="352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39">
        <v>4680115881617</v>
      </c>
      <c r="E183" s="340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2"/>
      <c r="P183" s="352"/>
      <c r="Q183" s="352"/>
      <c r="R183" s="340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39">
        <v>4680115881228</v>
      </c>
      <c r="E184" s="340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3" t="s">
        <v>311</v>
      </c>
      <c r="O184" s="352"/>
      <c r="P184" s="352"/>
      <c r="Q184" s="352"/>
      <c r="R184" s="340"/>
      <c r="S184" s="34"/>
      <c r="T184" s="34"/>
      <c r="U184" s="35" t="s">
        <v>65</v>
      </c>
      <c r="V184" s="335">
        <v>105</v>
      </c>
      <c r="W184" s="336">
        <f t="shared" si="9"/>
        <v>105.6</v>
      </c>
      <c r="X184" s="36">
        <f>IFERROR(IF(W184=0,"",ROUNDUP(W184/H184,0)*0.00753),"")</f>
        <v>0.33132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39">
        <v>4680115881037</v>
      </c>
      <c r="E185" s="340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42" t="s">
        <v>314</v>
      </c>
      <c r="O185" s="352"/>
      <c r="P185" s="352"/>
      <c r="Q185" s="352"/>
      <c r="R185" s="340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39">
        <v>4680115881211</v>
      </c>
      <c r="E186" s="340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2"/>
      <c r="P186" s="352"/>
      <c r="Q186" s="352"/>
      <c r="R186" s="340"/>
      <c r="S186" s="34"/>
      <c r="T186" s="34"/>
      <c r="U186" s="35" t="s">
        <v>65</v>
      </c>
      <c r="V186" s="335">
        <v>241</v>
      </c>
      <c r="W186" s="336">
        <f t="shared" si="9"/>
        <v>242.39999999999998</v>
      </c>
      <c r="X186" s="36">
        <f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39">
        <v>4680115881020</v>
      </c>
      <c r="E187" s="340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2"/>
      <c r="P187" s="352"/>
      <c r="Q187" s="352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39">
        <v>4680115882195</v>
      </c>
      <c r="E188" s="340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2"/>
      <c r="P188" s="352"/>
      <c r="Q188" s="352"/>
      <c r="R188" s="340"/>
      <c r="S188" s="34"/>
      <c r="T188" s="34"/>
      <c r="U188" s="35" t="s">
        <v>65</v>
      </c>
      <c r="V188" s="335">
        <v>220</v>
      </c>
      <c r="W188" s="336">
        <f t="shared" si="9"/>
        <v>220.79999999999998</v>
      </c>
      <c r="X188" s="36">
        <f t="shared" ref="X188:X194" si="10">IFERROR(IF(W188=0,"",ROUNDUP(W188/H188,0)*0.00753),"")</f>
        <v>0.69276000000000004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39">
        <v>4680115882607</v>
      </c>
      <c r="E189" s="340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2"/>
      <c r="P189" s="352"/>
      <c r="Q189" s="352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39">
        <v>4680115880092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2"/>
      <c r="P190" s="352"/>
      <c r="Q190" s="352"/>
      <c r="R190" s="340"/>
      <c r="S190" s="34"/>
      <c r="T190" s="34"/>
      <c r="U190" s="35" t="s">
        <v>65</v>
      </c>
      <c r="V190" s="335">
        <v>184</v>
      </c>
      <c r="W190" s="336">
        <f t="shared" si="9"/>
        <v>184.79999999999998</v>
      </c>
      <c r="X190" s="36">
        <f t="shared" si="10"/>
        <v>0.57981000000000005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39">
        <v>4680115880221</v>
      </c>
      <c r="E191" s="340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2"/>
      <c r="P191" s="352"/>
      <c r="Q191" s="352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39">
        <v>4680115882942</v>
      </c>
      <c r="E192" s="340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2"/>
      <c r="P192" s="352"/>
      <c r="Q192" s="352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39">
        <v>4680115880504</v>
      </c>
      <c r="E193" s="340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2"/>
      <c r="P193" s="352"/>
      <c r="Q193" s="352"/>
      <c r="R193" s="340"/>
      <c r="S193" s="34"/>
      <c r="T193" s="34"/>
      <c r="U193" s="35" t="s">
        <v>65</v>
      </c>
      <c r="V193" s="335">
        <v>67.8</v>
      </c>
      <c r="W193" s="336">
        <f t="shared" si="9"/>
        <v>69.599999999999994</v>
      </c>
      <c r="X193" s="36">
        <f t="shared" si="10"/>
        <v>0.21837000000000001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39">
        <v>4680115882164</v>
      </c>
      <c r="E194" s="340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2"/>
      <c r="P194" s="352"/>
      <c r="Q194" s="352"/>
      <c r="R194" s="340"/>
      <c r="S194" s="34"/>
      <c r="T194" s="34"/>
      <c r="U194" s="35" t="s">
        <v>65</v>
      </c>
      <c r="V194" s="335">
        <v>220</v>
      </c>
      <c r="W194" s="336">
        <f t="shared" si="9"/>
        <v>220.79999999999998</v>
      </c>
      <c r="X194" s="36">
        <f t="shared" si="10"/>
        <v>0.69276000000000004</v>
      </c>
      <c r="Y194" s="56"/>
      <c r="Z194" s="57"/>
      <c r="AD194" s="58"/>
      <c r="BA194" s="168" t="s">
        <v>1</v>
      </c>
    </row>
    <row r="195" spans="1:53" x14ac:dyDescent="0.2">
      <c r="A195" s="346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7"/>
      <c r="N195" s="343" t="s">
        <v>66</v>
      </c>
      <c r="O195" s="344"/>
      <c r="P195" s="344"/>
      <c r="Q195" s="344"/>
      <c r="R195" s="344"/>
      <c r="S195" s="344"/>
      <c r="T195" s="345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450.57758620689663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454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3.6888000000000005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43" t="s">
        <v>66</v>
      </c>
      <c r="O196" s="344"/>
      <c r="P196" s="344"/>
      <c r="Q196" s="344"/>
      <c r="R196" s="344"/>
      <c r="S196" s="344"/>
      <c r="T196" s="345"/>
      <c r="U196" s="37" t="s">
        <v>65</v>
      </c>
      <c r="V196" s="337">
        <f>IFERROR(SUM(V178:V194),"0")</f>
        <v>1195.8</v>
      </c>
      <c r="W196" s="337">
        <f>IFERROR(SUM(W178:W194),"0")</f>
        <v>1209.3</v>
      </c>
      <c r="X196" s="37"/>
      <c r="Y196" s="338"/>
      <c r="Z196" s="338"/>
    </row>
    <row r="197" spans="1:53" ht="14.25" hidden="1" customHeight="1" x14ac:dyDescent="0.25">
      <c r="A197" s="341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0"/>
      <c r="Z197" s="330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39">
        <v>4680115882874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40" t="s">
        <v>335</v>
      </c>
      <c r="O198" s="352"/>
      <c r="P198" s="352"/>
      <c r="Q198" s="352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39">
        <v>4680115884434</v>
      </c>
      <c r="E199" s="340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61" t="s">
        <v>338</v>
      </c>
      <c r="O199" s="352"/>
      <c r="P199" s="352"/>
      <c r="Q199" s="352"/>
      <c r="R199" s="340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39">
        <v>4680115880801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2"/>
      <c r="P200" s="352"/>
      <c r="Q200" s="352"/>
      <c r="R200" s="340"/>
      <c r="S200" s="34"/>
      <c r="T200" s="34"/>
      <c r="U200" s="35" t="s">
        <v>65</v>
      </c>
      <c r="V200" s="335">
        <v>50.400000000000013</v>
      </c>
      <c r="W200" s="336">
        <f>IFERROR(IF(V200="",0,CEILING((V200/$H200),1)*$H200),"")</f>
        <v>50.4</v>
      </c>
      <c r="X200" s="36">
        <f>IFERROR(IF(W200=0,"",ROUNDUP(W200/H200,0)*0.00753),"")</f>
        <v>0.15812999999999999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39">
        <v>4680115880818</v>
      </c>
      <c r="E201" s="340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2"/>
      <c r="P201" s="352"/>
      <c r="Q201" s="352"/>
      <c r="R201" s="340"/>
      <c r="S201" s="34"/>
      <c r="T201" s="34"/>
      <c r="U201" s="35" t="s">
        <v>65</v>
      </c>
      <c r="V201" s="335">
        <v>44.400000000000013</v>
      </c>
      <c r="W201" s="336">
        <f>IFERROR(IF(V201="",0,CEILING((V201/$H201),1)*$H201),"")</f>
        <v>45.6</v>
      </c>
      <c r="X201" s="36">
        <f>IFERROR(IF(W201=0,"",ROUNDUP(W201/H201,0)*0.00753),"")</f>
        <v>0.14307</v>
      </c>
      <c r="Y201" s="56"/>
      <c r="Z201" s="57"/>
      <c r="AD201" s="58"/>
      <c r="BA201" s="172" t="s">
        <v>1</v>
      </c>
    </row>
    <row r="202" spans="1:53" x14ac:dyDescent="0.2">
      <c r="A202" s="346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43" t="s">
        <v>66</v>
      </c>
      <c r="O202" s="344"/>
      <c r="P202" s="344"/>
      <c r="Q202" s="344"/>
      <c r="R202" s="344"/>
      <c r="S202" s="344"/>
      <c r="T202" s="345"/>
      <c r="U202" s="37" t="s">
        <v>67</v>
      </c>
      <c r="V202" s="337">
        <f>IFERROR(V198/H198,"0")+IFERROR(V199/H199,"0")+IFERROR(V200/H200,"0")+IFERROR(V201/H201,"0")</f>
        <v>39.500000000000014</v>
      </c>
      <c r="W202" s="337">
        <f>IFERROR(W198/H198,"0")+IFERROR(W199/H199,"0")+IFERROR(W200/H200,"0")+IFERROR(W201/H201,"0")</f>
        <v>40</v>
      </c>
      <c r="X202" s="337">
        <f>IFERROR(IF(X198="",0,X198),"0")+IFERROR(IF(X199="",0,X199),"0")+IFERROR(IF(X200="",0,X200),"0")+IFERROR(IF(X201="",0,X201),"0")</f>
        <v>0.30120000000000002</v>
      </c>
      <c r="Y202" s="338"/>
      <c r="Z202" s="338"/>
    </row>
    <row r="203" spans="1:53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7"/>
      <c r="N203" s="343" t="s">
        <v>66</v>
      </c>
      <c r="O203" s="344"/>
      <c r="P203" s="344"/>
      <c r="Q203" s="344"/>
      <c r="R203" s="344"/>
      <c r="S203" s="344"/>
      <c r="T203" s="345"/>
      <c r="U203" s="37" t="s">
        <v>65</v>
      </c>
      <c r="V203" s="337">
        <f>IFERROR(SUM(V198:V201),"0")</f>
        <v>94.800000000000026</v>
      </c>
      <c r="W203" s="337">
        <f>IFERROR(SUM(W198:W201),"0")</f>
        <v>96</v>
      </c>
      <c r="X203" s="37"/>
      <c r="Y203" s="338"/>
      <c r="Z203" s="338"/>
    </row>
    <row r="204" spans="1:53" ht="16.5" hidden="1" customHeight="1" x14ac:dyDescent="0.25">
      <c r="A204" s="348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41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39">
        <v>4607091389845</v>
      </c>
      <c r="E206" s="340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52"/>
      <c r="P206" s="352"/>
      <c r="Q206" s="352"/>
      <c r="R206" s="340"/>
      <c r="S206" s="34"/>
      <c r="T206" s="34"/>
      <c r="U206" s="35" t="s">
        <v>65</v>
      </c>
      <c r="V206" s="335">
        <v>175.875</v>
      </c>
      <c r="W206" s="336">
        <f>IFERROR(IF(V206="",0,CEILING((V206/$H206),1)*$H206),"")</f>
        <v>176.4</v>
      </c>
      <c r="X206" s="36">
        <f>IFERROR(IF(W206=0,"",ROUNDUP(W206/H206,0)*0.00502),"")</f>
        <v>0.42168</v>
      </c>
      <c r="Y206" s="56"/>
      <c r="Z206" s="57"/>
      <c r="AD206" s="58"/>
      <c r="BA206" s="173" t="s">
        <v>1</v>
      </c>
    </row>
    <row r="207" spans="1:53" x14ac:dyDescent="0.2">
      <c r="A207" s="346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7"/>
      <c r="N207" s="343" t="s">
        <v>66</v>
      </c>
      <c r="O207" s="344"/>
      <c r="P207" s="344"/>
      <c r="Q207" s="344"/>
      <c r="R207" s="344"/>
      <c r="S207" s="344"/>
      <c r="T207" s="345"/>
      <c r="U207" s="37" t="s">
        <v>67</v>
      </c>
      <c r="V207" s="337">
        <f>IFERROR(V206/H206,"0")</f>
        <v>83.75</v>
      </c>
      <c r="W207" s="337">
        <f>IFERROR(W206/H206,"0")</f>
        <v>84</v>
      </c>
      <c r="X207" s="337">
        <f>IFERROR(IF(X206="",0,X206),"0")</f>
        <v>0.42168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7"/>
      <c r="N208" s="343" t="s">
        <v>66</v>
      </c>
      <c r="O208" s="344"/>
      <c r="P208" s="344"/>
      <c r="Q208" s="344"/>
      <c r="R208" s="344"/>
      <c r="S208" s="344"/>
      <c r="T208" s="345"/>
      <c r="U208" s="37" t="s">
        <v>65</v>
      </c>
      <c r="V208" s="337">
        <f>IFERROR(SUM(V206:V206),"0")</f>
        <v>175.875</v>
      </c>
      <c r="W208" s="337">
        <f>IFERROR(SUM(W206:W206),"0")</f>
        <v>176.4</v>
      </c>
      <c r="X208" s="37"/>
      <c r="Y208" s="338"/>
      <c r="Z208" s="338"/>
    </row>
    <row r="209" spans="1:53" ht="16.5" hidden="1" customHeight="1" x14ac:dyDescent="0.25">
      <c r="A209" s="348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41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0"/>
      <c r="Z210" s="330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39">
        <v>4680115884236</v>
      </c>
      <c r="E211" s="340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596" t="s">
        <v>349</v>
      </c>
      <c r="O211" s="352"/>
      <c r="P211" s="352"/>
      <c r="Q211" s="352"/>
      <c r="R211" s="340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39">
        <v>4680115884182</v>
      </c>
      <c r="E212" s="340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619" t="s">
        <v>353</v>
      </c>
      <c r="O212" s="352"/>
      <c r="P212" s="352"/>
      <c r="Q212" s="352"/>
      <c r="R212" s="340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469" t="s">
        <v>356</v>
      </c>
      <c r="O213" s="352"/>
      <c r="P213" s="352"/>
      <c r="Q213" s="352"/>
      <c r="R213" s="340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39">
        <v>4680115884205</v>
      </c>
      <c r="E214" s="340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624" t="s">
        <v>359</v>
      </c>
      <c r="O214" s="352"/>
      <c r="P214" s="352"/>
      <c r="Q214" s="352"/>
      <c r="R214" s="340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6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7"/>
      <c r="N215" s="343" t="s">
        <v>66</v>
      </c>
      <c r="O215" s="344"/>
      <c r="P215" s="344"/>
      <c r="Q215" s="344"/>
      <c r="R215" s="344"/>
      <c r="S215" s="344"/>
      <c r="T215" s="345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7"/>
      <c r="N216" s="343" t="s">
        <v>66</v>
      </c>
      <c r="O216" s="344"/>
      <c r="P216" s="344"/>
      <c r="Q216" s="344"/>
      <c r="R216" s="344"/>
      <c r="S216" s="344"/>
      <c r="T216" s="345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48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41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0"/>
      <c r="Z218" s="330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39">
        <v>4607091387445</v>
      </c>
      <c r="E219" s="340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0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2"/>
      <c r="P219" s="352"/>
      <c r="Q219" s="352"/>
      <c r="R219" s="340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39">
        <v>4607091386004</v>
      </c>
      <c r="E220" s="340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42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2"/>
      <c r="P220" s="352"/>
      <c r="Q220" s="352"/>
      <c r="R220" s="340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2"/>
      <c r="P221" s="352"/>
      <c r="Q221" s="352"/>
      <c r="R221" s="340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39">
        <v>4607091386073</v>
      </c>
      <c r="E222" s="340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4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2"/>
      <c r="P222" s="352"/>
      <c r="Q222" s="352"/>
      <c r="R222" s="340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39">
        <v>4607091387322</v>
      </c>
      <c r="E223" s="340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2"/>
      <c r="P223" s="352"/>
      <c r="Q223" s="352"/>
      <c r="R223" s="340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6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2"/>
      <c r="P224" s="352"/>
      <c r="Q224" s="352"/>
      <c r="R224" s="340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39">
        <v>4607091387377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64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2"/>
      <c r="P225" s="352"/>
      <c r="Q225" s="352"/>
      <c r="R225" s="340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39">
        <v>4607091387353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2"/>
      <c r="P226" s="352"/>
      <c r="Q226" s="352"/>
      <c r="R226" s="340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39">
        <v>4607091386011</v>
      </c>
      <c r="E227" s="340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6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2"/>
      <c r="P227" s="352"/>
      <c r="Q227" s="352"/>
      <c r="R227" s="340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39">
        <v>4607091387308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2"/>
      <c r="P228" s="352"/>
      <c r="Q228" s="352"/>
      <c r="R228" s="340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39">
        <v>4607091387339</v>
      </c>
      <c r="E229" s="340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2"/>
      <c r="P229" s="352"/>
      <c r="Q229" s="352"/>
      <c r="R229" s="340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39">
        <v>4680115882638</v>
      </c>
      <c r="E230" s="340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2"/>
      <c r="P230" s="352"/>
      <c r="Q230" s="352"/>
      <c r="R230" s="340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39">
        <v>4680115881938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2"/>
      <c r="P231" s="352"/>
      <c r="Q231" s="352"/>
      <c r="R231" s="340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39">
        <v>4607091387346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2"/>
      <c r="P232" s="352"/>
      <c r="Q232" s="352"/>
      <c r="R232" s="340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39">
        <v>4607091389807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6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2"/>
      <c r="P233" s="352"/>
      <c r="Q233" s="352"/>
      <c r="R233" s="340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46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7"/>
      <c r="N234" s="343" t="s">
        <v>66</v>
      </c>
      <c r="O234" s="344"/>
      <c r="P234" s="344"/>
      <c r="Q234" s="344"/>
      <c r="R234" s="344"/>
      <c r="S234" s="344"/>
      <c r="T234" s="345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7"/>
      <c r="N235" s="343" t="s">
        <v>66</v>
      </c>
      <c r="O235" s="344"/>
      <c r="P235" s="344"/>
      <c r="Q235" s="344"/>
      <c r="R235" s="344"/>
      <c r="S235" s="344"/>
      <c r="T235" s="345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41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0"/>
      <c r="Z236" s="330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39">
        <v>4680115881914</v>
      </c>
      <c r="E237" s="340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6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2"/>
      <c r="P237" s="352"/>
      <c r="Q237" s="352"/>
      <c r="R237" s="340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6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7"/>
      <c r="N238" s="343" t="s">
        <v>66</v>
      </c>
      <c r="O238" s="344"/>
      <c r="P238" s="344"/>
      <c r="Q238" s="344"/>
      <c r="R238" s="344"/>
      <c r="S238" s="344"/>
      <c r="T238" s="345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7"/>
      <c r="N239" s="343" t="s">
        <v>66</v>
      </c>
      <c r="O239" s="344"/>
      <c r="P239" s="344"/>
      <c r="Q239" s="344"/>
      <c r="R239" s="344"/>
      <c r="S239" s="344"/>
      <c r="T239" s="345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41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39">
        <v>4607091387193</v>
      </c>
      <c r="E241" s="340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2"/>
      <c r="P241" s="352"/>
      <c r="Q241" s="352"/>
      <c r="R241" s="340"/>
      <c r="S241" s="34"/>
      <c r="T241" s="34"/>
      <c r="U241" s="35" t="s">
        <v>65</v>
      </c>
      <c r="V241" s="335">
        <v>54</v>
      </c>
      <c r="W241" s="336">
        <f>IFERROR(IF(V241="",0,CEILING((V241/$H241),1)*$H241),"")</f>
        <v>54.6</v>
      </c>
      <c r="X241" s="36">
        <f>IFERROR(IF(W241=0,"",ROUNDUP(W241/H241,0)*0.00753),"")</f>
        <v>9.7890000000000005E-2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39">
        <v>4607091387230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2"/>
      <c r="P242" s="352"/>
      <c r="Q242" s="352"/>
      <c r="R242" s="340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395</v>
      </c>
      <c r="B243" s="54" t="s">
        <v>396</v>
      </c>
      <c r="C243" s="31">
        <v>4301031152</v>
      </c>
      <c r="D243" s="339">
        <v>4607091387285</v>
      </c>
      <c r="E243" s="340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2"/>
      <c r="P243" s="352"/>
      <c r="Q243" s="352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39">
        <v>4680115880481</v>
      </c>
      <c r="E244" s="340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2"/>
      <c r="P244" s="352"/>
      <c r="Q244" s="352"/>
      <c r="R244" s="340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6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7"/>
      <c r="N245" s="343" t="s">
        <v>66</v>
      </c>
      <c r="O245" s="344"/>
      <c r="P245" s="344"/>
      <c r="Q245" s="344"/>
      <c r="R245" s="344"/>
      <c r="S245" s="344"/>
      <c r="T245" s="345"/>
      <c r="U245" s="37" t="s">
        <v>67</v>
      </c>
      <c r="V245" s="337">
        <f>IFERROR(V241/H241,"0")+IFERROR(V242/H242,"0")+IFERROR(V243/H243,"0")+IFERROR(V244/H244,"0")</f>
        <v>12.857142857142856</v>
      </c>
      <c r="W245" s="337">
        <f>IFERROR(W241/H241,"0")+IFERROR(W242/H242,"0")+IFERROR(W243/H243,"0")+IFERROR(W244/H244,"0")</f>
        <v>13</v>
      </c>
      <c r="X245" s="337">
        <f>IFERROR(IF(X241="",0,X241),"0")+IFERROR(IF(X242="",0,X242),"0")+IFERROR(IF(X243="",0,X243),"0")+IFERROR(IF(X244="",0,X244),"0")</f>
        <v>9.7890000000000005E-2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7"/>
      <c r="N246" s="343" t="s">
        <v>66</v>
      </c>
      <c r="O246" s="344"/>
      <c r="P246" s="344"/>
      <c r="Q246" s="344"/>
      <c r="R246" s="344"/>
      <c r="S246" s="344"/>
      <c r="T246" s="345"/>
      <c r="U246" s="37" t="s">
        <v>65</v>
      </c>
      <c r="V246" s="337">
        <f>IFERROR(SUM(V241:V244),"0")</f>
        <v>54</v>
      </c>
      <c r="W246" s="337">
        <f>IFERROR(SUM(W241:W244),"0")</f>
        <v>54.6</v>
      </c>
      <c r="X246" s="37"/>
      <c r="Y246" s="338"/>
      <c r="Z246" s="338"/>
    </row>
    <row r="247" spans="1:53" ht="14.25" hidden="1" customHeight="1" x14ac:dyDescent="0.25">
      <c r="A247" s="341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0"/>
      <c r="Z247" s="330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39">
        <v>4607091387766</v>
      </c>
      <c r="E248" s="340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6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2"/>
      <c r="P248" s="352"/>
      <c r="Q248" s="352"/>
      <c r="R248" s="340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39">
        <v>4607091387957</v>
      </c>
      <c r="E249" s="340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6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2"/>
      <c r="P249" s="352"/>
      <c r="Q249" s="352"/>
      <c r="R249" s="340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39">
        <v>4607091387964</v>
      </c>
      <c r="E250" s="340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2"/>
      <c r="P250" s="352"/>
      <c r="Q250" s="352"/>
      <c r="R250" s="340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39">
        <v>4680115883604</v>
      </c>
      <c r="E251" s="340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656" t="s">
        <v>408</v>
      </c>
      <c r="O251" s="352"/>
      <c r="P251" s="352"/>
      <c r="Q251" s="352"/>
      <c r="R251" s="340"/>
      <c r="S251" s="34"/>
      <c r="T251" s="34"/>
      <c r="U251" s="35" t="s">
        <v>65</v>
      </c>
      <c r="V251" s="335">
        <v>792.75</v>
      </c>
      <c r="W251" s="336">
        <f t="shared" si="13"/>
        <v>793.80000000000007</v>
      </c>
      <c r="X251" s="36">
        <f>IFERROR(IF(W251=0,"",ROUNDUP(W251/H251,0)*0.00753),"")</f>
        <v>2.8463400000000001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39">
        <v>4680115883567</v>
      </c>
      <c r="E252" s="340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392" t="s">
        <v>411</v>
      </c>
      <c r="O252" s="352"/>
      <c r="P252" s="352"/>
      <c r="Q252" s="352"/>
      <c r="R252" s="340"/>
      <c r="S252" s="34"/>
      <c r="T252" s="34"/>
      <c r="U252" s="35" t="s">
        <v>65</v>
      </c>
      <c r="V252" s="335">
        <v>435.75</v>
      </c>
      <c r="W252" s="336">
        <f t="shared" si="13"/>
        <v>436.8</v>
      </c>
      <c r="X252" s="36">
        <f>IFERROR(IF(W252=0,"",ROUNDUP(W252/H252,0)*0.00753),"")</f>
        <v>1.5662400000000001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39">
        <v>4607091381672</v>
      </c>
      <c r="E253" s="340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66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2"/>
      <c r="P253" s="352"/>
      <c r="Q253" s="352"/>
      <c r="R253" s="340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39">
        <v>4607091387537</v>
      </c>
      <c r="E254" s="340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6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2"/>
      <c r="P254" s="352"/>
      <c r="Q254" s="352"/>
      <c r="R254" s="340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39">
        <v>4607091387513</v>
      </c>
      <c r="E255" s="340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2"/>
      <c r="P255" s="352"/>
      <c r="Q255" s="352"/>
      <c r="R255" s="340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39">
        <v>4680115880511</v>
      </c>
      <c r="E256" s="340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6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2"/>
      <c r="P256" s="352"/>
      <c r="Q256" s="352"/>
      <c r="R256" s="340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39">
        <v>4680115880412</v>
      </c>
      <c r="E257" s="340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2"/>
      <c r="P257" s="352"/>
      <c r="Q257" s="352"/>
      <c r="R257" s="340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6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7"/>
      <c r="N258" s="343" t="s">
        <v>66</v>
      </c>
      <c r="O258" s="344"/>
      <c r="P258" s="344"/>
      <c r="Q258" s="344"/>
      <c r="R258" s="344"/>
      <c r="S258" s="344"/>
      <c r="T258" s="345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585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586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4.4125800000000002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7"/>
      <c r="N259" s="343" t="s">
        <v>66</v>
      </c>
      <c r="O259" s="344"/>
      <c r="P259" s="344"/>
      <c r="Q259" s="344"/>
      <c r="R259" s="344"/>
      <c r="S259" s="344"/>
      <c r="T259" s="345"/>
      <c r="U259" s="37" t="s">
        <v>65</v>
      </c>
      <c r="V259" s="337">
        <f>IFERROR(SUM(V248:V257),"0")</f>
        <v>1228.5</v>
      </c>
      <c r="W259" s="337">
        <f>IFERROR(SUM(W248:W257),"0")</f>
        <v>1230.6000000000001</v>
      </c>
      <c r="X259" s="37"/>
      <c r="Y259" s="338"/>
      <c r="Z259" s="338"/>
    </row>
    <row r="260" spans="1:53" ht="14.25" hidden="1" customHeight="1" x14ac:dyDescent="0.25">
      <c r="A260" s="341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39">
        <v>4607091380880</v>
      </c>
      <c r="E261" s="340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6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2"/>
      <c r="P261" s="352"/>
      <c r="Q261" s="352"/>
      <c r="R261" s="340"/>
      <c r="S261" s="34"/>
      <c r="T261" s="34"/>
      <c r="U261" s="35" t="s">
        <v>65</v>
      </c>
      <c r="V261" s="335">
        <v>68.5</v>
      </c>
      <c r="W261" s="336">
        <f>IFERROR(IF(V261="",0,CEILING((V261/$H261),1)*$H261),"")</f>
        <v>75.600000000000009</v>
      </c>
      <c r="X261" s="36">
        <f>IFERROR(IF(W261=0,"",ROUNDUP(W261/H261,0)*0.02175),"")</f>
        <v>0.19574999999999998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39">
        <v>4607091384482</v>
      </c>
      <c r="E262" s="340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3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2"/>
      <c r="P262" s="352"/>
      <c r="Q262" s="352"/>
      <c r="R262" s="340"/>
      <c r="S262" s="34"/>
      <c r="T262" s="34"/>
      <c r="U262" s="35" t="s">
        <v>65</v>
      </c>
      <c r="V262" s="335">
        <v>337.5</v>
      </c>
      <c r="W262" s="336">
        <f>IFERROR(IF(V262="",0,CEILING((V262/$H262),1)*$H262),"")</f>
        <v>343.2</v>
      </c>
      <c r="X262" s="36">
        <f>IFERROR(IF(W262=0,"",ROUNDUP(W262/H262,0)*0.02175),"")</f>
        <v>0.95699999999999996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39">
        <v>4607091380897</v>
      </c>
      <c r="E263" s="340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2"/>
      <c r="P263" s="352"/>
      <c r="Q263" s="352"/>
      <c r="R263" s="340"/>
      <c r="S263" s="34"/>
      <c r="T263" s="34"/>
      <c r="U263" s="35" t="s">
        <v>65</v>
      </c>
      <c r="V263" s="335">
        <v>41</v>
      </c>
      <c r="W263" s="336">
        <f>IFERROR(IF(V263="",0,CEILING((V263/$H263),1)*$H263),"")</f>
        <v>42</v>
      </c>
      <c r="X263" s="36">
        <f>IFERROR(IF(W263=0,"",ROUNDUP(W263/H263,0)*0.02175),"")</f>
        <v>0.10874999999999999</v>
      </c>
      <c r="Y263" s="56"/>
      <c r="Z263" s="57"/>
      <c r="AD263" s="58"/>
      <c r="BA263" s="210" t="s">
        <v>1</v>
      </c>
    </row>
    <row r="264" spans="1:53" x14ac:dyDescent="0.2">
      <c r="A264" s="346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7"/>
      <c r="N264" s="343" t="s">
        <v>66</v>
      </c>
      <c r="O264" s="344"/>
      <c r="P264" s="344"/>
      <c r="Q264" s="344"/>
      <c r="R264" s="344"/>
      <c r="S264" s="344"/>
      <c r="T264" s="345"/>
      <c r="U264" s="37" t="s">
        <v>67</v>
      </c>
      <c r="V264" s="337">
        <f>IFERROR(V261/H261,"0")+IFERROR(V262/H262,"0")+IFERROR(V263/H263,"0")</f>
        <v>56.304945054945058</v>
      </c>
      <c r="W264" s="337">
        <f>IFERROR(W261/H261,"0")+IFERROR(W262/H262,"0")+IFERROR(W263/H263,"0")</f>
        <v>58</v>
      </c>
      <c r="X264" s="337">
        <f>IFERROR(IF(X261="",0,X261),"0")+IFERROR(IF(X262="",0,X262),"0")+IFERROR(IF(X263="",0,X263),"0")</f>
        <v>1.2614999999999998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7"/>
      <c r="N265" s="343" t="s">
        <v>66</v>
      </c>
      <c r="O265" s="344"/>
      <c r="P265" s="344"/>
      <c r="Q265" s="344"/>
      <c r="R265" s="344"/>
      <c r="S265" s="344"/>
      <c r="T265" s="345"/>
      <c r="U265" s="37" t="s">
        <v>65</v>
      </c>
      <c r="V265" s="337">
        <f>IFERROR(SUM(V261:V263),"0")</f>
        <v>447</v>
      </c>
      <c r="W265" s="337">
        <f>IFERROR(SUM(W261:W263),"0")</f>
        <v>460.8</v>
      </c>
      <c r="X265" s="37"/>
      <c r="Y265" s="338"/>
      <c r="Z265" s="338"/>
    </row>
    <row r="266" spans="1:53" ht="14.25" hidden="1" customHeight="1" x14ac:dyDescent="0.25">
      <c r="A266" s="341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0"/>
      <c r="Z266" s="330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39">
        <v>4607091388374</v>
      </c>
      <c r="E267" s="340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357" t="s">
        <v>430</v>
      </c>
      <c r="O267" s="352"/>
      <c r="P267" s="352"/>
      <c r="Q267" s="352"/>
      <c r="R267" s="340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431</v>
      </c>
      <c r="B268" s="54" t="s">
        <v>432</v>
      </c>
      <c r="C268" s="31">
        <v>4301030235</v>
      </c>
      <c r="D268" s="339">
        <v>4607091388381</v>
      </c>
      <c r="E268" s="340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573" t="s">
        <v>433</v>
      </c>
      <c r="O268" s="352"/>
      <c r="P268" s="352"/>
      <c r="Q268" s="352"/>
      <c r="R268" s="340"/>
      <c r="S268" s="34"/>
      <c r="T268" s="34"/>
      <c r="U268" s="35" t="s">
        <v>65</v>
      </c>
      <c r="V268" s="335">
        <v>17</v>
      </c>
      <c r="W268" s="336">
        <f>IFERROR(IF(V268="",0,CEILING((V268/$H268),1)*$H268),"")</f>
        <v>18.240000000000002</v>
      </c>
      <c r="X268" s="36">
        <f>IFERROR(IF(W268=0,"",ROUNDUP(W268/H268,0)*0.00753),"")</f>
        <v>4.5179999999999998E-2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434</v>
      </c>
      <c r="B269" s="54" t="s">
        <v>435</v>
      </c>
      <c r="C269" s="31">
        <v>4301030233</v>
      </c>
      <c r="D269" s="339">
        <v>4607091388404</v>
      </c>
      <c r="E269" s="340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2"/>
      <c r="P269" s="352"/>
      <c r="Q269" s="352"/>
      <c r="R269" s="340"/>
      <c r="S269" s="34"/>
      <c r="T269" s="34"/>
      <c r="U269" s="35" t="s">
        <v>65</v>
      </c>
      <c r="V269" s="335">
        <v>34</v>
      </c>
      <c r="W269" s="336">
        <f>IFERROR(IF(V269="",0,CEILING((V269/$H269),1)*$H269),"")</f>
        <v>35.699999999999996</v>
      </c>
      <c r="X269" s="36">
        <f>IFERROR(IF(W269=0,"",ROUNDUP(W269/H269,0)*0.00753),"")</f>
        <v>0.10542</v>
      </c>
      <c r="Y269" s="56"/>
      <c r="Z269" s="57"/>
      <c r="AD269" s="58"/>
      <c r="BA269" s="213" t="s">
        <v>1</v>
      </c>
    </row>
    <row r="270" spans="1:53" x14ac:dyDescent="0.2">
      <c r="A270" s="346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7"/>
      <c r="N270" s="343" t="s">
        <v>66</v>
      </c>
      <c r="O270" s="344"/>
      <c r="P270" s="344"/>
      <c r="Q270" s="344"/>
      <c r="R270" s="344"/>
      <c r="S270" s="344"/>
      <c r="T270" s="345"/>
      <c r="U270" s="37" t="s">
        <v>67</v>
      </c>
      <c r="V270" s="337">
        <f>IFERROR(V267/H267,"0")+IFERROR(V268/H268,"0")+IFERROR(V269/H269,"0")</f>
        <v>18.92543859649123</v>
      </c>
      <c r="W270" s="337">
        <f>IFERROR(W267/H267,"0")+IFERROR(W268/H268,"0")+IFERROR(W269/H269,"0")</f>
        <v>20</v>
      </c>
      <c r="X270" s="337">
        <f>IFERROR(IF(X267="",0,X267),"0")+IFERROR(IF(X268="",0,X268),"0")+IFERROR(IF(X269="",0,X269),"0")</f>
        <v>0.15060000000000001</v>
      </c>
      <c r="Y270" s="338"/>
      <c r="Z270" s="338"/>
    </row>
    <row r="271" spans="1:53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43" t="s">
        <v>66</v>
      </c>
      <c r="O271" s="344"/>
      <c r="P271" s="344"/>
      <c r="Q271" s="344"/>
      <c r="R271" s="344"/>
      <c r="S271" s="344"/>
      <c r="T271" s="345"/>
      <c r="U271" s="37" t="s">
        <v>65</v>
      </c>
      <c r="V271" s="337">
        <f>IFERROR(SUM(V267:V269),"0")</f>
        <v>51</v>
      </c>
      <c r="W271" s="337">
        <f>IFERROR(SUM(W267:W269),"0")</f>
        <v>53.94</v>
      </c>
      <c r="X271" s="37"/>
      <c r="Y271" s="338"/>
      <c r="Z271" s="338"/>
    </row>
    <row r="272" spans="1:53" ht="14.25" hidden="1" customHeight="1" x14ac:dyDescent="0.25">
      <c r="A272" s="341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0"/>
      <c r="Z272" s="330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39">
        <v>4680115881808</v>
      </c>
      <c r="E273" s="340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2"/>
      <c r="P273" s="352"/>
      <c r="Q273" s="352"/>
      <c r="R273" s="340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39">
        <v>4680115881822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6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2"/>
      <c r="P274" s="352"/>
      <c r="Q274" s="352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39">
        <v>4680115880016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3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2"/>
      <c r="P275" s="352"/>
      <c r="Q275" s="352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43" t="s">
        <v>66</v>
      </c>
      <c r="O276" s="344"/>
      <c r="P276" s="344"/>
      <c r="Q276" s="344"/>
      <c r="R276" s="344"/>
      <c r="S276" s="344"/>
      <c r="T276" s="345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43" t="s">
        <v>66</v>
      </c>
      <c r="O277" s="344"/>
      <c r="P277" s="344"/>
      <c r="Q277" s="344"/>
      <c r="R277" s="344"/>
      <c r="S277" s="344"/>
      <c r="T277" s="345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48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41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0"/>
      <c r="Z279" s="330"/>
    </row>
    <row r="280" spans="1:53" ht="27" customHeight="1" x14ac:dyDescent="0.25">
      <c r="A280" s="54" t="s">
        <v>446</v>
      </c>
      <c r="B280" s="54" t="s">
        <v>447</v>
      </c>
      <c r="C280" s="31">
        <v>4301011315</v>
      </c>
      <c r="D280" s="339">
        <v>4607091387421</v>
      </c>
      <c r="E280" s="340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2"/>
      <c r="P280" s="352"/>
      <c r="Q280" s="352"/>
      <c r="R280" s="340"/>
      <c r="S280" s="34"/>
      <c r="T280" s="34"/>
      <c r="U280" s="35" t="s">
        <v>65</v>
      </c>
      <c r="V280" s="335">
        <v>92.2</v>
      </c>
      <c r="W280" s="336">
        <f t="shared" ref="W280:W287" si="14">IFERROR(IF(V280="",0,CEILING((V280/$H280),1)*$H280),"")</f>
        <v>97.2</v>
      </c>
      <c r="X280" s="36">
        <f>IFERROR(IF(W280=0,"",ROUNDUP(W280/H280,0)*0.02175),"")</f>
        <v>0.19574999999999998</v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2"/>
      <c r="P281" s="352"/>
      <c r="Q281" s="352"/>
      <c r="R281" s="340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39">
        <v>4607091387452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6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2"/>
      <c r="P282" s="352"/>
      <c r="Q282" s="352"/>
      <c r="R282" s="340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6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2"/>
      <c r="P283" s="352"/>
      <c r="Q283" s="352"/>
      <c r="R283" s="340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39">
        <v>4607091387452</v>
      </c>
      <c r="E284" s="340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427" t="s">
        <v>453</v>
      </c>
      <c r="O284" s="352"/>
      <c r="P284" s="352"/>
      <c r="Q284" s="352"/>
      <c r="R284" s="340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39">
        <v>4607091385984</v>
      </c>
      <c r="E285" s="340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2"/>
      <c r="P285" s="352"/>
      <c r="Q285" s="352"/>
      <c r="R285" s="340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39">
        <v>4607091387438</v>
      </c>
      <c r="E286" s="340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4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2"/>
      <c r="P286" s="352"/>
      <c r="Q286" s="352"/>
      <c r="R286" s="340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39">
        <v>4607091387469</v>
      </c>
      <c r="E287" s="340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2"/>
      <c r="P287" s="352"/>
      <c r="Q287" s="352"/>
      <c r="R287" s="340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x14ac:dyDescent="0.2">
      <c r="A288" s="346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7"/>
      <c r="N288" s="343" t="s">
        <v>66</v>
      </c>
      <c r="O288" s="344"/>
      <c r="P288" s="344"/>
      <c r="Q288" s="344"/>
      <c r="R288" s="344"/>
      <c r="S288" s="344"/>
      <c r="T288" s="345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8.5370370370370363</v>
      </c>
      <c r="W288" s="337">
        <f>IFERROR(W280/H280,"0")+IFERROR(W281/H281,"0")+IFERROR(W282/H282,"0")+IFERROR(W283/H283,"0")+IFERROR(W284/H284,"0")+IFERROR(W285/H285,"0")+IFERROR(W286/H286,"0")+IFERROR(W287/H287,"0")</f>
        <v>9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0.19574999999999998</v>
      </c>
      <c r="Y288" s="338"/>
      <c r="Z288" s="338"/>
    </row>
    <row r="289" spans="1:53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43" t="s">
        <v>66</v>
      </c>
      <c r="O289" s="344"/>
      <c r="P289" s="344"/>
      <c r="Q289" s="344"/>
      <c r="R289" s="344"/>
      <c r="S289" s="344"/>
      <c r="T289" s="345"/>
      <c r="U289" s="37" t="s">
        <v>65</v>
      </c>
      <c r="V289" s="337">
        <f>IFERROR(SUM(V280:V287),"0")</f>
        <v>92.2</v>
      </c>
      <c r="W289" s="337">
        <f>IFERROR(SUM(W280:W287),"0")</f>
        <v>97.2</v>
      </c>
      <c r="X289" s="37"/>
      <c r="Y289" s="338"/>
      <c r="Z289" s="338"/>
    </row>
    <row r="290" spans="1:53" ht="14.25" hidden="1" customHeight="1" x14ac:dyDescent="0.25">
      <c r="A290" s="341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0"/>
      <c r="Z290" s="330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39">
        <v>4607091387292</v>
      </c>
      <c r="E291" s="340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2"/>
      <c r="P291" s="352"/>
      <c r="Q291" s="352"/>
      <c r="R291" s="340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39">
        <v>4607091387315</v>
      </c>
      <c r="E292" s="340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5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2"/>
      <c r="P292" s="352"/>
      <c r="Q292" s="352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43" t="s">
        <v>66</v>
      </c>
      <c r="O293" s="344"/>
      <c r="P293" s="344"/>
      <c r="Q293" s="344"/>
      <c r="R293" s="344"/>
      <c r="S293" s="344"/>
      <c r="T293" s="345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43" t="s">
        <v>66</v>
      </c>
      <c r="O294" s="344"/>
      <c r="P294" s="344"/>
      <c r="Q294" s="344"/>
      <c r="R294" s="344"/>
      <c r="S294" s="344"/>
      <c r="T294" s="345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48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41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39">
        <v>4607091383836</v>
      </c>
      <c r="E297" s="340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2"/>
      <c r="P297" s="352"/>
      <c r="Q297" s="352"/>
      <c r="R297" s="340"/>
      <c r="S297" s="34"/>
      <c r="T297" s="34"/>
      <c r="U297" s="35" t="s">
        <v>65</v>
      </c>
      <c r="V297" s="335">
        <v>13.05</v>
      </c>
      <c r="W297" s="336">
        <f>IFERROR(IF(V297="",0,CEILING((V297/$H297),1)*$H297),"")</f>
        <v>14.4</v>
      </c>
      <c r="X297" s="36">
        <f>IFERROR(IF(W297=0,"",ROUNDUP(W297/H297,0)*0.00753),"")</f>
        <v>6.0240000000000002E-2</v>
      </c>
      <c r="Y297" s="56"/>
      <c r="Z297" s="57"/>
      <c r="AD297" s="58"/>
      <c r="BA297" s="227" t="s">
        <v>1</v>
      </c>
    </row>
    <row r="298" spans="1:53" x14ac:dyDescent="0.2">
      <c r="A298" s="346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7"/>
      <c r="N298" s="343" t="s">
        <v>66</v>
      </c>
      <c r="O298" s="344"/>
      <c r="P298" s="344"/>
      <c r="Q298" s="344"/>
      <c r="R298" s="344"/>
      <c r="S298" s="344"/>
      <c r="T298" s="345"/>
      <c r="U298" s="37" t="s">
        <v>67</v>
      </c>
      <c r="V298" s="337">
        <f>IFERROR(V297/H297,"0")</f>
        <v>7.25</v>
      </c>
      <c r="W298" s="337">
        <f>IFERROR(W297/H297,"0")</f>
        <v>8</v>
      </c>
      <c r="X298" s="337">
        <f>IFERROR(IF(X297="",0,X297),"0")</f>
        <v>6.0240000000000002E-2</v>
      </c>
      <c r="Y298" s="338"/>
      <c r="Z298" s="338"/>
    </row>
    <row r="299" spans="1:53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7"/>
      <c r="N299" s="343" t="s">
        <v>66</v>
      </c>
      <c r="O299" s="344"/>
      <c r="P299" s="344"/>
      <c r="Q299" s="344"/>
      <c r="R299" s="344"/>
      <c r="S299" s="344"/>
      <c r="T299" s="345"/>
      <c r="U299" s="37" t="s">
        <v>65</v>
      </c>
      <c r="V299" s="337">
        <f>IFERROR(SUM(V297:V297),"0")</f>
        <v>13.05</v>
      </c>
      <c r="W299" s="337">
        <f>IFERROR(SUM(W297:W297),"0")</f>
        <v>14.4</v>
      </c>
      <c r="X299" s="37"/>
      <c r="Y299" s="338"/>
      <c r="Z299" s="338"/>
    </row>
    <row r="300" spans="1:53" ht="14.25" hidden="1" customHeight="1" x14ac:dyDescent="0.25">
      <c r="A300" s="341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0"/>
      <c r="Z300" s="330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39">
        <v>4607091387919</v>
      </c>
      <c r="E301" s="340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6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2"/>
      <c r="P301" s="352"/>
      <c r="Q301" s="352"/>
      <c r="R301" s="340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6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7"/>
      <c r="N302" s="343" t="s">
        <v>66</v>
      </c>
      <c r="O302" s="344"/>
      <c r="P302" s="344"/>
      <c r="Q302" s="344"/>
      <c r="R302" s="344"/>
      <c r="S302" s="344"/>
      <c r="T302" s="345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7"/>
      <c r="N303" s="343" t="s">
        <v>66</v>
      </c>
      <c r="O303" s="344"/>
      <c r="P303" s="344"/>
      <c r="Q303" s="344"/>
      <c r="R303" s="344"/>
      <c r="S303" s="344"/>
      <c r="T303" s="345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41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39">
        <v>4607091388831</v>
      </c>
      <c r="E305" s="340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2"/>
      <c r="P305" s="352"/>
      <c r="Q305" s="352"/>
      <c r="R305" s="340"/>
      <c r="S305" s="34"/>
      <c r="T305" s="34"/>
      <c r="U305" s="35" t="s">
        <v>65</v>
      </c>
      <c r="V305" s="335">
        <v>29.83</v>
      </c>
      <c r="W305" s="336">
        <f>IFERROR(IF(V305="",0,CEILING((V305/$H305),1)*$H305),"")</f>
        <v>31.919999999999998</v>
      </c>
      <c r="X305" s="36">
        <f>IFERROR(IF(W305=0,"",ROUNDUP(W305/H305,0)*0.00753),"")</f>
        <v>0.10542</v>
      </c>
      <c r="Y305" s="56"/>
      <c r="Z305" s="57"/>
      <c r="AD305" s="58"/>
      <c r="BA305" s="229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43" t="s">
        <v>66</v>
      </c>
      <c r="O306" s="344"/>
      <c r="P306" s="344"/>
      <c r="Q306" s="344"/>
      <c r="R306" s="344"/>
      <c r="S306" s="344"/>
      <c r="T306" s="345"/>
      <c r="U306" s="37" t="s">
        <v>67</v>
      </c>
      <c r="V306" s="337">
        <f>IFERROR(V305/H305,"0")</f>
        <v>13.083333333333334</v>
      </c>
      <c r="W306" s="337">
        <f>IFERROR(W305/H305,"0")</f>
        <v>14</v>
      </c>
      <c r="X306" s="337">
        <f>IFERROR(IF(X305="",0,X305),"0")</f>
        <v>0.10542</v>
      </c>
      <c r="Y306" s="338"/>
      <c r="Z306" s="338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43" t="s">
        <v>66</v>
      </c>
      <c r="O307" s="344"/>
      <c r="P307" s="344"/>
      <c r="Q307" s="344"/>
      <c r="R307" s="344"/>
      <c r="S307" s="344"/>
      <c r="T307" s="345"/>
      <c r="U307" s="37" t="s">
        <v>65</v>
      </c>
      <c r="V307" s="337">
        <f>IFERROR(SUM(V305:V305),"0")</f>
        <v>29.83</v>
      </c>
      <c r="W307" s="337">
        <f>IFERROR(SUM(W305:W305),"0")</f>
        <v>31.919999999999998</v>
      </c>
      <c r="X307" s="37"/>
      <c r="Y307" s="338"/>
      <c r="Z307" s="338"/>
    </row>
    <row r="308" spans="1:53" ht="14.25" hidden="1" customHeight="1" x14ac:dyDescent="0.25">
      <c r="A308" s="341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0"/>
      <c r="Z308" s="330"/>
    </row>
    <row r="309" spans="1:53" ht="27" hidden="1" customHeight="1" x14ac:dyDescent="0.25">
      <c r="A309" s="54" t="s">
        <v>471</v>
      </c>
      <c r="B309" s="54" t="s">
        <v>472</v>
      </c>
      <c r="C309" s="31">
        <v>4301032015</v>
      </c>
      <c r="D309" s="339">
        <v>4607091383102</v>
      </c>
      <c r="E309" s="340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6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2"/>
      <c r="P309" s="352"/>
      <c r="Q309" s="352"/>
      <c r="R309" s="340"/>
      <c r="S309" s="34"/>
      <c r="T309" s="34"/>
      <c r="U309" s="35" t="s">
        <v>65</v>
      </c>
      <c r="V309" s="335">
        <v>0</v>
      </c>
      <c r="W309" s="33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46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7"/>
      <c r="N310" s="343" t="s">
        <v>66</v>
      </c>
      <c r="O310" s="344"/>
      <c r="P310" s="344"/>
      <c r="Q310" s="344"/>
      <c r="R310" s="344"/>
      <c r="S310" s="344"/>
      <c r="T310" s="345"/>
      <c r="U310" s="37" t="s">
        <v>67</v>
      </c>
      <c r="V310" s="337">
        <f>IFERROR(V309/H309,"0")</f>
        <v>0</v>
      </c>
      <c r="W310" s="337">
        <f>IFERROR(W309/H309,"0")</f>
        <v>0</v>
      </c>
      <c r="X310" s="337">
        <f>IFERROR(IF(X309="",0,X309),"0")</f>
        <v>0</v>
      </c>
      <c r="Y310" s="338"/>
      <c r="Z310" s="338"/>
    </row>
    <row r="311" spans="1:53" hidden="1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7"/>
      <c r="N311" s="343" t="s">
        <v>66</v>
      </c>
      <c r="O311" s="344"/>
      <c r="P311" s="344"/>
      <c r="Q311" s="344"/>
      <c r="R311" s="344"/>
      <c r="S311" s="344"/>
      <c r="T311" s="345"/>
      <c r="U311" s="37" t="s">
        <v>65</v>
      </c>
      <c r="V311" s="337">
        <f>IFERROR(SUM(V309:V309),"0")</f>
        <v>0</v>
      </c>
      <c r="W311" s="337">
        <f>IFERROR(SUM(W309:W309),"0")</f>
        <v>0</v>
      </c>
      <c r="X311" s="37"/>
      <c r="Y311" s="338"/>
      <c r="Z311" s="338"/>
    </row>
    <row r="312" spans="1:53" ht="27.75" hidden="1" customHeight="1" x14ac:dyDescent="0.2">
      <c r="A312" s="349" t="s">
        <v>473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48"/>
      <c r="Z312" s="48"/>
    </row>
    <row r="313" spans="1:53" ht="16.5" hidden="1" customHeight="1" x14ac:dyDescent="0.25">
      <c r="A313" s="348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41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0"/>
      <c r="Z314" s="330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39">
        <v>4607091383928</v>
      </c>
      <c r="E315" s="340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36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52"/>
      <c r="P315" s="352"/>
      <c r="Q315" s="352"/>
      <c r="R315" s="340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43" t="s">
        <v>66</v>
      </c>
      <c r="O316" s="344"/>
      <c r="P316" s="344"/>
      <c r="Q316" s="344"/>
      <c r="R316" s="344"/>
      <c r="S316" s="344"/>
      <c r="T316" s="345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43" t="s">
        <v>66</v>
      </c>
      <c r="O317" s="344"/>
      <c r="P317" s="344"/>
      <c r="Q317" s="344"/>
      <c r="R317" s="344"/>
      <c r="S317" s="344"/>
      <c r="T317" s="345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49" t="s">
        <v>478</v>
      </c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48"/>
      <c r="Z318" s="48"/>
    </row>
    <row r="319" spans="1:53" ht="16.5" hidden="1" customHeight="1" x14ac:dyDescent="0.25">
      <c r="A319" s="348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41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39">
        <v>4607091383997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52"/>
      <c r="P321" s="352"/>
      <c r="Q321" s="352"/>
      <c r="R321" s="340"/>
      <c r="S321" s="34"/>
      <c r="T321" s="34"/>
      <c r="U321" s="35" t="s">
        <v>65</v>
      </c>
      <c r="V321" s="335">
        <v>3220</v>
      </c>
      <c r="W321" s="336">
        <f t="shared" ref="W321:W328" si="15">IFERROR(IF(V321="",0,CEILING((V321/$H321),1)*$H321),"")</f>
        <v>3225</v>
      </c>
      <c r="X321" s="36">
        <f>IFERROR(IF(W321=0,"",ROUNDUP(W321/H321,0)*0.02175),"")</f>
        <v>4.6762499999999996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39">
        <v>4607091383997</v>
      </c>
      <c r="E322" s="340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6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52"/>
      <c r="P322" s="352"/>
      <c r="Q322" s="352"/>
      <c r="R322" s="340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39">
        <v>4607091384130</v>
      </c>
      <c r="E323" s="340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39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52"/>
      <c r="P323" s="352"/>
      <c r="Q323" s="352"/>
      <c r="R323" s="340"/>
      <c r="S323" s="34"/>
      <c r="T323" s="34"/>
      <c r="U323" s="35" t="s">
        <v>65</v>
      </c>
      <c r="V323" s="335">
        <v>1500</v>
      </c>
      <c r="W323" s="336">
        <f t="shared" si="15"/>
        <v>1500</v>
      </c>
      <c r="X323" s="36">
        <f>IFERROR(IF(W323=0,"",ROUNDUP(W323/H323,0)*0.02175),"")</f>
        <v>2.1749999999999998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39">
        <v>4607091384130</v>
      </c>
      <c r="E324" s="340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6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52"/>
      <c r="P324" s="352"/>
      <c r="Q324" s="352"/>
      <c r="R324" s="340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39">
        <v>4607091384147</v>
      </c>
      <c r="E325" s="340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6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52"/>
      <c r="P325" s="352"/>
      <c r="Q325" s="352"/>
      <c r="R325" s="340"/>
      <c r="S325" s="34"/>
      <c r="T325" s="34"/>
      <c r="U325" s="35" t="s">
        <v>65</v>
      </c>
      <c r="V325" s="335">
        <v>1350</v>
      </c>
      <c r="W325" s="336">
        <f t="shared" si="15"/>
        <v>1350</v>
      </c>
      <c r="X325" s="36">
        <f>IFERROR(IF(W325=0,"",ROUNDUP(W325/H325,0)*0.02175),"")</f>
        <v>1.9574999999999998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39">
        <v>4607091384147</v>
      </c>
      <c r="E326" s="340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12" t="s">
        <v>489</v>
      </c>
      <c r="O326" s="352"/>
      <c r="P326" s="352"/>
      <c r="Q326" s="352"/>
      <c r="R326" s="340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39">
        <v>4607091384154</v>
      </c>
      <c r="E327" s="340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6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52"/>
      <c r="P327" s="352"/>
      <c r="Q327" s="352"/>
      <c r="R327" s="340"/>
      <c r="S327" s="34"/>
      <c r="T327" s="34"/>
      <c r="U327" s="35" t="s">
        <v>65</v>
      </c>
      <c r="V327" s="335">
        <v>46</v>
      </c>
      <c r="W327" s="336">
        <f t="shared" si="15"/>
        <v>50</v>
      </c>
      <c r="X327" s="36">
        <f>IFERROR(IF(W327=0,"",ROUNDUP(W327/H327,0)*0.00937),"")</f>
        <v>9.3700000000000006E-2</v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493</v>
      </c>
      <c r="C328" s="31">
        <v>4301011332</v>
      </c>
      <c r="D328" s="339">
        <v>4607091384161</v>
      </c>
      <c r="E328" s="340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52"/>
      <c r="P328" s="352"/>
      <c r="Q328" s="352"/>
      <c r="R328" s="340"/>
      <c r="S328" s="34"/>
      <c r="T328" s="34"/>
      <c r="U328" s="35" t="s">
        <v>65</v>
      </c>
      <c r="V328" s="335">
        <v>15</v>
      </c>
      <c r="W328" s="336">
        <f t="shared" si="15"/>
        <v>15</v>
      </c>
      <c r="X328" s="36">
        <f>IFERROR(IF(W328=0,"",ROUNDUP(W328/H328,0)*0.00937),"")</f>
        <v>2.811E-2</v>
      </c>
      <c r="Y328" s="56"/>
      <c r="Z328" s="57"/>
      <c r="AD328" s="58"/>
      <c r="BA328" s="239" t="s">
        <v>1</v>
      </c>
    </row>
    <row r="329" spans="1:53" x14ac:dyDescent="0.2">
      <c r="A329" s="346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43" t="s">
        <v>66</v>
      </c>
      <c r="O329" s="344"/>
      <c r="P329" s="344"/>
      <c r="Q329" s="344"/>
      <c r="R329" s="344"/>
      <c r="S329" s="344"/>
      <c r="T329" s="345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416.86666666666662</v>
      </c>
      <c r="W329" s="337">
        <f>IFERROR(W321/H321,"0")+IFERROR(W322/H322,"0")+IFERROR(W323/H323,"0")+IFERROR(W324/H324,"0")+IFERROR(W325/H325,"0")+IFERROR(W326/H326,"0")+IFERROR(W327/H327,"0")+IFERROR(W328/H328,"0")</f>
        <v>418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8.9305599999999998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7"/>
      <c r="N330" s="343" t="s">
        <v>66</v>
      </c>
      <c r="O330" s="344"/>
      <c r="P330" s="344"/>
      <c r="Q330" s="344"/>
      <c r="R330" s="344"/>
      <c r="S330" s="344"/>
      <c r="T330" s="345"/>
      <c r="U330" s="37" t="s">
        <v>65</v>
      </c>
      <c r="V330" s="337">
        <f>IFERROR(SUM(V321:V328),"0")</f>
        <v>6131</v>
      </c>
      <c r="W330" s="337">
        <f>IFERROR(SUM(W321:W328),"0")</f>
        <v>6140</v>
      </c>
      <c r="X330" s="37"/>
      <c r="Y330" s="338"/>
      <c r="Z330" s="338"/>
    </row>
    <row r="331" spans="1:53" ht="14.25" hidden="1" customHeight="1" x14ac:dyDescent="0.25">
      <c r="A331" s="341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39">
        <v>4607091383980</v>
      </c>
      <c r="E332" s="340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52"/>
      <c r="P332" s="352"/>
      <c r="Q332" s="352"/>
      <c r="R332" s="340"/>
      <c r="S332" s="34"/>
      <c r="T332" s="34"/>
      <c r="U332" s="35" t="s">
        <v>65</v>
      </c>
      <c r="V332" s="335">
        <v>1700</v>
      </c>
      <c r="W332" s="336">
        <f>IFERROR(IF(V332="",0,CEILING((V332/$H332),1)*$H332),"")</f>
        <v>1710</v>
      </c>
      <c r="X332" s="36">
        <f>IFERROR(IF(W332=0,"",ROUNDUP(W332/H332,0)*0.02175),"")</f>
        <v>2.4794999999999998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39">
        <v>4680115883314</v>
      </c>
      <c r="E333" s="340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375" t="s">
        <v>498</v>
      </c>
      <c r="O333" s="352"/>
      <c r="P333" s="352"/>
      <c r="Q333" s="352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39">
        <v>4607091384178</v>
      </c>
      <c r="E334" s="340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52"/>
      <c r="P334" s="352"/>
      <c r="Q334" s="352"/>
      <c r="R334" s="340"/>
      <c r="S334" s="34"/>
      <c r="T334" s="34"/>
      <c r="U334" s="35" t="s">
        <v>65</v>
      </c>
      <c r="V334" s="335">
        <v>187</v>
      </c>
      <c r="W334" s="336">
        <f>IFERROR(IF(V334="",0,CEILING((V334/$H334),1)*$H334),"")</f>
        <v>188</v>
      </c>
      <c r="X334" s="36">
        <f>IFERROR(IF(W334=0,"",ROUNDUP(W334/H334,0)*0.00937),"")</f>
        <v>0.44039</v>
      </c>
      <c r="Y334" s="56"/>
      <c r="Z334" s="57"/>
      <c r="AD334" s="58"/>
      <c r="BA334" s="242" t="s">
        <v>1</v>
      </c>
    </row>
    <row r="335" spans="1:53" x14ac:dyDescent="0.2">
      <c r="A335" s="346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7"/>
      <c r="N335" s="343" t="s">
        <v>66</v>
      </c>
      <c r="O335" s="344"/>
      <c r="P335" s="344"/>
      <c r="Q335" s="344"/>
      <c r="R335" s="344"/>
      <c r="S335" s="344"/>
      <c r="T335" s="345"/>
      <c r="U335" s="37" t="s">
        <v>67</v>
      </c>
      <c r="V335" s="337">
        <f>IFERROR(V332/H332,"0")+IFERROR(V333/H333,"0")+IFERROR(V334/H334,"0")</f>
        <v>160.08333333333331</v>
      </c>
      <c r="W335" s="337">
        <f>IFERROR(W332/H332,"0")+IFERROR(W333/H333,"0")+IFERROR(W334/H334,"0")</f>
        <v>161</v>
      </c>
      <c r="X335" s="337">
        <f>IFERROR(IF(X332="",0,X332),"0")+IFERROR(IF(X333="",0,X333),"0")+IFERROR(IF(X334="",0,X334),"0")</f>
        <v>2.9198899999999997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7"/>
      <c r="N336" s="343" t="s">
        <v>66</v>
      </c>
      <c r="O336" s="344"/>
      <c r="P336" s="344"/>
      <c r="Q336" s="344"/>
      <c r="R336" s="344"/>
      <c r="S336" s="344"/>
      <c r="T336" s="345"/>
      <c r="U336" s="37" t="s">
        <v>65</v>
      </c>
      <c r="V336" s="337">
        <f>IFERROR(SUM(V332:V334),"0")</f>
        <v>1887</v>
      </c>
      <c r="W336" s="337">
        <f>IFERROR(SUM(W332:W334),"0")</f>
        <v>1898</v>
      </c>
      <c r="X336" s="37"/>
      <c r="Y336" s="338"/>
      <c r="Z336" s="338"/>
    </row>
    <row r="337" spans="1:53" ht="14.25" hidden="1" customHeight="1" x14ac:dyDescent="0.25">
      <c r="A337" s="341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39">
        <v>4607091383928</v>
      </c>
      <c r="E338" s="340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693" t="s">
        <v>503</v>
      </c>
      <c r="O338" s="352"/>
      <c r="P338" s="352"/>
      <c r="Q338" s="352"/>
      <c r="R338" s="340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39">
        <v>4607091384260</v>
      </c>
      <c r="E339" s="340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52"/>
      <c r="P339" s="352"/>
      <c r="Q339" s="352"/>
      <c r="R339" s="340"/>
      <c r="S339" s="34"/>
      <c r="T339" s="34"/>
      <c r="U339" s="35" t="s">
        <v>65</v>
      </c>
      <c r="V339" s="335">
        <v>90</v>
      </c>
      <c r="W339" s="336">
        <f>IFERROR(IF(V339="",0,CEILING((V339/$H339),1)*$H339),"")</f>
        <v>93.6</v>
      </c>
      <c r="X339" s="36">
        <f>IFERROR(IF(W339=0,"",ROUNDUP(W339/H339,0)*0.02175),"")</f>
        <v>0.26100000000000001</v>
      </c>
      <c r="Y339" s="56"/>
      <c r="Z339" s="57"/>
      <c r="AD339" s="58"/>
      <c r="BA339" s="244" t="s">
        <v>1</v>
      </c>
    </row>
    <row r="340" spans="1:53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43" t="s">
        <v>66</v>
      </c>
      <c r="O340" s="344"/>
      <c r="P340" s="344"/>
      <c r="Q340" s="344"/>
      <c r="R340" s="344"/>
      <c r="S340" s="344"/>
      <c r="T340" s="345"/>
      <c r="U340" s="37" t="s">
        <v>67</v>
      </c>
      <c r="V340" s="337">
        <f>IFERROR(V338/H338,"0")+IFERROR(V339/H339,"0")</f>
        <v>11.538461538461538</v>
      </c>
      <c r="W340" s="337">
        <f>IFERROR(W338/H338,"0")+IFERROR(W339/H339,"0")</f>
        <v>12</v>
      </c>
      <c r="X340" s="337">
        <f>IFERROR(IF(X338="",0,X338),"0")+IFERROR(IF(X339="",0,X339),"0")</f>
        <v>0.26100000000000001</v>
      </c>
      <c r="Y340" s="338"/>
      <c r="Z340" s="338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43" t="s">
        <v>66</v>
      </c>
      <c r="O341" s="344"/>
      <c r="P341" s="344"/>
      <c r="Q341" s="344"/>
      <c r="R341" s="344"/>
      <c r="S341" s="344"/>
      <c r="T341" s="345"/>
      <c r="U341" s="37" t="s">
        <v>65</v>
      </c>
      <c r="V341" s="337">
        <f>IFERROR(SUM(V338:V339),"0")</f>
        <v>90</v>
      </c>
      <c r="W341" s="337">
        <f>IFERROR(SUM(W338:W339),"0")</f>
        <v>93.6</v>
      </c>
      <c r="X341" s="37"/>
      <c r="Y341" s="338"/>
      <c r="Z341" s="338"/>
    </row>
    <row r="342" spans="1:53" ht="14.25" hidden="1" customHeight="1" x14ac:dyDescent="0.25">
      <c r="A342" s="341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39">
        <v>4607091384673</v>
      </c>
      <c r="E343" s="340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6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52"/>
      <c r="P343" s="352"/>
      <c r="Q343" s="352"/>
      <c r="R343" s="340"/>
      <c r="S343" s="34"/>
      <c r="T343" s="34"/>
      <c r="U343" s="35" t="s">
        <v>65</v>
      </c>
      <c r="V343" s="335">
        <v>90</v>
      </c>
      <c r="W343" s="336">
        <f>IFERROR(IF(V343="",0,CEILING((V343/$H343),1)*$H343),"")</f>
        <v>93.6</v>
      </c>
      <c r="X343" s="36">
        <f>IFERROR(IF(W343=0,"",ROUNDUP(W343/H343,0)*0.02175),"")</f>
        <v>0.26100000000000001</v>
      </c>
      <c r="Y343" s="56"/>
      <c r="Z343" s="57"/>
      <c r="AD343" s="58"/>
      <c r="BA343" s="245" t="s">
        <v>1</v>
      </c>
    </row>
    <row r="344" spans="1:53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43" t="s">
        <v>66</v>
      </c>
      <c r="O344" s="344"/>
      <c r="P344" s="344"/>
      <c r="Q344" s="344"/>
      <c r="R344" s="344"/>
      <c r="S344" s="344"/>
      <c r="T344" s="345"/>
      <c r="U344" s="37" t="s">
        <v>67</v>
      </c>
      <c r="V344" s="337">
        <f>IFERROR(V343/H343,"0")</f>
        <v>11.538461538461538</v>
      </c>
      <c r="W344" s="337">
        <f>IFERROR(W343/H343,"0")</f>
        <v>12</v>
      </c>
      <c r="X344" s="337">
        <f>IFERROR(IF(X343="",0,X343),"0")</f>
        <v>0.26100000000000001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43" t="s">
        <v>66</v>
      </c>
      <c r="O345" s="344"/>
      <c r="P345" s="344"/>
      <c r="Q345" s="344"/>
      <c r="R345" s="344"/>
      <c r="S345" s="344"/>
      <c r="T345" s="345"/>
      <c r="U345" s="37" t="s">
        <v>65</v>
      </c>
      <c r="V345" s="337">
        <f>IFERROR(SUM(V343:V343),"0")</f>
        <v>90</v>
      </c>
      <c r="W345" s="337">
        <f>IFERROR(SUM(W343:W343),"0")</f>
        <v>93.6</v>
      </c>
      <c r="X345" s="37"/>
      <c r="Y345" s="338"/>
      <c r="Z345" s="338"/>
    </row>
    <row r="346" spans="1:53" ht="16.5" hidden="1" customHeight="1" x14ac:dyDescent="0.25">
      <c r="A346" s="348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41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39">
        <v>4607091384185</v>
      </c>
      <c r="E348" s="340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52"/>
      <c r="P348" s="352"/>
      <c r="Q348" s="352"/>
      <c r="R348" s="340"/>
      <c r="S348" s="34"/>
      <c r="T348" s="34"/>
      <c r="U348" s="35" t="s">
        <v>65</v>
      </c>
      <c r="V348" s="335">
        <v>36</v>
      </c>
      <c r="W348" s="336">
        <f>IFERROR(IF(V348="",0,CEILING((V348/$H348),1)*$H348),"")</f>
        <v>36</v>
      </c>
      <c r="X348" s="36">
        <f>IFERROR(IF(W348=0,"",ROUNDUP(W348/H348,0)*0.02175),"")</f>
        <v>6.5250000000000002E-2</v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39">
        <v>4607091384192</v>
      </c>
      <c r="E349" s="340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52"/>
      <c r="P349" s="352"/>
      <c r="Q349" s="352"/>
      <c r="R349" s="340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39">
        <v>4680115881907</v>
      </c>
      <c r="E350" s="340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4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52"/>
      <c r="P350" s="352"/>
      <c r="Q350" s="352"/>
      <c r="R350" s="340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39">
        <v>4680115883925</v>
      </c>
      <c r="E351" s="340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634" t="s">
        <v>517</v>
      </c>
      <c r="O351" s="352"/>
      <c r="P351" s="352"/>
      <c r="Q351" s="352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39">
        <v>4607091384680</v>
      </c>
      <c r="E352" s="340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5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52"/>
      <c r="P352" s="352"/>
      <c r="Q352" s="352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6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7"/>
      <c r="N353" s="343" t="s">
        <v>66</v>
      </c>
      <c r="O353" s="344"/>
      <c r="P353" s="344"/>
      <c r="Q353" s="344"/>
      <c r="R353" s="344"/>
      <c r="S353" s="344"/>
      <c r="T353" s="345"/>
      <c r="U353" s="37" t="s">
        <v>67</v>
      </c>
      <c r="V353" s="337">
        <f>IFERROR(V348/H348,"0")+IFERROR(V349/H349,"0")+IFERROR(V350/H350,"0")+IFERROR(V351/H351,"0")+IFERROR(V352/H352,"0")</f>
        <v>3</v>
      </c>
      <c r="W353" s="337">
        <f>IFERROR(W348/H348,"0")+IFERROR(W349/H349,"0")+IFERROR(W350/H350,"0")+IFERROR(W351/H351,"0")+IFERROR(W352/H352,"0")</f>
        <v>3</v>
      </c>
      <c r="X353" s="337">
        <f>IFERROR(IF(X348="",0,X348),"0")+IFERROR(IF(X349="",0,X349),"0")+IFERROR(IF(X350="",0,X350),"0")+IFERROR(IF(X351="",0,X351),"0")+IFERROR(IF(X352="",0,X352),"0")</f>
        <v>6.5250000000000002E-2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7"/>
      <c r="N354" s="343" t="s">
        <v>66</v>
      </c>
      <c r="O354" s="344"/>
      <c r="P354" s="344"/>
      <c r="Q354" s="344"/>
      <c r="R354" s="344"/>
      <c r="S354" s="344"/>
      <c r="T354" s="345"/>
      <c r="U354" s="37" t="s">
        <v>65</v>
      </c>
      <c r="V354" s="337">
        <f>IFERROR(SUM(V348:V352),"0")</f>
        <v>36</v>
      </c>
      <c r="W354" s="337">
        <f>IFERROR(SUM(W348:W352),"0")</f>
        <v>36</v>
      </c>
      <c r="X354" s="37"/>
      <c r="Y354" s="338"/>
      <c r="Z354" s="338"/>
    </row>
    <row r="355" spans="1:53" ht="14.25" hidden="1" customHeight="1" x14ac:dyDescent="0.25">
      <c r="A355" s="341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39">
        <v>4607091384802</v>
      </c>
      <c r="E356" s="340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6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52"/>
      <c r="P356" s="352"/>
      <c r="Q356" s="352"/>
      <c r="R356" s="340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39">
        <v>4607091384826</v>
      </c>
      <c r="E357" s="340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4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52"/>
      <c r="P357" s="352"/>
      <c r="Q357" s="352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46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7"/>
      <c r="N358" s="343" t="s">
        <v>66</v>
      </c>
      <c r="O358" s="344"/>
      <c r="P358" s="344"/>
      <c r="Q358" s="344"/>
      <c r="R358" s="344"/>
      <c r="S358" s="344"/>
      <c r="T358" s="345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7"/>
      <c r="N359" s="343" t="s">
        <v>66</v>
      </c>
      <c r="O359" s="344"/>
      <c r="P359" s="344"/>
      <c r="Q359" s="344"/>
      <c r="R359" s="344"/>
      <c r="S359" s="344"/>
      <c r="T359" s="345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41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0"/>
      <c r="Z360" s="330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39">
        <v>4607091384246</v>
      </c>
      <c r="E361" s="340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52"/>
      <c r="P361" s="352"/>
      <c r="Q361" s="352"/>
      <c r="R361" s="340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39">
        <v>4680115881976</v>
      </c>
      <c r="E362" s="340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52"/>
      <c r="P362" s="352"/>
      <c r="Q362" s="352"/>
      <c r="R362" s="340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39">
        <v>4607091384253</v>
      </c>
      <c r="E363" s="340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4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52"/>
      <c r="P363" s="352"/>
      <c r="Q363" s="352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39">
        <v>4680115881969</v>
      </c>
      <c r="E364" s="340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4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52"/>
      <c r="P364" s="352"/>
      <c r="Q364" s="352"/>
      <c r="R364" s="340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46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7"/>
      <c r="N365" s="343" t="s">
        <v>66</v>
      </c>
      <c r="O365" s="344"/>
      <c r="P365" s="344"/>
      <c r="Q365" s="344"/>
      <c r="R365" s="344"/>
      <c r="S365" s="344"/>
      <c r="T365" s="345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7"/>
      <c r="N366" s="343" t="s">
        <v>66</v>
      </c>
      <c r="O366" s="344"/>
      <c r="P366" s="344"/>
      <c r="Q366" s="344"/>
      <c r="R366" s="344"/>
      <c r="S366" s="344"/>
      <c r="T366" s="345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41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0"/>
      <c r="Z367" s="330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39">
        <v>4607091389357</v>
      </c>
      <c r="E368" s="340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52"/>
      <c r="P368" s="352"/>
      <c r="Q368" s="352"/>
      <c r="R368" s="340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46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7"/>
      <c r="N369" s="343" t="s">
        <v>66</v>
      </c>
      <c r="O369" s="344"/>
      <c r="P369" s="344"/>
      <c r="Q369" s="344"/>
      <c r="R369" s="344"/>
      <c r="S369" s="344"/>
      <c r="T369" s="345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7"/>
      <c r="N370" s="343" t="s">
        <v>66</v>
      </c>
      <c r="O370" s="344"/>
      <c r="P370" s="344"/>
      <c r="Q370" s="344"/>
      <c r="R370" s="344"/>
      <c r="S370" s="344"/>
      <c r="T370" s="345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49" t="s">
        <v>534</v>
      </c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48"/>
      <c r="Z371" s="48"/>
    </row>
    <row r="372" spans="1:53" ht="16.5" hidden="1" customHeight="1" x14ac:dyDescent="0.25">
      <c r="A372" s="348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41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39">
        <v>4607091389708</v>
      </c>
      <c r="E374" s="340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52"/>
      <c r="P374" s="352"/>
      <c r="Q374" s="352"/>
      <c r="R374" s="340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39">
        <v>4607091389692</v>
      </c>
      <c r="E375" s="340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6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52"/>
      <c r="P375" s="352"/>
      <c r="Q375" s="352"/>
      <c r="R375" s="340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46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7"/>
      <c r="N376" s="343" t="s">
        <v>66</v>
      </c>
      <c r="O376" s="344"/>
      <c r="P376" s="344"/>
      <c r="Q376" s="344"/>
      <c r="R376" s="344"/>
      <c r="S376" s="344"/>
      <c r="T376" s="345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7"/>
      <c r="N377" s="343" t="s">
        <v>66</v>
      </c>
      <c r="O377" s="344"/>
      <c r="P377" s="344"/>
      <c r="Q377" s="344"/>
      <c r="R377" s="344"/>
      <c r="S377" s="344"/>
      <c r="T377" s="345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41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39">
        <v>4607091389753</v>
      </c>
      <c r="E379" s="340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52"/>
      <c r="P379" s="352"/>
      <c r="Q379" s="352"/>
      <c r="R379" s="340"/>
      <c r="S379" s="34"/>
      <c r="T379" s="34"/>
      <c r="U379" s="35" t="s">
        <v>65</v>
      </c>
      <c r="V379" s="335">
        <v>30</v>
      </c>
      <c r="W379" s="336">
        <f t="shared" ref="W379:W391" si="16">IFERROR(IF(V379="",0,CEILING((V379/$H379),1)*$H379),"")</f>
        <v>33.6</v>
      </c>
      <c r="X379" s="36">
        <f>IFERROR(IF(W379=0,"",ROUNDUP(W379/H379,0)*0.00753),"")</f>
        <v>6.0240000000000002E-2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39">
        <v>4607091389760</v>
      </c>
      <c r="E380" s="340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52"/>
      <c r="P380" s="352"/>
      <c r="Q380" s="352"/>
      <c r="R380" s="340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39">
        <v>4607091389746</v>
      </c>
      <c r="E381" s="340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5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52"/>
      <c r="P381" s="352"/>
      <c r="Q381" s="352"/>
      <c r="R381" s="340"/>
      <c r="S381" s="34"/>
      <c r="T381" s="34"/>
      <c r="U381" s="35" t="s">
        <v>65</v>
      </c>
      <c r="V381" s="335">
        <v>124</v>
      </c>
      <c r="W381" s="336">
        <f t="shared" si="16"/>
        <v>126</v>
      </c>
      <c r="X381" s="36">
        <f>IFERROR(IF(W381=0,"",ROUNDUP(W381/H381,0)*0.00753),"")</f>
        <v>0.22590000000000002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39">
        <v>4680115882928</v>
      </c>
      <c r="E382" s="340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52"/>
      <c r="P382" s="352"/>
      <c r="Q382" s="352"/>
      <c r="R382" s="340"/>
      <c r="S382" s="34"/>
      <c r="T382" s="34"/>
      <c r="U382" s="35" t="s">
        <v>65</v>
      </c>
      <c r="V382" s="335">
        <v>212.8</v>
      </c>
      <c r="W382" s="336">
        <f t="shared" si="16"/>
        <v>213.35999999999999</v>
      </c>
      <c r="X382" s="36">
        <f>IFERROR(IF(W382=0,"",ROUNDUP(W382/H382,0)*0.00753),"")</f>
        <v>0.95630999999999999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39">
        <v>4680115883147</v>
      </c>
      <c r="E383" s="340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52"/>
      <c r="P383" s="352"/>
      <c r="Q383" s="352"/>
      <c r="R383" s="340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39">
        <v>4607091384338</v>
      </c>
      <c r="E384" s="340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3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52"/>
      <c r="P384" s="352"/>
      <c r="Q384" s="352"/>
      <c r="R384" s="340"/>
      <c r="S384" s="34"/>
      <c r="T384" s="34"/>
      <c r="U384" s="35" t="s">
        <v>65</v>
      </c>
      <c r="V384" s="335">
        <v>47.774999999999999</v>
      </c>
      <c r="W384" s="336">
        <f t="shared" si="16"/>
        <v>48.300000000000004</v>
      </c>
      <c r="X384" s="36">
        <f t="shared" si="17"/>
        <v>0.11546000000000001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39">
        <v>4680115883154</v>
      </c>
      <c r="E385" s="340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6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52"/>
      <c r="P385" s="352"/>
      <c r="Q385" s="352"/>
      <c r="R385" s="340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39">
        <v>4607091389524</v>
      </c>
      <c r="E386" s="340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52"/>
      <c r="P386" s="352"/>
      <c r="Q386" s="352"/>
      <c r="R386" s="340"/>
      <c r="S386" s="34"/>
      <c r="T386" s="34"/>
      <c r="U386" s="35" t="s">
        <v>65</v>
      </c>
      <c r="V386" s="335">
        <v>37.274999999999999</v>
      </c>
      <c r="W386" s="336">
        <f t="shared" si="16"/>
        <v>37.800000000000004</v>
      </c>
      <c r="X386" s="36">
        <f t="shared" si="17"/>
        <v>9.0359999999999996E-2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39">
        <v>4680115883161</v>
      </c>
      <c r="E387" s="340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52"/>
      <c r="P387" s="352"/>
      <c r="Q387" s="352"/>
      <c r="R387" s="340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39">
        <v>4607091384345</v>
      </c>
      <c r="E388" s="340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6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52"/>
      <c r="P388" s="352"/>
      <c r="Q388" s="352"/>
      <c r="R388" s="340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39">
        <v>4680115883178</v>
      </c>
      <c r="E389" s="340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6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52"/>
      <c r="P389" s="352"/>
      <c r="Q389" s="352"/>
      <c r="R389" s="340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39">
        <v>4607091389531</v>
      </c>
      <c r="E390" s="340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6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52"/>
      <c r="P390" s="352"/>
      <c r="Q390" s="352"/>
      <c r="R390" s="340"/>
      <c r="S390" s="34"/>
      <c r="T390" s="34"/>
      <c r="U390" s="35" t="s">
        <v>65</v>
      </c>
      <c r="V390" s="335">
        <v>50.75</v>
      </c>
      <c r="W390" s="336">
        <f t="shared" si="16"/>
        <v>52.5</v>
      </c>
      <c r="X390" s="36">
        <f t="shared" si="17"/>
        <v>0.1255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39">
        <v>4680115883185</v>
      </c>
      <c r="E391" s="340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370" t="s">
        <v>566</v>
      </c>
      <c r="O391" s="352"/>
      <c r="P391" s="352"/>
      <c r="Q391" s="352"/>
      <c r="R391" s="340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6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43" t="s">
        <v>66</v>
      </c>
      <c r="O392" s="344"/>
      <c r="P392" s="344"/>
      <c r="Q392" s="344"/>
      <c r="R392" s="344"/>
      <c r="S392" s="344"/>
      <c r="T392" s="345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228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231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1.5737699999999999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7"/>
      <c r="N393" s="343" t="s">
        <v>66</v>
      </c>
      <c r="O393" s="344"/>
      <c r="P393" s="344"/>
      <c r="Q393" s="344"/>
      <c r="R393" s="344"/>
      <c r="S393" s="344"/>
      <c r="T393" s="345"/>
      <c r="U393" s="37" t="s">
        <v>65</v>
      </c>
      <c r="V393" s="337">
        <f>IFERROR(SUM(V379:V391),"0")</f>
        <v>502.59999999999997</v>
      </c>
      <c r="W393" s="337">
        <f>IFERROR(SUM(W379:W391),"0")</f>
        <v>511.56</v>
      </c>
      <c r="X393" s="37"/>
      <c r="Y393" s="338"/>
      <c r="Z393" s="338"/>
    </row>
    <row r="394" spans="1:53" ht="14.25" hidden="1" customHeight="1" x14ac:dyDescent="0.25">
      <c r="A394" s="341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0"/>
      <c r="Z394" s="330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39">
        <v>4607091389685</v>
      </c>
      <c r="E395" s="340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52"/>
      <c r="P395" s="352"/>
      <c r="Q395" s="352"/>
      <c r="R395" s="340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39">
        <v>4607091389654</v>
      </c>
      <c r="E396" s="340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52"/>
      <c r="P396" s="352"/>
      <c r="Q396" s="352"/>
      <c r="R396" s="340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39">
        <v>4607091384352</v>
      </c>
      <c r="E397" s="340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52"/>
      <c r="P397" s="352"/>
      <c r="Q397" s="352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39">
        <v>4607091389661</v>
      </c>
      <c r="E398" s="340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5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52"/>
      <c r="P398" s="352"/>
      <c r="Q398" s="352"/>
      <c r="R398" s="340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46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7"/>
      <c r="N399" s="343" t="s">
        <v>66</v>
      </c>
      <c r="O399" s="344"/>
      <c r="P399" s="344"/>
      <c r="Q399" s="344"/>
      <c r="R399" s="344"/>
      <c r="S399" s="344"/>
      <c r="T399" s="345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7"/>
      <c r="N400" s="343" t="s">
        <v>66</v>
      </c>
      <c r="O400" s="344"/>
      <c r="P400" s="344"/>
      <c r="Q400" s="344"/>
      <c r="R400" s="344"/>
      <c r="S400" s="344"/>
      <c r="T400" s="345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41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0"/>
      <c r="Z401" s="330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39">
        <v>4680115881648</v>
      </c>
      <c r="E402" s="340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4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52"/>
      <c r="P402" s="352"/>
      <c r="Q402" s="352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46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7"/>
      <c r="N403" s="343" t="s">
        <v>66</v>
      </c>
      <c r="O403" s="344"/>
      <c r="P403" s="344"/>
      <c r="Q403" s="344"/>
      <c r="R403" s="344"/>
      <c r="S403" s="344"/>
      <c r="T403" s="345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7"/>
      <c r="N404" s="343" t="s">
        <v>66</v>
      </c>
      <c r="O404" s="344"/>
      <c r="P404" s="344"/>
      <c r="Q404" s="344"/>
      <c r="R404" s="344"/>
      <c r="S404" s="344"/>
      <c r="T404" s="345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41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0"/>
      <c r="Z405" s="330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39">
        <v>4680115884359</v>
      </c>
      <c r="E406" s="340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617" t="s">
        <v>581</v>
      </c>
      <c r="O406" s="352"/>
      <c r="P406" s="352"/>
      <c r="Q406" s="352"/>
      <c r="R406" s="340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39">
        <v>4680115884335</v>
      </c>
      <c r="E407" s="340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425" t="s">
        <v>584</v>
      </c>
      <c r="O407" s="352"/>
      <c r="P407" s="352"/>
      <c r="Q407" s="352"/>
      <c r="R407" s="340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39">
        <v>4680115884342</v>
      </c>
      <c r="E408" s="340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606" t="s">
        <v>587</v>
      </c>
      <c r="O408" s="352"/>
      <c r="P408" s="352"/>
      <c r="Q408" s="352"/>
      <c r="R408" s="340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39">
        <v>4680115884113</v>
      </c>
      <c r="E409" s="340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381" t="s">
        <v>590</v>
      </c>
      <c r="O409" s="352"/>
      <c r="P409" s="352"/>
      <c r="Q409" s="352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46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7"/>
      <c r="N410" s="343" t="s">
        <v>66</v>
      </c>
      <c r="O410" s="344"/>
      <c r="P410" s="344"/>
      <c r="Q410" s="344"/>
      <c r="R410" s="344"/>
      <c r="S410" s="344"/>
      <c r="T410" s="345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7"/>
      <c r="N411" s="343" t="s">
        <v>66</v>
      </c>
      <c r="O411" s="344"/>
      <c r="P411" s="344"/>
      <c r="Q411" s="344"/>
      <c r="R411" s="344"/>
      <c r="S411" s="344"/>
      <c r="T411" s="345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48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41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39">
        <v>4607091389388</v>
      </c>
      <c r="E414" s="340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52"/>
      <c r="P414" s="352"/>
      <c r="Q414" s="352"/>
      <c r="R414" s="340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39">
        <v>4607091389364</v>
      </c>
      <c r="E415" s="340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4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52"/>
      <c r="P415" s="352"/>
      <c r="Q415" s="352"/>
      <c r="R415" s="340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46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7"/>
      <c r="N416" s="343" t="s">
        <v>66</v>
      </c>
      <c r="O416" s="344"/>
      <c r="P416" s="344"/>
      <c r="Q416" s="344"/>
      <c r="R416" s="344"/>
      <c r="S416" s="344"/>
      <c r="T416" s="345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7"/>
      <c r="N417" s="343" t="s">
        <v>66</v>
      </c>
      <c r="O417" s="344"/>
      <c r="P417" s="344"/>
      <c r="Q417" s="344"/>
      <c r="R417" s="344"/>
      <c r="S417" s="344"/>
      <c r="T417" s="345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41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39">
        <v>4607091389739</v>
      </c>
      <c r="E419" s="340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52"/>
      <c r="P419" s="352"/>
      <c r="Q419" s="352"/>
      <c r="R419" s="340"/>
      <c r="S419" s="34"/>
      <c r="T419" s="34"/>
      <c r="U419" s="35" t="s">
        <v>65</v>
      </c>
      <c r="V419" s="335">
        <v>85.5</v>
      </c>
      <c r="W419" s="336">
        <f t="shared" ref="W419:W425" si="18">IFERROR(IF(V419="",0,CEILING((V419/$H419),1)*$H419),"")</f>
        <v>88.2</v>
      </c>
      <c r="X419" s="36">
        <f>IFERROR(IF(W419=0,"",ROUNDUP(W419/H419,0)*0.00753),"")</f>
        <v>0.15812999999999999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39">
        <v>4680115883048</v>
      </c>
      <c r="E420" s="340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52"/>
      <c r="P420" s="352"/>
      <c r="Q420" s="352"/>
      <c r="R420" s="340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39">
        <v>4607091389425</v>
      </c>
      <c r="E421" s="340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52"/>
      <c r="P421" s="352"/>
      <c r="Q421" s="352"/>
      <c r="R421" s="340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39">
        <v>4680115882911</v>
      </c>
      <c r="E422" s="340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480" t="s">
        <v>604</v>
      </c>
      <c r="O422" s="352"/>
      <c r="P422" s="352"/>
      <c r="Q422" s="352"/>
      <c r="R422" s="340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39">
        <v>4680115880771</v>
      </c>
      <c r="E423" s="340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6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52"/>
      <c r="P423" s="352"/>
      <c r="Q423" s="352"/>
      <c r="R423" s="340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4301031173</v>
      </c>
      <c r="D424" s="339">
        <v>4607091389500</v>
      </c>
      <c r="E424" s="340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52"/>
      <c r="P424" s="352"/>
      <c r="Q424" s="352"/>
      <c r="R424" s="340"/>
      <c r="S424" s="34"/>
      <c r="T424" s="34"/>
      <c r="U424" s="35" t="s">
        <v>65</v>
      </c>
      <c r="V424" s="335">
        <v>26.774999999999999</v>
      </c>
      <c r="W424" s="336">
        <f t="shared" si="18"/>
        <v>27.3</v>
      </c>
      <c r="X424" s="36">
        <f>IFERROR(IF(W424=0,"",ROUNDUP(W424/H424,0)*0.00502),"")</f>
        <v>6.5259999999999999E-2</v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39">
        <v>4680115881983</v>
      </c>
      <c r="E425" s="340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52"/>
      <c r="P425" s="352"/>
      <c r="Q425" s="352"/>
      <c r="R425" s="340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6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7"/>
      <c r="N426" s="343" t="s">
        <v>66</v>
      </c>
      <c r="O426" s="344"/>
      <c r="P426" s="344"/>
      <c r="Q426" s="344"/>
      <c r="R426" s="344"/>
      <c r="S426" s="344"/>
      <c r="T426" s="345"/>
      <c r="U426" s="37" t="s">
        <v>67</v>
      </c>
      <c r="V426" s="337">
        <f>IFERROR(V419/H419,"0")+IFERROR(V420/H420,"0")+IFERROR(V421/H421,"0")+IFERROR(V422/H422,"0")+IFERROR(V423/H423,"0")+IFERROR(V424/H424,"0")+IFERROR(V425/H425,"0")</f>
        <v>33.107142857142854</v>
      </c>
      <c r="W426" s="337">
        <f>IFERROR(W419/H419,"0")+IFERROR(W420/H420,"0")+IFERROR(W421/H421,"0")+IFERROR(W422/H422,"0")+IFERROR(W423/H423,"0")+IFERROR(W424/H424,"0")+IFERROR(W425/H425,"0")</f>
        <v>34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0.22338999999999998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7"/>
      <c r="N427" s="343" t="s">
        <v>66</v>
      </c>
      <c r="O427" s="344"/>
      <c r="P427" s="344"/>
      <c r="Q427" s="344"/>
      <c r="R427" s="344"/>
      <c r="S427" s="344"/>
      <c r="T427" s="345"/>
      <c r="U427" s="37" t="s">
        <v>65</v>
      </c>
      <c r="V427" s="337">
        <f>IFERROR(SUM(V419:V425),"0")</f>
        <v>112.27500000000001</v>
      </c>
      <c r="W427" s="337">
        <f>IFERROR(SUM(W419:W425),"0")</f>
        <v>115.5</v>
      </c>
      <c r="X427" s="37"/>
      <c r="Y427" s="338"/>
      <c r="Z427" s="338"/>
    </row>
    <row r="428" spans="1:53" ht="14.25" hidden="1" customHeight="1" x14ac:dyDescent="0.25">
      <c r="A428" s="341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0"/>
      <c r="Z428" s="330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39">
        <v>4680115884571</v>
      </c>
      <c r="E429" s="340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463" t="s">
        <v>613</v>
      </c>
      <c r="O429" s="352"/>
      <c r="P429" s="352"/>
      <c r="Q429" s="352"/>
      <c r="R429" s="340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46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7"/>
      <c r="N430" s="343" t="s">
        <v>66</v>
      </c>
      <c r="O430" s="344"/>
      <c r="P430" s="344"/>
      <c r="Q430" s="344"/>
      <c r="R430" s="344"/>
      <c r="S430" s="344"/>
      <c r="T430" s="345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7"/>
      <c r="N431" s="343" t="s">
        <v>66</v>
      </c>
      <c r="O431" s="344"/>
      <c r="P431" s="344"/>
      <c r="Q431" s="344"/>
      <c r="R431" s="344"/>
      <c r="S431" s="344"/>
      <c r="T431" s="345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41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0"/>
      <c r="Z432" s="330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39">
        <v>4680115884090</v>
      </c>
      <c r="E433" s="340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645" t="s">
        <v>616</v>
      </c>
      <c r="O433" s="352"/>
      <c r="P433" s="352"/>
      <c r="Q433" s="352"/>
      <c r="R433" s="340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46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43" t="s">
        <v>66</v>
      </c>
      <c r="O434" s="344"/>
      <c r="P434" s="344"/>
      <c r="Q434" s="344"/>
      <c r="R434" s="344"/>
      <c r="S434" s="344"/>
      <c r="T434" s="345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7"/>
      <c r="N435" s="343" t="s">
        <v>66</v>
      </c>
      <c r="O435" s="344"/>
      <c r="P435" s="344"/>
      <c r="Q435" s="344"/>
      <c r="R435" s="344"/>
      <c r="S435" s="344"/>
      <c r="T435" s="345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41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0"/>
      <c r="Z436" s="330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39">
        <v>4680115884564</v>
      </c>
      <c r="E437" s="340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497" t="s">
        <v>620</v>
      </c>
      <c r="O437" s="352"/>
      <c r="P437" s="352"/>
      <c r="Q437" s="352"/>
      <c r="R437" s="340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46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7"/>
      <c r="N438" s="343" t="s">
        <v>66</v>
      </c>
      <c r="O438" s="344"/>
      <c r="P438" s="344"/>
      <c r="Q438" s="344"/>
      <c r="R438" s="344"/>
      <c r="S438" s="344"/>
      <c r="T438" s="345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43" t="s">
        <v>66</v>
      </c>
      <c r="O439" s="344"/>
      <c r="P439" s="344"/>
      <c r="Q439" s="344"/>
      <c r="R439" s="344"/>
      <c r="S439" s="344"/>
      <c r="T439" s="345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49" t="s">
        <v>621</v>
      </c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48"/>
      <c r="Z440" s="48"/>
    </row>
    <row r="441" spans="1:53" ht="16.5" hidden="1" customHeight="1" x14ac:dyDescent="0.25">
      <c r="A441" s="348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41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39">
        <v>4607091389067</v>
      </c>
      <c r="E443" s="340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52"/>
      <c r="P443" s="352"/>
      <c r="Q443" s="352"/>
      <c r="R443" s="340"/>
      <c r="S443" s="34"/>
      <c r="T443" s="34"/>
      <c r="U443" s="35" t="s">
        <v>65</v>
      </c>
      <c r="V443" s="335">
        <v>66</v>
      </c>
      <c r="W443" s="336">
        <f t="shared" ref="W443:W451" si="19">IFERROR(IF(V443="",0,CEILING((V443/$H443),1)*$H443),"")</f>
        <v>68.64</v>
      </c>
      <c r="X443" s="36">
        <f>IFERROR(IF(W443=0,"",ROUNDUP(W443/H443,0)*0.01196),"")</f>
        <v>0.15548000000000001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39">
        <v>4607091383522</v>
      </c>
      <c r="E444" s="340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4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52"/>
      <c r="P444" s="352"/>
      <c r="Q444" s="352"/>
      <c r="R444" s="340"/>
      <c r="S444" s="34"/>
      <c r="T444" s="34"/>
      <c r="U444" s="35" t="s">
        <v>65</v>
      </c>
      <c r="V444" s="335">
        <v>150</v>
      </c>
      <c r="W444" s="336">
        <f t="shared" si="19"/>
        <v>153.12</v>
      </c>
      <c r="X444" s="36">
        <f>IFERROR(IF(W444=0,"",ROUNDUP(W444/H444,0)*0.01196),"")</f>
        <v>0.34683999999999998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39">
        <v>4607091384437</v>
      </c>
      <c r="E445" s="340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52"/>
      <c r="P445" s="352"/>
      <c r="Q445" s="352"/>
      <c r="R445" s="340"/>
      <c r="S445" s="34"/>
      <c r="T445" s="34"/>
      <c r="U445" s="35" t="s">
        <v>65</v>
      </c>
      <c r="V445" s="335">
        <v>18</v>
      </c>
      <c r="W445" s="336">
        <f t="shared" si="19"/>
        <v>21.12</v>
      </c>
      <c r="X445" s="36">
        <f>IFERROR(IF(W445=0,"",ROUNDUP(W445/H445,0)*0.01196),"")</f>
        <v>4.7840000000000001E-2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39">
        <v>4607091389104</v>
      </c>
      <c r="E446" s="340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2"/>
      <c r="P446" s="352"/>
      <c r="Q446" s="352"/>
      <c r="R446" s="340"/>
      <c r="S446" s="34"/>
      <c r="T446" s="34"/>
      <c r="U446" s="35" t="s">
        <v>65</v>
      </c>
      <c r="V446" s="335">
        <v>171</v>
      </c>
      <c r="W446" s="336">
        <f t="shared" si="19"/>
        <v>174.24</v>
      </c>
      <c r="X446" s="36">
        <f>IFERROR(IF(W446=0,"",ROUNDUP(W446/H446,0)*0.01196),"")</f>
        <v>0.39468000000000003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39">
        <v>4680115880603</v>
      </c>
      <c r="E447" s="340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4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52"/>
      <c r="P447" s="352"/>
      <c r="Q447" s="352"/>
      <c r="R447" s="340"/>
      <c r="S447" s="34"/>
      <c r="T447" s="34"/>
      <c r="U447" s="35" t="s">
        <v>65</v>
      </c>
      <c r="V447" s="335">
        <v>50.7</v>
      </c>
      <c r="W447" s="336">
        <f t="shared" si="19"/>
        <v>54</v>
      </c>
      <c r="X447" s="36">
        <f>IFERROR(IF(W447=0,"",ROUNDUP(W447/H447,0)*0.00937),"")</f>
        <v>0.14055000000000001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39">
        <v>4607091389999</v>
      </c>
      <c r="E448" s="340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52"/>
      <c r="P448" s="352"/>
      <c r="Q448" s="352"/>
      <c r="R448" s="340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39">
        <v>4680115882782</v>
      </c>
      <c r="E449" s="340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52"/>
      <c r="P449" s="352"/>
      <c r="Q449" s="352"/>
      <c r="R449" s="340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39">
        <v>4607091389098</v>
      </c>
      <c r="E450" s="340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52"/>
      <c r="P450" s="352"/>
      <c r="Q450" s="352"/>
      <c r="R450" s="340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39">
        <v>4607091389982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52"/>
      <c r="P451" s="352"/>
      <c r="Q451" s="352"/>
      <c r="R451" s="340"/>
      <c r="S451" s="34"/>
      <c r="T451" s="34"/>
      <c r="U451" s="35" t="s">
        <v>65</v>
      </c>
      <c r="V451" s="335">
        <v>47.1</v>
      </c>
      <c r="W451" s="336">
        <f t="shared" si="19"/>
        <v>50.4</v>
      </c>
      <c r="X451" s="36">
        <f>IFERROR(IF(W451=0,"",ROUNDUP(W451/H451,0)*0.00937),"")</f>
        <v>0.13117999999999999</v>
      </c>
      <c r="Y451" s="56"/>
      <c r="Z451" s="57"/>
      <c r="AD451" s="58"/>
      <c r="BA451" s="302" t="s">
        <v>1</v>
      </c>
    </row>
    <row r="452" spans="1:53" x14ac:dyDescent="0.2">
      <c r="A452" s="346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43" t="s">
        <v>66</v>
      </c>
      <c r="O452" s="344"/>
      <c r="P452" s="344"/>
      <c r="Q452" s="344"/>
      <c r="R452" s="344"/>
      <c r="S452" s="344"/>
      <c r="T452" s="345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103.8712121212121</v>
      </c>
      <c r="W452" s="337">
        <f>IFERROR(W443/H443,"0")+IFERROR(W444/H444,"0")+IFERROR(W445/H445,"0")+IFERROR(W446/H446,"0")+IFERROR(W447/H447,"0")+IFERROR(W448/H448,"0")+IFERROR(W449/H449,"0")+IFERROR(W450/H450,"0")+IFERROR(W451/H451,"0")</f>
        <v>108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1.2165700000000002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7"/>
      <c r="N453" s="343" t="s">
        <v>66</v>
      </c>
      <c r="O453" s="344"/>
      <c r="P453" s="344"/>
      <c r="Q453" s="344"/>
      <c r="R453" s="344"/>
      <c r="S453" s="344"/>
      <c r="T453" s="345"/>
      <c r="U453" s="37" t="s">
        <v>65</v>
      </c>
      <c r="V453" s="337">
        <f>IFERROR(SUM(V443:V451),"0")</f>
        <v>502.8</v>
      </c>
      <c r="W453" s="337">
        <f>IFERROR(SUM(W443:W451),"0")</f>
        <v>521.52</v>
      </c>
      <c r="X453" s="37"/>
      <c r="Y453" s="338"/>
      <c r="Z453" s="338"/>
    </row>
    <row r="454" spans="1:53" ht="14.25" hidden="1" customHeight="1" x14ac:dyDescent="0.25">
      <c r="A454" s="341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39">
        <v>4607091388930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3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52"/>
      <c r="P455" s="352"/>
      <c r="Q455" s="352"/>
      <c r="R455" s="340"/>
      <c r="S455" s="34"/>
      <c r="T455" s="34"/>
      <c r="U455" s="35" t="s">
        <v>65</v>
      </c>
      <c r="V455" s="335">
        <v>120.5</v>
      </c>
      <c r="W455" s="336">
        <f>IFERROR(IF(V455="",0,CEILING((V455/$H455),1)*$H455),"")</f>
        <v>121.44000000000001</v>
      </c>
      <c r="X455" s="36">
        <f>IFERROR(IF(W455=0,"",ROUNDUP(W455/H455,0)*0.01196),"")</f>
        <v>0.27507999999999999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39">
        <v>4680115880054</v>
      </c>
      <c r="E456" s="340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52"/>
      <c r="P456" s="352"/>
      <c r="Q456" s="352"/>
      <c r="R456" s="340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6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43" t="s">
        <v>66</v>
      </c>
      <c r="O457" s="344"/>
      <c r="P457" s="344"/>
      <c r="Q457" s="344"/>
      <c r="R457" s="344"/>
      <c r="S457" s="344"/>
      <c r="T457" s="345"/>
      <c r="U457" s="37" t="s">
        <v>67</v>
      </c>
      <c r="V457" s="337">
        <f>IFERROR(V455/H455,"0")+IFERROR(V456/H456,"0")</f>
        <v>22.821969696969695</v>
      </c>
      <c r="W457" s="337">
        <f>IFERROR(W455/H455,"0")+IFERROR(W456/H456,"0")</f>
        <v>23</v>
      </c>
      <c r="X457" s="337">
        <f>IFERROR(IF(X455="",0,X455),"0")+IFERROR(IF(X456="",0,X456),"0")</f>
        <v>0.27507999999999999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7"/>
      <c r="N458" s="343" t="s">
        <v>66</v>
      </c>
      <c r="O458" s="344"/>
      <c r="P458" s="344"/>
      <c r="Q458" s="344"/>
      <c r="R458" s="344"/>
      <c r="S458" s="344"/>
      <c r="T458" s="345"/>
      <c r="U458" s="37" t="s">
        <v>65</v>
      </c>
      <c r="V458" s="337">
        <f>IFERROR(SUM(V455:V456),"0")</f>
        <v>120.5</v>
      </c>
      <c r="W458" s="337">
        <f>IFERROR(SUM(W455:W456),"0")</f>
        <v>121.44000000000001</v>
      </c>
      <c r="X458" s="37"/>
      <c r="Y458" s="338"/>
      <c r="Z458" s="338"/>
    </row>
    <row r="459" spans="1:53" ht="14.25" hidden="1" customHeight="1" x14ac:dyDescent="0.25">
      <c r="A459" s="341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39">
        <v>4680115883116</v>
      </c>
      <c r="E460" s="340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3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52"/>
      <c r="P460" s="352"/>
      <c r="Q460" s="352"/>
      <c r="R460" s="340"/>
      <c r="S460" s="34"/>
      <c r="T460" s="34"/>
      <c r="U460" s="35" t="s">
        <v>65</v>
      </c>
      <c r="V460" s="335">
        <v>39</v>
      </c>
      <c r="W460" s="336">
        <f t="shared" ref="W460:W465" si="20">IFERROR(IF(V460="",0,CEILING((V460/$H460),1)*$H460),"")</f>
        <v>42.24</v>
      </c>
      <c r="X460" s="36">
        <f>IFERROR(IF(W460=0,"",ROUNDUP(W460/H460,0)*0.01196),"")</f>
        <v>9.5680000000000001E-2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39">
        <v>4680115883093</v>
      </c>
      <c r="E461" s="340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52"/>
      <c r="P461" s="352"/>
      <c r="Q461" s="352"/>
      <c r="R461" s="340"/>
      <c r="S461" s="34"/>
      <c r="T461" s="34"/>
      <c r="U461" s="35" t="s">
        <v>65</v>
      </c>
      <c r="V461" s="335">
        <v>15</v>
      </c>
      <c r="W461" s="336">
        <f t="shared" si="20"/>
        <v>15.84</v>
      </c>
      <c r="X461" s="36">
        <f>IFERROR(IF(W461=0,"",ROUNDUP(W461/H461,0)*0.01196),"")</f>
        <v>3.5880000000000002E-2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39">
        <v>4680115883109</v>
      </c>
      <c r="E462" s="340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3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52"/>
      <c r="P462" s="352"/>
      <c r="Q462" s="352"/>
      <c r="R462" s="340"/>
      <c r="S462" s="34"/>
      <c r="T462" s="34"/>
      <c r="U462" s="35" t="s">
        <v>65</v>
      </c>
      <c r="V462" s="335">
        <v>81</v>
      </c>
      <c r="W462" s="336">
        <f t="shared" si="20"/>
        <v>84.48</v>
      </c>
      <c r="X462" s="36">
        <f>IFERROR(IF(W462=0,"",ROUNDUP(W462/H462,0)*0.01196),"")</f>
        <v>0.19136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39">
        <v>4680115882072</v>
      </c>
      <c r="E463" s="340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398" t="s">
        <v>652</v>
      </c>
      <c r="O463" s="352"/>
      <c r="P463" s="352"/>
      <c r="Q463" s="352"/>
      <c r="R463" s="340"/>
      <c r="S463" s="34"/>
      <c r="T463" s="34"/>
      <c r="U463" s="35" t="s">
        <v>65</v>
      </c>
      <c r="V463" s="335">
        <v>14.4</v>
      </c>
      <c r="W463" s="336">
        <f t="shared" si="20"/>
        <v>14.4</v>
      </c>
      <c r="X463" s="36">
        <f>IFERROR(IF(W463=0,"",ROUNDUP(W463/H463,0)*0.00937),"")</f>
        <v>3.7479999999999999E-2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39">
        <v>4680115882102</v>
      </c>
      <c r="E464" s="340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651" t="s">
        <v>655</v>
      </c>
      <c r="O464" s="352"/>
      <c r="P464" s="352"/>
      <c r="Q464" s="352"/>
      <c r="R464" s="340"/>
      <c r="S464" s="34"/>
      <c r="T464" s="34"/>
      <c r="U464" s="35" t="s">
        <v>65</v>
      </c>
      <c r="V464" s="335">
        <v>14.4</v>
      </c>
      <c r="W464" s="336">
        <f t="shared" si="20"/>
        <v>14.4</v>
      </c>
      <c r="X464" s="36">
        <f>IFERROR(IF(W464=0,"",ROUNDUP(W464/H464,0)*0.00937),"")</f>
        <v>3.7479999999999999E-2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39">
        <v>4680115882096</v>
      </c>
      <c r="E465" s="340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492" t="s">
        <v>658</v>
      </c>
      <c r="O465" s="352"/>
      <c r="P465" s="352"/>
      <c r="Q465" s="352"/>
      <c r="R465" s="340"/>
      <c r="S465" s="34"/>
      <c r="T465" s="34"/>
      <c r="U465" s="35" t="s">
        <v>65</v>
      </c>
      <c r="V465" s="335">
        <v>14.4</v>
      </c>
      <c r="W465" s="336">
        <f t="shared" si="20"/>
        <v>14.4</v>
      </c>
      <c r="X465" s="36">
        <f>IFERROR(IF(W465=0,"",ROUNDUP(W465/H465,0)*0.00937),"")</f>
        <v>3.7479999999999999E-2</v>
      </c>
      <c r="Y465" s="56"/>
      <c r="Z465" s="57"/>
      <c r="AD465" s="58"/>
      <c r="BA465" s="310" t="s">
        <v>1</v>
      </c>
    </row>
    <row r="466" spans="1:53" x14ac:dyDescent="0.2">
      <c r="A466" s="346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7"/>
      <c r="N466" s="343" t="s">
        <v>66</v>
      </c>
      <c r="O466" s="344"/>
      <c r="P466" s="344"/>
      <c r="Q466" s="344"/>
      <c r="R466" s="344"/>
      <c r="S466" s="344"/>
      <c r="T466" s="345"/>
      <c r="U466" s="37" t="s">
        <v>67</v>
      </c>
      <c r="V466" s="337">
        <f>IFERROR(V460/H460,"0")+IFERROR(V461/H461,"0")+IFERROR(V462/H462,"0")+IFERROR(V463/H463,"0")+IFERROR(V464/H464,"0")+IFERROR(V465/H465,"0")</f>
        <v>37.568181818181813</v>
      </c>
      <c r="W466" s="337">
        <f>IFERROR(W460/H460,"0")+IFERROR(W461/H461,"0")+IFERROR(W462/H462,"0")+IFERROR(W463/H463,"0")+IFERROR(W464/H464,"0")+IFERROR(W465/H465,"0")</f>
        <v>39</v>
      </c>
      <c r="X466" s="337">
        <f>IFERROR(IF(X460="",0,X460),"0")+IFERROR(IF(X461="",0,X461),"0")+IFERROR(IF(X462="",0,X462),"0")+IFERROR(IF(X463="",0,X463),"0")+IFERROR(IF(X464="",0,X464),"0")+IFERROR(IF(X465="",0,X465),"0")</f>
        <v>0.43536000000000002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7"/>
      <c r="N467" s="343" t="s">
        <v>66</v>
      </c>
      <c r="O467" s="344"/>
      <c r="P467" s="344"/>
      <c r="Q467" s="344"/>
      <c r="R467" s="344"/>
      <c r="S467" s="344"/>
      <c r="T467" s="345"/>
      <c r="U467" s="37" t="s">
        <v>65</v>
      </c>
      <c r="V467" s="337">
        <f>IFERROR(SUM(V460:V465),"0")</f>
        <v>178.20000000000002</v>
      </c>
      <c r="W467" s="337">
        <f>IFERROR(SUM(W460:W465),"0")</f>
        <v>185.76000000000002</v>
      </c>
      <c r="X467" s="37"/>
      <c r="Y467" s="338"/>
      <c r="Z467" s="338"/>
    </row>
    <row r="468" spans="1:53" ht="14.25" hidden="1" customHeight="1" x14ac:dyDescent="0.25">
      <c r="A468" s="341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0"/>
      <c r="Z468" s="330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39">
        <v>4680115883536</v>
      </c>
      <c r="E469" s="340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629" t="s">
        <v>661</v>
      </c>
      <c r="O469" s="352"/>
      <c r="P469" s="352"/>
      <c r="Q469" s="352"/>
      <c r="R469" s="340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39">
        <v>4607091383409</v>
      </c>
      <c r="E470" s="340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6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52"/>
      <c r="P470" s="352"/>
      <c r="Q470" s="352"/>
      <c r="R470" s="340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39">
        <v>4607091383416</v>
      </c>
      <c r="E471" s="340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52"/>
      <c r="P471" s="352"/>
      <c r="Q471" s="352"/>
      <c r="R471" s="340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46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7"/>
      <c r="N472" s="343" t="s">
        <v>66</v>
      </c>
      <c r="O472" s="344"/>
      <c r="P472" s="344"/>
      <c r="Q472" s="344"/>
      <c r="R472" s="344"/>
      <c r="S472" s="344"/>
      <c r="T472" s="345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7"/>
      <c r="N473" s="343" t="s">
        <v>66</v>
      </c>
      <c r="O473" s="344"/>
      <c r="P473" s="344"/>
      <c r="Q473" s="344"/>
      <c r="R473" s="344"/>
      <c r="S473" s="344"/>
      <c r="T473" s="345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49" t="s">
        <v>666</v>
      </c>
      <c r="B474" s="350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48"/>
      <c r="Z474" s="48"/>
    </row>
    <row r="475" spans="1:53" ht="16.5" hidden="1" customHeight="1" x14ac:dyDescent="0.25">
      <c r="A475" s="348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41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0"/>
      <c r="Z476" s="330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39">
        <v>4640242180038</v>
      </c>
      <c r="E477" s="340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65" t="s">
        <v>670</v>
      </c>
      <c r="O477" s="352"/>
      <c r="P477" s="352"/>
      <c r="Q477" s="352"/>
      <c r="R477" s="340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39">
        <v>4640242180441</v>
      </c>
      <c r="E478" s="340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407" t="s">
        <v>673</v>
      </c>
      <c r="O478" s="352"/>
      <c r="P478" s="352"/>
      <c r="Q478" s="352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39">
        <v>4640242180564</v>
      </c>
      <c r="E479" s="340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351" t="s">
        <v>676</v>
      </c>
      <c r="O479" s="352"/>
      <c r="P479" s="352"/>
      <c r="Q479" s="352"/>
      <c r="R479" s="340"/>
      <c r="S479" s="34"/>
      <c r="T479" s="34"/>
      <c r="U479" s="35" t="s">
        <v>65</v>
      </c>
      <c r="V479" s="335">
        <v>42</v>
      </c>
      <c r="W479" s="336">
        <f>IFERROR(IF(V479="",0,CEILING((V479/$H479),1)*$H479),"")</f>
        <v>48</v>
      </c>
      <c r="X479" s="36">
        <f>IFERROR(IF(W479=0,"",ROUNDUP(W479/H479,0)*0.02175),"")</f>
        <v>8.6999999999999994E-2</v>
      </c>
      <c r="Y479" s="56"/>
      <c r="Z479" s="57"/>
      <c r="AD479" s="58"/>
      <c r="BA479" s="316" t="s">
        <v>1</v>
      </c>
    </row>
    <row r="480" spans="1:53" x14ac:dyDescent="0.2">
      <c r="A480" s="346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7"/>
      <c r="N480" s="343" t="s">
        <v>66</v>
      </c>
      <c r="O480" s="344"/>
      <c r="P480" s="344"/>
      <c r="Q480" s="344"/>
      <c r="R480" s="344"/>
      <c r="S480" s="344"/>
      <c r="T480" s="345"/>
      <c r="U480" s="37" t="s">
        <v>67</v>
      </c>
      <c r="V480" s="337">
        <f>IFERROR(V477/H477,"0")+IFERROR(V478/H478,"0")+IFERROR(V479/H479,"0")</f>
        <v>3.5</v>
      </c>
      <c r="W480" s="337">
        <f>IFERROR(W477/H477,"0")+IFERROR(W478/H478,"0")+IFERROR(W479/H479,"0")</f>
        <v>4</v>
      </c>
      <c r="X480" s="337">
        <f>IFERROR(IF(X477="",0,X477),"0")+IFERROR(IF(X478="",0,X478),"0")+IFERROR(IF(X479="",0,X479),"0")</f>
        <v>8.6999999999999994E-2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7"/>
      <c r="N481" s="343" t="s">
        <v>66</v>
      </c>
      <c r="O481" s="344"/>
      <c r="P481" s="344"/>
      <c r="Q481" s="344"/>
      <c r="R481" s="344"/>
      <c r="S481" s="344"/>
      <c r="T481" s="345"/>
      <c r="U481" s="37" t="s">
        <v>65</v>
      </c>
      <c r="V481" s="337">
        <f>IFERROR(SUM(V477:V479),"0")</f>
        <v>42</v>
      </c>
      <c r="W481" s="337">
        <f>IFERROR(SUM(W477:W479),"0")</f>
        <v>48</v>
      </c>
      <c r="X481" s="37"/>
      <c r="Y481" s="338"/>
      <c r="Z481" s="338"/>
    </row>
    <row r="482" spans="1:53" ht="14.25" hidden="1" customHeight="1" x14ac:dyDescent="0.25">
      <c r="A482" s="341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39">
        <v>4640242180526</v>
      </c>
      <c r="E483" s="340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557" t="s">
        <v>679</v>
      </c>
      <c r="O483" s="352"/>
      <c r="P483" s="352"/>
      <c r="Q483" s="352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39">
        <v>4640242180519</v>
      </c>
      <c r="E484" s="340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06" t="s">
        <v>682</v>
      </c>
      <c r="O484" s="352"/>
      <c r="P484" s="352"/>
      <c r="Q484" s="352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46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7"/>
      <c r="N485" s="343" t="s">
        <v>66</v>
      </c>
      <c r="O485" s="344"/>
      <c r="P485" s="344"/>
      <c r="Q485" s="344"/>
      <c r="R485" s="344"/>
      <c r="S485" s="344"/>
      <c r="T485" s="345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7"/>
      <c r="N486" s="343" t="s">
        <v>66</v>
      </c>
      <c r="O486" s="344"/>
      <c r="P486" s="344"/>
      <c r="Q486" s="344"/>
      <c r="R486" s="344"/>
      <c r="S486" s="344"/>
      <c r="T486" s="345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41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0"/>
      <c r="Z487" s="330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39">
        <v>4640242180816</v>
      </c>
      <c r="E488" s="340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601" t="s">
        <v>685</v>
      </c>
      <c r="O488" s="352"/>
      <c r="P488" s="352"/>
      <c r="Q488" s="352"/>
      <c r="R488" s="340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4301031156</v>
      </c>
      <c r="D489" s="339">
        <v>4680115880856</v>
      </c>
      <c r="E489" s="340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37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52"/>
      <c r="P489" s="352"/>
      <c r="Q489" s="352"/>
      <c r="R489" s="340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688</v>
      </c>
      <c r="B490" s="54" t="s">
        <v>689</v>
      </c>
      <c r="C490" s="31">
        <v>4301031203</v>
      </c>
      <c r="D490" s="339">
        <v>4640242180908</v>
      </c>
      <c r="E490" s="340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64" t="s">
        <v>690</v>
      </c>
      <c r="O490" s="352"/>
      <c r="P490" s="352"/>
      <c r="Q490" s="352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691</v>
      </c>
      <c r="B491" s="54" t="s">
        <v>692</v>
      </c>
      <c r="C491" s="31">
        <v>4301031200</v>
      </c>
      <c r="D491" s="339">
        <v>4640242180489</v>
      </c>
      <c r="E491" s="340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377" t="s">
        <v>693</v>
      </c>
      <c r="O491" s="352"/>
      <c r="P491" s="352"/>
      <c r="Q491" s="352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46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7"/>
      <c r="N492" s="343" t="s">
        <v>66</v>
      </c>
      <c r="O492" s="344"/>
      <c r="P492" s="344"/>
      <c r="Q492" s="344"/>
      <c r="R492" s="344"/>
      <c r="S492" s="344"/>
      <c r="T492" s="345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7"/>
      <c r="N493" s="343" t="s">
        <v>66</v>
      </c>
      <c r="O493" s="344"/>
      <c r="P493" s="344"/>
      <c r="Q493" s="344"/>
      <c r="R493" s="344"/>
      <c r="S493" s="344"/>
      <c r="T493" s="345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41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39">
        <v>4680115880870</v>
      </c>
      <c r="E495" s="340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58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52"/>
      <c r="P495" s="352"/>
      <c r="Q495" s="352"/>
      <c r="R495" s="340"/>
      <c r="S495" s="34"/>
      <c r="T495" s="34"/>
      <c r="U495" s="35" t="s">
        <v>65</v>
      </c>
      <c r="V495" s="335">
        <v>900</v>
      </c>
      <c r="W495" s="336">
        <f>IFERROR(IF(V495="",0,CEILING((V495/$H495),1)*$H495),"")</f>
        <v>904.8</v>
      </c>
      <c r="X495" s="36">
        <f>IFERROR(IF(W495=0,"",ROUNDUP(W495/H495,0)*0.02175),"")</f>
        <v>2.5229999999999997</v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696</v>
      </c>
      <c r="B496" s="54" t="s">
        <v>697</v>
      </c>
      <c r="C496" s="31">
        <v>4301051510</v>
      </c>
      <c r="D496" s="339">
        <v>4640242180540</v>
      </c>
      <c r="E496" s="340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598" t="s">
        <v>698</v>
      </c>
      <c r="O496" s="352"/>
      <c r="P496" s="352"/>
      <c r="Q496" s="352"/>
      <c r="R496" s="340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699</v>
      </c>
      <c r="B497" s="54" t="s">
        <v>700</v>
      </c>
      <c r="C497" s="31">
        <v>4301051390</v>
      </c>
      <c r="D497" s="339">
        <v>4640242181233</v>
      </c>
      <c r="E497" s="340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443" t="s">
        <v>701</v>
      </c>
      <c r="O497" s="352"/>
      <c r="P497" s="352"/>
      <c r="Q497" s="352"/>
      <c r="R497" s="340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702</v>
      </c>
      <c r="B498" s="54" t="s">
        <v>703</v>
      </c>
      <c r="C498" s="31">
        <v>4301051508</v>
      </c>
      <c r="D498" s="339">
        <v>4640242180557</v>
      </c>
      <c r="E498" s="340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78" t="s">
        <v>704</v>
      </c>
      <c r="O498" s="352"/>
      <c r="P498" s="352"/>
      <c r="Q498" s="352"/>
      <c r="R498" s="340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705</v>
      </c>
      <c r="B499" s="54" t="s">
        <v>706</v>
      </c>
      <c r="C499" s="31">
        <v>4301051448</v>
      </c>
      <c r="D499" s="339">
        <v>4640242181226</v>
      </c>
      <c r="E499" s="340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9" t="s">
        <v>707</v>
      </c>
      <c r="O499" s="352"/>
      <c r="P499" s="352"/>
      <c r="Q499" s="352"/>
      <c r="R499" s="340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6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7"/>
      <c r="N500" s="343" t="s">
        <v>66</v>
      </c>
      <c r="O500" s="344"/>
      <c r="P500" s="344"/>
      <c r="Q500" s="344"/>
      <c r="R500" s="344"/>
      <c r="S500" s="344"/>
      <c r="T500" s="345"/>
      <c r="U500" s="37" t="s">
        <v>67</v>
      </c>
      <c r="V500" s="337">
        <f>IFERROR(V495/H495,"0")+IFERROR(V496/H496,"0")+IFERROR(V497/H497,"0")+IFERROR(V498/H498,"0")+IFERROR(V499/H499,"0")</f>
        <v>115.38461538461539</v>
      </c>
      <c r="W500" s="337">
        <f>IFERROR(W495/H495,"0")+IFERROR(W496/H496,"0")+IFERROR(W497/H497,"0")+IFERROR(W498/H498,"0")+IFERROR(W499/H499,"0")</f>
        <v>116</v>
      </c>
      <c r="X500" s="337">
        <f>IFERROR(IF(X495="",0,X495),"0")+IFERROR(IF(X496="",0,X496),"0")+IFERROR(IF(X497="",0,X497),"0")+IFERROR(IF(X498="",0,X498),"0")+IFERROR(IF(X499="",0,X499),"0")</f>
        <v>2.5229999999999997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7"/>
      <c r="N501" s="343" t="s">
        <v>66</v>
      </c>
      <c r="O501" s="344"/>
      <c r="P501" s="344"/>
      <c r="Q501" s="344"/>
      <c r="R501" s="344"/>
      <c r="S501" s="344"/>
      <c r="T501" s="345"/>
      <c r="U501" s="37" t="s">
        <v>65</v>
      </c>
      <c r="V501" s="337">
        <f>IFERROR(SUM(V495:V499),"0")</f>
        <v>900</v>
      </c>
      <c r="W501" s="337">
        <f>IFERROR(SUM(W495:W499),"0")</f>
        <v>904.8</v>
      </c>
      <c r="X501" s="37"/>
      <c r="Y501" s="338"/>
      <c r="Z501" s="338"/>
    </row>
    <row r="502" spans="1:53" ht="15" customHeight="1" x14ac:dyDescent="0.2">
      <c r="A502" s="628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405"/>
      <c r="N502" s="364" t="s">
        <v>708</v>
      </c>
      <c r="O502" s="365"/>
      <c r="P502" s="365"/>
      <c r="Q502" s="365"/>
      <c r="R502" s="365"/>
      <c r="S502" s="365"/>
      <c r="T502" s="366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17642.7775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17851.699999999997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405"/>
      <c r="N503" s="364" t="s">
        <v>709</v>
      </c>
      <c r="O503" s="365"/>
      <c r="P503" s="365"/>
      <c r="Q503" s="365"/>
      <c r="R503" s="365"/>
      <c r="S503" s="365"/>
      <c r="T503" s="366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18732.722594436924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18954.620000000003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405"/>
      <c r="N504" s="364" t="s">
        <v>710</v>
      </c>
      <c r="O504" s="365"/>
      <c r="P504" s="365"/>
      <c r="Q504" s="365"/>
      <c r="R504" s="365"/>
      <c r="S504" s="365"/>
      <c r="T504" s="366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33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34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405"/>
      <c r="N505" s="364" t="s">
        <v>712</v>
      </c>
      <c r="O505" s="365"/>
      <c r="P505" s="365"/>
      <c r="Q505" s="365"/>
      <c r="R505" s="365"/>
      <c r="S505" s="365"/>
      <c r="T505" s="366"/>
      <c r="U505" s="37" t="s">
        <v>65</v>
      </c>
      <c r="V505" s="337">
        <f>GrossWeightTotal+PalletQtyTotal*25</f>
        <v>19557.722594436924</v>
      </c>
      <c r="W505" s="337">
        <f>GrossWeightTotalR+PalletQtyTotalR*25</f>
        <v>19804.620000000003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405"/>
      <c r="N506" s="364" t="s">
        <v>713</v>
      </c>
      <c r="O506" s="365"/>
      <c r="P506" s="365"/>
      <c r="Q506" s="365"/>
      <c r="R506" s="365"/>
      <c r="S506" s="365"/>
      <c r="T506" s="366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3165.2108653424775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3204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405"/>
      <c r="N507" s="364" t="s">
        <v>714</v>
      </c>
      <c r="O507" s="365"/>
      <c r="P507" s="365"/>
      <c r="Q507" s="365"/>
      <c r="R507" s="365"/>
      <c r="S507" s="365"/>
      <c r="T507" s="366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37.737380000000002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67" t="s">
        <v>93</v>
      </c>
      <c r="D509" s="426"/>
      <c r="E509" s="426"/>
      <c r="F509" s="394"/>
      <c r="G509" s="367" t="s">
        <v>249</v>
      </c>
      <c r="H509" s="426"/>
      <c r="I509" s="426"/>
      <c r="J509" s="426"/>
      <c r="K509" s="426"/>
      <c r="L509" s="426"/>
      <c r="M509" s="426"/>
      <c r="N509" s="426"/>
      <c r="O509" s="394"/>
      <c r="P509" s="328" t="s">
        <v>473</v>
      </c>
      <c r="Q509" s="367" t="s">
        <v>478</v>
      </c>
      <c r="R509" s="394"/>
      <c r="S509" s="367" t="s">
        <v>534</v>
      </c>
      <c r="T509" s="394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604" t="s">
        <v>717</v>
      </c>
      <c r="B510" s="367" t="s">
        <v>59</v>
      </c>
      <c r="C510" s="367" t="s">
        <v>94</v>
      </c>
      <c r="D510" s="367" t="s">
        <v>102</v>
      </c>
      <c r="E510" s="367" t="s">
        <v>93</v>
      </c>
      <c r="F510" s="367" t="s">
        <v>240</v>
      </c>
      <c r="G510" s="367" t="s">
        <v>250</v>
      </c>
      <c r="H510" s="367" t="s">
        <v>257</v>
      </c>
      <c r="I510" s="367" t="s">
        <v>277</v>
      </c>
      <c r="J510" s="367" t="s">
        <v>343</v>
      </c>
      <c r="K510" s="329"/>
      <c r="L510" s="367" t="s">
        <v>346</v>
      </c>
      <c r="M510" s="367" t="s">
        <v>360</v>
      </c>
      <c r="N510" s="367" t="s">
        <v>445</v>
      </c>
      <c r="O510" s="367" t="s">
        <v>464</v>
      </c>
      <c r="P510" s="367" t="s">
        <v>474</v>
      </c>
      <c r="Q510" s="367" t="s">
        <v>479</v>
      </c>
      <c r="R510" s="367" t="s">
        <v>508</v>
      </c>
      <c r="S510" s="367" t="s">
        <v>535</v>
      </c>
      <c r="T510" s="367" t="s">
        <v>591</v>
      </c>
      <c r="U510" s="367" t="s">
        <v>621</v>
      </c>
      <c r="V510" s="367" t="s">
        <v>667</v>
      </c>
      <c r="Z510" s="52"/>
      <c r="AC510" s="329"/>
    </row>
    <row r="511" spans="1:53" ht="13.5" customHeight="1" thickBot="1" x14ac:dyDescent="0.25">
      <c r="A511" s="605"/>
      <c r="B511" s="368"/>
      <c r="C511" s="368"/>
      <c r="D511" s="368"/>
      <c r="E511" s="368"/>
      <c r="F511" s="368"/>
      <c r="G511" s="368"/>
      <c r="H511" s="368"/>
      <c r="I511" s="368"/>
      <c r="J511" s="368"/>
      <c r="K511" s="329"/>
      <c r="L511" s="368"/>
      <c r="M511" s="368"/>
      <c r="N511" s="368"/>
      <c r="O511" s="368"/>
      <c r="P511" s="368"/>
      <c r="Q511" s="368"/>
      <c r="R511" s="368"/>
      <c r="S511" s="368"/>
      <c r="T511" s="368"/>
      <c r="U511" s="368"/>
      <c r="V511" s="368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116.10000000000001</v>
      </c>
      <c r="D512" s="46">
        <f>IFERROR(W55*1,"0")+IFERROR(W56*1,"0")+IFERROR(W57*1,"0")+IFERROR(W58*1,"0")</f>
        <v>657.90000000000009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1597.96</v>
      </c>
      <c r="F512" s="46">
        <f>IFERROR(W132*1,"0")+IFERROR(W133*1,"0")+IFERROR(W134*1,"0")+IFERROR(W135*1,"0")</f>
        <v>366.6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310.8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2012.6999999999998</v>
      </c>
      <c r="J512" s="46">
        <f>IFERROR(W206*1,"0")</f>
        <v>176.4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1799.94</v>
      </c>
      <c r="N512" s="46">
        <f>IFERROR(W280*1,"0")+IFERROR(W281*1,"0")+IFERROR(W282*1,"0")+IFERROR(W283*1,"0")+IFERROR(W284*1,"0")+IFERROR(W285*1,"0")+IFERROR(W286*1,"0")+IFERROR(W287*1,"0")+IFERROR(W291*1,"0")+IFERROR(W292*1,"0")</f>
        <v>97.2</v>
      </c>
      <c r="O512" s="46">
        <f>IFERROR(W297*1,"0")+IFERROR(W301*1,"0")+IFERROR(W305*1,"0")+IFERROR(W309*1,"0")</f>
        <v>46.32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8225.2000000000007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36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511.56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115.5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828.72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952.8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5,80"/>
        <filter val="1 228,50"/>
        <filter val="1 350,00"/>
        <filter val="1 500,00"/>
        <filter val="1 700,00"/>
        <filter val="1 887,00"/>
        <filter val="10,15"/>
        <filter val="102,00"/>
        <filter val="103,87"/>
        <filter val="105,00"/>
        <filter val="105,61"/>
        <filter val="11,54"/>
        <filter val="112,28"/>
        <filter val="112,75"/>
        <filter val="115,38"/>
        <filter val="117,00"/>
        <filter val="117,78"/>
        <filter val="12,86"/>
        <filter val="120,50"/>
        <filter val="124,00"/>
        <filter val="128,25"/>
        <filter val="129,26"/>
        <filter val="13,05"/>
        <filter val="13,08"/>
        <filter val="14,40"/>
        <filter val="145,83"/>
        <filter val="15,00"/>
        <filter val="150,00"/>
        <filter val="154,00"/>
        <filter val="158,00"/>
        <filter val="160,08"/>
        <filter val="165,29"/>
        <filter val="167,00"/>
        <filter val="17 642,78"/>
        <filter val="17,00"/>
        <filter val="171,00"/>
        <filter val="175,88"/>
        <filter val="178,20"/>
        <filter val="18 732,72"/>
        <filter val="18,00"/>
        <filter val="18,56"/>
        <filter val="18,93"/>
        <filter val="181,13"/>
        <filter val="184,00"/>
        <filter val="187,00"/>
        <filter val="19 557,72"/>
        <filter val="191,00"/>
        <filter val="198,00"/>
        <filter val="202,00"/>
        <filter val="212,80"/>
        <filter val="22,82"/>
        <filter val="220,00"/>
        <filter val="222,00"/>
        <filter val="223,00"/>
        <filter val="228,00"/>
        <filter val="23,57"/>
        <filter val="241,00"/>
        <filter val="26,78"/>
        <filter val="277,50"/>
        <filter val="29,25"/>
        <filter val="29,83"/>
        <filter val="295,50"/>
        <filter val="3 165,21"/>
        <filter val="3 220,00"/>
        <filter val="3,00"/>
        <filter val="3,50"/>
        <filter val="30,00"/>
        <filter val="306,25"/>
        <filter val="33"/>
        <filter val="33,11"/>
        <filter val="337,50"/>
        <filter val="34,00"/>
        <filter val="352,13"/>
        <filter val="356,48"/>
        <filter val="36,00"/>
        <filter val="37,28"/>
        <filter val="37,57"/>
        <filter val="39,00"/>
        <filter val="39,50"/>
        <filter val="41,00"/>
        <filter val="416,87"/>
        <filter val="42,00"/>
        <filter val="435,75"/>
        <filter val="44,40"/>
        <filter val="447,00"/>
        <filter val="450,58"/>
        <filter val="46,00"/>
        <filter val="47,10"/>
        <filter val="47,78"/>
        <filter val="471,37"/>
        <filter val="50,40"/>
        <filter val="50,70"/>
        <filter val="50,75"/>
        <filter val="502,60"/>
        <filter val="502,80"/>
        <filter val="51,00"/>
        <filter val="52,50"/>
        <filter val="54,00"/>
        <filter val="56,30"/>
        <filter val="58,00"/>
        <filter val="585,00"/>
        <filter val="6 131,00"/>
        <filter val="61,25"/>
        <filter val="62,29"/>
        <filter val="647,63"/>
        <filter val="66,00"/>
        <filter val="67,80"/>
        <filter val="68,50"/>
        <filter val="698,00"/>
        <filter val="7,25"/>
        <filter val="78,98"/>
        <filter val="792,75"/>
        <filter val="8,54"/>
        <filter val="81,00"/>
        <filter val="83,50"/>
        <filter val="83,75"/>
        <filter val="85,50"/>
        <filter val="877,88"/>
        <filter val="90,00"/>
        <filter val="900,00"/>
        <filter val="91,72"/>
        <filter val="92,20"/>
        <filter val="92,58"/>
        <filter val="94,80"/>
        <filter val="95,90"/>
        <filter val="99,00"/>
      </filters>
    </filterColumn>
  </autoFilter>
  <mergeCells count="911"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R5:S5"/>
    <mergeCell ref="S17:T17"/>
    <mergeCell ref="N57:R57"/>
    <mergeCell ref="N33:T33"/>
    <mergeCell ref="N294:T294"/>
    <mergeCell ref="A304:X304"/>
    <mergeCell ref="N366:T366"/>
    <mergeCell ref="N431:T431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N27:R27"/>
    <mergeCell ref="N83:R83"/>
    <mergeCell ref="N91:R91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D237:E237"/>
    <mergeCell ref="A426:M427"/>
    <mergeCell ref="N389:R389"/>
    <mergeCell ref="N156:R156"/>
    <mergeCell ref="N327:R327"/>
    <mergeCell ref="D291:E291"/>
    <mergeCell ref="N316:T316"/>
    <mergeCell ref="N385:R385"/>
    <mergeCell ref="N310:T310"/>
    <mergeCell ref="D395:E395"/>
    <mergeCell ref="A401:X401"/>
    <mergeCell ref="D152:E152"/>
    <mergeCell ref="D323:E323"/>
    <mergeCell ref="D223:E223"/>
    <mergeCell ref="D450:E450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D242:E242"/>
    <mergeCell ref="N297:R297"/>
    <mergeCell ref="D386:E386"/>
    <mergeCell ref="A290:X290"/>
    <mergeCell ref="N399:T399"/>
    <mergeCell ref="D420:E420"/>
    <mergeCell ref="N59:T59"/>
    <mergeCell ref="A355:X355"/>
    <mergeCell ref="N256:R256"/>
    <mergeCell ref="N430:T430"/>
    <mergeCell ref="N98:R98"/>
    <mergeCell ref="D75:E75"/>
    <mergeCell ref="N105:T105"/>
    <mergeCell ref="A87:X87"/>
    <mergeCell ref="A218:X218"/>
    <mergeCell ref="N322:R322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N143:R143"/>
    <mergeCell ref="D49:E49"/>
    <mergeCell ref="N248:R248"/>
    <mergeCell ref="F17:F18"/>
    <mergeCell ref="D252:E252"/>
    <mergeCell ref="N141:R141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O5:P5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A53:X53"/>
    <mergeCell ref="D171:E171"/>
    <mergeCell ref="J9:L9"/>
    <mergeCell ref="N43:R43"/>
    <mergeCell ref="N214:R214"/>
    <mergeCell ref="D257:E257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A492:M493"/>
    <mergeCell ref="N414:R414"/>
    <mergeCell ref="A46:X46"/>
    <mergeCell ref="D80:E80"/>
    <mergeCell ref="N66:R66"/>
    <mergeCell ref="N188:R188"/>
    <mergeCell ref="N351:R351"/>
    <mergeCell ref="D39:E39"/>
    <mergeCell ref="A288:M289"/>
    <mergeCell ref="A510:A511"/>
    <mergeCell ref="N408:R408"/>
    <mergeCell ref="N187:R187"/>
    <mergeCell ref="A466:M467"/>
    <mergeCell ref="N423:R423"/>
    <mergeCell ref="D89:E89"/>
    <mergeCell ref="N254:R254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447:E447"/>
    <mergeCell ref="N122:R122"/>
    <mergeCell ref="D385:E385"/>
    <mergeCell ref="A120:X120"/>
    <mergeCell ref="N343:R343"/>
    <mergeCell ref="N281:R281"/>
    <mergeCell ref="D153:E153"/>
    <mergeCell ref="N464:R46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D383:E383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N109:R109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396:R396"/>
    <mergeCell ref="D206:E206"/>
    <mergeCell ref="N461:R461"/>
    <mergeCell ref="N277:T277"/>
    <mergeCell ref="D181:E181"/>
    <mergeCell ref="A373:X373"/>
    <mergeCell ref="N404:T404"/>
    <mergeCell ref="D273:E273"/>
    <mergeCell ref="N123:R123"/>
    <mergeCell ref="N421:R421"/>
    <mergeCell ref="N341:T341"/>
    <mergeCell ref="N293:T293"/>
    <mergeCell ref="N426:T426"/>
    <mergeCell ref="I510:I511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N161:R161"/>
    <mergeCell ref="N332:R332"/>
    <mergeCell ref="D198:E198"/>
    <mergeCell ref="D465:E465"/>
    <mergeCell ref="D269:E269"/>
    <mergeCell ref="N498:R498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287:R287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56:E56"/>
    <mergeCell ref="H17:H18"/>
    <mergeCell ref="A42:X42"/>
    <mergeCell ref="N41:T41"/>
    <mergeCell ref="H10:L10"/>
    <mergeCell ref="A9:C9"/>
    <mergeCell ref="D58:E58"/>
    <mergeCell ref="O12:P12"/>
    <mergeCell ref="N52:T52"/>
    <mergeCell ref="A95:X95"/>
    <mergeCell ref="N107:R107"/>
    <mergeCell ref="A159:X159"/>
    <mergeCell ref="N104:T104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321:E321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N365:T365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D201:E201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428:X428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N30:R30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I17:I18"/>
    <mergeCell ref="D141:E141"/>
    <mergeCell ref="D135:E135"/>
    <mergeCell ref="A312:X312"/>
    <mergeCell ref="A106:X106"/>
    <mergeCell ref="N32:T32"/>
    <mergeCell ref="D253:E253"/>
    <mergeCell ref="N381:R381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B510:B511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N63:R63"/>
    <mergeCell ref="N134:R134"/>
    <mergeCell ref="N305:R305"/>
    <mergeCell ref="N243:R243"/>
    <mergeCell ref="N50:R50"/>
    <mergeCell ref="N221:R221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D8:L8"/>
    <mergeCell ref="N39:R39"/>
    <mergeCell ref="N166:R166"/>
    <mergeCell ref="D1:F1"/>
    <mergeCell ref="A392:M393"/>
    <mergeCell ref="N353:T353"/>
    <mergeCell ref="J17:J18"/>
    <mergeCell ref="D82:E82"/>
    <mergeCell ref="L17:L18"/>
    <mergeCell ref="N226:R226"/>
    <mergeCell ref="O6:P6"/>
    <mergeCell ref="T12:U12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D66:E66"/>
    <mergeCell ref="D498:E498"/>
    <mergeCell ref="C509:F509"/>
    <mergeCell ref="D380:E380"/>
    <mergeCell ref="N501:T50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67:E67"/>
    <mergeCell ref="D381:E381"/>
    <mergeCell ref="D126:E126"/>
    <mergeCell ref="A144:M145"/>
    <mergeCell ref="N181:R181"/>
    <mergeCell ref="A205:X205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D510:D51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36:M37"/>
    <mergeCell ref="R6:S9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A38:X38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D98:E98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  <mergeCell ref="N481:T48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