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970FBD0-4239-4D76-9D29-FB42C2FE30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5" i="1" l="1"/>
  <c r="V494" i="1"/>
  <c r="V496" i="1" s="1"/>
  <c r="V492" i="1"/>
  <c r="W491" i="1"/>
  <c r="V491" i="1"/>
  <c r="X490" i="1"/>
  <c r="W490" i="1"/>
  <c r="X489" i="1"/>
  <c r="W489" i="1"/>
  <c r="X488" i="1"/>
  <c r="W488" i="1"/>
  <c r="X487" i="1"/>
  <c r="W487" i="1"/>
  <c r="X486" i="1"/>
  <c r="X491" i="1" s="1"/>
  <c r="W486" i="1"/>
  <c r="W492" i="1" s="1"/>
  <c r="N486" i="1"/>
  <c r="V484" i="1"/>
  <c r="W483" i="1"/>
  <c r="V483" i="1"/>
  <c r="X482" i="1"/>
  <c r="W482" i="1"/>
  <c r="X481" i="1"/>
  <c r="W481" i="1"/>
  <c r="X480" i="1"/>
  <c r="W480" i="1"/>
  <c r="X479" i="1"/>
  <c r="X483" i="1" s="1"/>
  <c r="W479" i="1"/>
  <c r="W484" i="1" s="1"/>
  <c r="V477" i="1"/>
  <c r="V476" i="1"/>
  <c r="W475" i="1"/>
  <c r="X475" i="1" s="1"/>
  <c r="W474" i="1"/>
  <c r="V472" i="1"/>
  <c r="V471" i="1"/>
  <c r="W470" i="1"/>
  <c r="X470" i="1" s="1"/>
  <c r="W469" i="1"/>
  <c r="X469" i="1" s="1"/>
  <c r="W468" i="1"/>
  <c r="W471" i="1" s="1"/>
  <c r="V464" i="1"/>
  <c r="V463" i="1"/>
  <c r="W462" i="1"/>
  <c r="X462" i="1" s="1"/>
  <c r="N462" i="1"/>
  <c r="W461" i="1"/>
  <c r="X461" i="1" s="1"/>
  <c r="N461" i="1"/>
  <c r="W460" i="1"/>
  <c r="V458" i="1"/>
  <c r="V457" i="1"/>
  <c r="W456" i="1"/>
  <c r="X456" i="1" s="1"/>
  <c r="W455" i="1"/>
  <c r="X455" i="1" s="1"/>
  <c r="W454" i="1"/>
  <c r="X454" i="1" s="1"/>
  <c r="W453" i="1"/>
  <c r="X453" i="1" s="1"/>
  <c r="N453" i="1"/>
  <c r="W452" i="1"/>
  <c r="X452" i="1" s="1"/>
  <c r="N452" i="1"/>
  <c r="W451" i="1"/>
  <c r="X451" i="1" s="1"/>
  <c r="N451" i="1"/>
  <c r="V449" i="1"/>
  <c r="V448" i="1"/>
  <c r="W447" i="1"/>
  <c r="X447" i="1" s="1"/>
  <c r="N447" i="1"/>
  <c r="W446" i="1"/>
  <c r="W448" i="1" s="1"/>
  <c r="N446" i="1"/>
  <c r="V444" i="1"/>
  <c r="V443" i="1"/>
  <c r="W442" i="1"/>
  <c r="X442" i="1" s="1"/>
  <c r="N442" i="1"/>
  <c r="W441" i="1"/>
  <c r="X441" i="1" s="1"/>
  <c r="N441" i="1"/>
  <c r="W440" i="1"/>
  <c r="X440" i="1" s="1"/>
  <c r="N440" i="1"/>
  <c r="X439" i="1"/>
  <c r="W439" i="1"/>
  <c r="N439" i="1"/>
  <c r="W438" i="1"/>
  <c r="X438" i="1" s="1"/>
  <c r="N438" i="1"/>
  <c r="W437" i="1"/>
  <c r="X437" i="1" s="1"/>
  <c r="N437" i="1"/>
  <c r="W436" i="1"/>
  <c r="X436" i="1" s="1"/>
  <c r="N436" i="1"/>
  <c r="W435" i="1"/>
  <c r="X435" i="1" s="1"/>
  <c r="N435" i="1"/>
  <c r="W434" i="1"/>
  <c r="N434" i="1"/>
  <c r="V430" i="1"/>
  <c r="V429" i="1"/>
  <c r="W428" i="1"/>
  <c r="V426" i="1"/>
  <c r="V425" i="1"/>
  <c r="W424" i="1"/>
  <c r="W426" i="1" s="1"/>
  <c r="V422" i="1"/>
  <c r="V421" i="1"/>
  <c r="W420" i="1"/>
  <c r="V418" i="1"/>
  <c r="V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W412" i="1"/>
  <c r="X412" i="1" s="1"/>
  <c r="N412" i="1"/>
  <c r="X411" i="1"/>
  <c r="W411" i="1"/>
  <c r="N411" i="1"/>
  <c r="W410" i="1"/>
  <c r="N410" i="1"/>
  <c r="V408" i="1"/>
  <c r="V407" i="1"/>
  <c r="W406" i="1"/>
  <c r="X406" i="1" s="1"/>
  <c r="N406" i="1"/>
  <c r="W405" i="1"/>
  <c r="X405" i="1" s="1"/>
  <c r="X407" i="1" s="1"/>
  <c r="N405" i="1"/>
  <c r="V402" i="1"/>
  <c r="V401" i="1"/>
  <c r="W400" i="1"/>
  <c r="X400" i="1" s="1"/>
  <c r="W399" i="1"/>
  <c r="X399" i="1" s="1"/>
  <c r="W398" i="1"/>
  <c r="X398" i="1" s="1"/>
  <c r="W397" i="1"/>
  <c r="W402" i="1" s="1"/>
  <c r="V395" i="1"/>
  <c r="V394" i="1"/>
  <c r="W393" i="1"/>
  <c r="N393" i="1"/>
  <c r="V391" i="1"/>
  <c r="V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V384" i="1"/>
  <c r="V383" i="1"/>
  <c r="W382" i="1"/>
  <c r="X382" i="1" s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X375" i="1"/>
  <c r="W375" i="1"/>
  <c r="N375" i="1"/>
  <c r="W374" i="1"/>
  <c r="X374" i="1" s="1"/>
  <c r="N374" i="1"/>
  <c r="W373" i="1"/>
  <c r="X373" i="1" s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N366" i="1"/>
  <c r="W365" i="1"/>
  <c r="W367" i="1" s="1"/>
  <c r="N365" i="1"/>
  <c r="V361" i="1"/>
  <c r="V360" i="1"/>
  <c r="W359" i="1"/>
  <c r="W361" i="1" s="1"/>
  <c r="N359" i="1"/>
  <c r="V357" i="1"/>
  <c r="V356" i="1"/>
  <c r="X355" i="1"/>
  <c r="W355" i="1"/>
  <c r="N355" i="1"/>
  <c r="W354" i="1"/>
  <c r="X354" i="1" s="1"/>
  <c r="N354" i="1"/>
  <c r="W353" i="1"/>
  <c r="X353" i="1" s="1"/>
  <c r="N353" i="1"/>
  <c r="W352" i="1"/>
  <c r="N352" i="1"/>
  <c r="V350" i="1"/>
  <c r="V349" i="1"/>
  <c r="W348" i="1"/>
  <c r="X348" i="1" s="1"/>
  <c r="N348" i="1"/>
  <c r="W347" i="1"/>
  <c r="X347" i="1" s="1"/>
  <c r="X349" i="1" s="1"/>
  <c r="N347" i="1"/>
  <c r="V345" i="1"/>
  <c r="V344" i="1"/>
  <c r="W343" i="1"/>
  <c r="X343" i="1" s="1"/>
  <c r="N343" i="1"/>
  <c r="W342" i="1"/>
  <c r="X342" i="1" s="1"/>
  <c r="W341" i="1"/>
  <c r="X341" i="1" s="1"/>
  <c r="N341" i="1"/>
  <c r="W340" i="1"/>
  <c r="X340" i="1" s="1"/>
  <c r="N340" i="1"/>
  <c r="W339" i="1"/>
  <c r="N339" i="1"/>
  <c r="V336" i="1"/>
  <c r="V335" i="1"/>
  <c r="W334" i="1"/>
  <c r="N334" i="1"/>
  <c r="V332" i="1"/>
  <c r="V331" i="1"/>
  <c r="W330" i="1"/>
  <c r="X330" i="1" s="1"/>
  <c r="N330" i="1"/>
  <c r="W329" i="1"/>
  <c r="X329" i="1" s="1"/>
  <c r="X331" i="1" s="1"/>
  <c r="V327" i="1"/>
  <c r="V326" i="1"/>
  <c r="W325" i="1"/>
  <c r="X325" i="1" s="1"/>
  <c r="N325" i="1"/>
  <c r="W324" i="1"/>
  <c r="X324" i="1" s="1"/>
  <c r="W323" i="1"/>
  <c r="X323" i="1" s="1"/>
  <c r="N323" i="1"/>
  <c r="V321" i="1"/>
  <c r="V320" i="1"/>
  <c r="W319" i="1"/>
  <c r="X319" i="1" s="1"/>
  <c r="N319" i="1"/>
  <c r="W318" i="1"/>
  <c r="X318" i="1" s="1"/>
  <c r="N318" i="1"/>
  <c r="X317" i="1"/>
  <c r="W317" i="1"/>
  <c r="X316" i="1"/>
  <c r="W316" i="1"/>
  <c r="N316" i="1"/>
  <c r="W315" i="1"/>
  <c r="X315" i="1" s="1"/>
  <c r="N315" i="1"/>
  <c r="W314" i="1"/>
  <c r="X314" i="1" s="1"/>
  <c r="N314" i="1"/>
  <c r="W313" i="1"/>
  <c r="X313" i="1" s="1"/>
  <c r="N313" i="1"/>
  <c r="W312" i="1"/>
  <c r="X312" i="1" s="1"/>
  <c r="N312" i="1"/>
  <c r="V308" i="1"/>
  <c r="V307" i="1"/>
  <c r="W306" i="1"/>
  <c r="W308" i="1" s="1"/>
  <c r="N306" i="1"/>
  <c r="V304" i="1"/>
  <c r="V303" i="1"/>
  <c r="W302" i="1"/>
  <c r="W304" i="1" s="1"/>
  <c r="N302" i="1"/>
  <c r="V300" i="1"/>
  <c r="V299" i="1"/>
  <c r="W298" i="1"/>
  <c r="W300" i="1" s="1"/>
  <c r="N298" i="1"/>
  <c r="V296" i="1"/>
  <c r="V295" i="1"/>
  <c r="W294" i="1"/>
  <c r="O503" i="1" s="1"/>
  <c r="N294" i="1"/>
  <c r="V291" i="1"/>
  <c r="V290" i="1"/>
  <c r="W289" i="1"/>
  <c r="X289" i="1" s="1"/>
  <c r="N289" i="1"/>
  <c r="W288" i="1"/>
  <c r="N288" i="1"/>
  <c r="V286" i="1"/>
  <c r="V285" i="1"/>
  <c r="W284" i="1"/>
  <c r="X284" i="1" s="1"/>
  <c r="N284" i="1"/>
  <c r="X283" i="1"/>
  <c r="W283" i="1"/>
  <c r="N283" i="1"/>
  <c r="W282" i="1"/>
  <c r="X282" i="1" s="1"/>
  <c r="N282" i="1"/>
  <c r="W281" i="1"/>
  <c r="X281" i="1" s="1"/>
  <c r="W280" i="1"/>
  <c r="X280" i="1" s="1"/>
  <c r="N280" i="1"/>
  <c r="W279" i="1"/>
  <c r="X279" i="1" s="1"/>
  <c r="N279" i="1"/>
  <c r="X278" i="1"/>
  <c r="W278" i="1"/>
  <c r="N278" i="1"/>
  <c r="W277" i="1"/>
  <c r="N277" i="1"/>
  <c r="V274" i="1"/>
  <c r="V273" i="1"/>
  <c r="W272" i="1"/>
  <c r="X272" i="1" s="1"/>
  <c r="N272" i="1"/>
  <c r="W271" i="1"/>
  <c r="X271" i="1" s="1"/>
  <c r="N271" i="1"/>
  <c r="W270" i="1"/>
  <c r="N270" i="1"/>
  <c r="V268" i="1"/>
  <c r="V267" i="1"/>
  <c r="W266" i="1"/>
  <c r="X266" i="1" s="1"/>
  <c r="N266" i="1"/>
  <c r="W265" i="1"/>
  <c r="X265" i="1" s="1"/>
  <c r="W264" i="1"/>
  <c r="X264" i="1" s="1"/>
  <c r="V262" i="1"/>
  <c r="V261" i="1"/>
  <c r="W260" i="1"/>
  <c r="X260" i="1" s="1"/>
  <c r="N260" i="1"/>
  <c r="W259" i="1"/>
  <c r="X259" i="1" s="1"/>
  <c r="N259" i="1"/>
  <c r="W258" i="1"/>
  <c r="N258" i="1"/>
  <c r="V256" i="1"/>
  <c r="V255" i="1"/>
  <c r="W254" i="1"/>
  <c r="X254" i="1" s="1"/>
  <c r="N254" i="1"/>
  <c r="W253" i="1"/>
  <c r="X253" i="1" s="1"/>
  <c r="N253" i="1"/>
  <c r="W252" i="1"/>
  <c r="X252" i="1" s="1"/>
  <c r="N252" i="1"/>
  <c r="X251" i="1"/>
  <c r="W251" i="1"/>
  <c r="N251" i="1"/>
  <c r="W250" i="1"/>
  <c r="X250" i="1" s="1"/>
  <c r="N250" i="1"/>
  <c r="W249" i="1"/>
  <c r="X249" i="1" s="1"/>
  <c r="W248" i="1"/>
  <c r="X248" i="1" s="1"/>
  <c r="W247" i="1"/>
  <c r="X247" i="1" s="1"/>
  <c r="N247" i="1"/>
  <c r="W246" i="1"/>
  <c r="X246" i="1" s="1"/>
  <c r="N246" i="1"/>
  <c r="W245" i="1"/>
  <c r="X245" i="1" s="1"/>
  <c r="N245" i="1"/>
  <c r="V243" i="1"/>
  <c r="V242" i="1"/>
  <c r="X241" i="1"/>
  <c r="W241" i="1"/>
  <c r="N241" i="1"/>
  <c r="W240" i="1"/>
  <c r="X240" i="1" s="1"/>
  <c r="N240" i="1"/>
  <c r="W239" i="1"/>
  <c r="X239" i="1" s="1"/>
  <c r="N239" i="1"/>
  <c r="W238" i="1"/>
  <c r="W242" i="1" s="1"/>
  <c r="N238" i="1"/>
  <c r="V236" i="1"/>
  <c r="V235" i="1"/>
  <c r="W234" i="1"/>
  <c r="N234" i="1"/>
  <c r="V232" i="1"/>
  <c r="V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X217" i="1"/>
  <c r="W217" i="1"/>
  <c r="N217" i="1"/>
  <c r="W216" i="1"/>
  <c r="N216" i="1"/>
  <c r="V213" i="1"/>
  <c r="V212" i="1"/>
  <c r="W211" i="1"/>
  <c r="X211" i="1" s="1"/>
  <c r="W210" i="1"/>
  <c r="X210" i="1" s="1"/>
  <c r="W209" i="1"/>
  <c r="X209" i="1" s="1"/>
  <c r="W208" i="1"/>
  <c r="W213" i="1" s="1"/>
  <c r="V205" i="1"/>
  <c r="W204" i="1"/>
  <c r="V204" i="1"/>
  <c r="X203" i="1"/>
  <c r="X204" i="1" s="1"/>
  <c r="W203" i="1"/>
  <c r="J503" i="1" s="1"/>
  <c r="N203" i="1"/>
  <c r="V200" i="1"/>
  <c r="V199" i="1"/>
  <c r="W198" i="1"/>
  <c r="X198" i="1" s="1"/>
  <c r="N198" i="1"/>
  <c r="W197" i="1"/>
  <c r="X197" i="1" s="1"/>
  <c r="N197" i="1"/>
  <c r="W196" i="1"/>
  <c r="X196" i="1" s="1"/>
  <c r="W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X178" i="1"/>
  <c r="W178" i="1"/>
  <c r="X177" i="1"/>
  <c r="W177" i="1"/>
  <c r="N177" i="1"/>
  <c r="W176" i="1"/>
  <c r="X176" i="1" s="1"/>
  <c r="W175" i="1"/>
  <c r="N175" i="1"/>
  <c r="V173" i="1"/>
  <c r="V172" i="1"/>
  <c r="W171" i="1"/>
  <c r="X171" i="1" s="1"/>
  <c r="N171" i="1"/>
  <c r="X170" i="1"/>
  <c r="W170" i="1"/>
  <c r="N170" i="1"/>
  <c r="W169" i="1"/>
  <c r="X169" i="1" s="1"/>
  <c r="N169" i="1"/>
  <c r="W168" i="1"/>
  <c r="N168" i="1"/>
  <c r="V166" i="1"/>
  <c r="V165" i="1"/>
  <c r="W164" i="1"/>
  <c r="X164" i="1" s="1"/>
  <c r="N164" i="1"/>
  <c r="W163" i="1"/>
  <c r="V161" i="1"/>
  <c r="V160" i="1"/>
  <c r="W159" i="1"/>
  <c r="X159" i="1" s="1"/>
  <c r="N159" i="1"/>
  <c r="W158" i="1"/>
  <c r="W160" i="1" s="1"/>
  <c r="N158" i="1"/>
  <c r="V155" i="1"/>
  <c r="V154" i="1"/>
  <c r="W153" i="1"/>
  <c r="X153" i="1" s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V142" i="1"/>
  <c r="V141" i="1"/>
  <c r="W140" i="1"/>
  <c r="X140" i="1" s="1"/>
  <c r="N140" i="1"/>
  <c r="W139" i="1"/>
  <c r="W141" i="1" s="1"/>
  <c r="N139" i="1"/>
  <c r="X138" i="1"/>
  <c r="W138" i="1"/>
  <c r="N138" i="1"/>
  <c r="V134" i="1"/>
  <c r="V133" i="1"/>
  <c r="W132" i="1"/>
  <c r="X132" i="1" s="1"/>
  <c r="N132" i="1"/>
  <c r="W131" i="1"/>
  <c r="X131" i="1" s="1"/>
  <c r="N131" i="1"/>
  <c r="W130" i="1"/>
  <c r="W129" i="1"/>
  <c r="X129" i="1" s="1"/>
  <c r="N129" i="1"/>
  <c r="V126" i="1"/>
  <c r="V125" i="1"/>
  <c r="W124" i="1"/>
  <c r="X124" i="1" s="1"/>
  <c r="W123" i="1"/>
  <c r="X123" i="1" s="1"/>
  <c r="N123" i="1"/>
  <c r="W122" i="1"/>
  <c r="X122" i="1" s="1"/>
  <c r="W121" i="1"/>
  <c r="X121" i="1" s="1"/>
  <c r="W120" i="1"/>
  <c r="X120" i="1" s="1"/>
  <c r="W119" i="1"/>
  <c r="X119" i="1" s="1"/>
  <c r="N119" i="1"/>
  <c r="W118" i="1"/>
  <c r="X118" i="1" s="1"/>
  <c r="X125" i="1" s="1"/>
  <c r="N118" i="1"/>
  <c r="V116" i="1"/>
  <c r="V115" i="1"/>
  <c r="W114" i="1"/>
  <c r="X114" i="1" s="1"/>
  <c r="W113" i="1"/>
  <c r="X113" i="1" s="1"/>
  <c r="N113" i="1"/>
  <c r="W112" i="1"/>
  <c r="X112" i="1" s="1"/>
  <c r="W111" i="1"/>
  <c r="X111" i="1" s="1"/>
  <c r="W110" i="1"/>
  <c r="X110" i="1" s="1"/>
  <c r="W109" i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X91" i="1"/>
  <c r="W91" i="1"/>
  <c r="N91" i="1"/>
  <c r="W90" i="1"/>
  <c r="X90" i="1" s="1"/>
  <c r="W89" i="1"/>
  <c r="X89" i="1" s="1"/>
  <c r="W88" i="1"/>
  <c r="X88" i="1" s="1"/>
  <c r="W87" i="1"/>
  <c r="X87" i="1" s="1"/>
  <c r="X92" i="1" s="1"/>
  <c r="N87" i="1"/>
  <c r="V85" i="1"/>
  <c r="V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W78" i="1"/>
  <c r="X78" i="1" s="1"/>
  <c r="W77" i="1"/>
  <c r="X77" i="1" s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5" i="1" s="1"/>
  <c r="W64" i="1"/>
  <c r="X64" i="1" s="1"/>
  <c r="N64" i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C503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N27" i="1"/>
  <c r="W26" i="1"/>
  <c r="X26" i="1" s="1"/>
  <c r="N26" i="1"/>
  <c r="V24" i="1"/>
  <c r="V23" i="1"/>
  <c r="W22" i="1"/>
  <c r="W24" i="1" s="1"/>
  <c r="N22" i="1"/>
  <c r="H10" i="1"/>
  <c r="J9" i="1"/>
  <c r="A9" i="1"/>
  <c r="H9" i="1" s="1"/>
  <c r="D7" i="1"/>
  <c r="O6" i="1"/>
  <c r="N2" i="1"/>
  <c r="X22" i="1" l="1"/>
  <c r="X23" i="1" s="1"/>
  <c r="W23" i="1"/>
  <c r="X294" i="1"/>
  <c r="X295" i="1" s="1"/>
  <c r="W295" i="1"/>
  <c r="X298" i="1"/>
  <c r="X299" i="1" s="1"/>
  <c r="W299" i="1"/>
  <c r="X302" i="1"/>
  <c r="X303" i="1" s="1"/>
  <c r="W303" i="1"/>
  <c r="X306" i="1"/>
  <c r="X307" i="1" s="1"/>
  <c r="W307" i="1"/>
  <c r="W344" i="1"/>
  <c r="X390" i="1"/>
  <c r="X424" i="1"/>
  <c r="X425" i="1" s="1"/>
  <c r="W425" i="1"/>
  <c r="W59" i="1"/>
  <c r="X55" i="1"/>
  <c r="W133" i="1"/>
  <c r="W103" i="1"/>
  <c r="X95" i="1"/>
  <c r="W116" i="1"/>
  <c r="X106" i="1"/>
  <c r="W134" i="1"/>
  <c r="X130" i="1"/>
  <c r="X133" i="1" s="1"/>
  <c r="W172" i="1"/>
  <c r="X168" i="1"/>
  <c r="X172" i="1" s="1"/>
  <c r="W200" i="1"/>
  <c r="X195" i="1"/>
  <c r="W199" i="1"/>
  <c r="X255" i="1"/>
  <c r="X267" i="1"/>
  <c r="X326" i="1"/>
  <c r="V493" i="1"/>
  <c r="W32" i="1"/>
  <c r="W84" i="1"/>
  <c r="W115" i="1"/>
  <c r="W126" i="1"/>
  <c r="N503" i="1"/>
  <c r="W349" i="1"/>
  <c r="X359" i="1"/>
  <c r="X360" i="1" s="1"/>
  <c r="W360" i="1"/>
  <c r="X365" i="1"/>
  <c r="X367" i="1" s="1"/>
  <c r="W390" i="1"/>
  <c r="X397" i="1"/>
  <c r="X401" i="1" s="1"/>
  <c r="W401" i="1"/>
  <c r="X468" i="1"/>
  <c r="X471" i="1" s="1"/>
  <c r="X154" i="1"/>
  <c r="X84" i="1"/>
  <c r="X59" i="1"/>
  <c r="X103" i="1"/>
  <c r="W60" i="1"/>
  <c r="W85" i="1"/>
  <c r="W104" i="1"/>
  <c r="W125" i="1"/>
  <c r="W154" i="1"/>
  <c r="W166" i="1"/>
  <c r="X163" i="1"/>
  <c r="X165" i="1" s="1"/>
  <c r="W173" i="1"/>
  <c r="X234" i="1"/>
  <c r="X235" i="1" s="1"/>
  <c r="W235" i="1"/>
  <c r="W236" i="1"/>
  <c r="W262" i="1"/>
  <c r="W273" i="1"/>
  <c r="X270" i="1"/>
  <c r="X273" i="1" s="1"/>
  <c r="W286" i="1"/>
  <c r="X334" i="1"/>
  <c r="X335" i="1" s="1"/>
  <c r="W335" i="1"/>
  <c r="W336" i="1"/>
  <c r="W391" i="1"/>
  <c r="W418" i="1"/>
  <c r="X410" i="1"/>
  <c r="X417" i="1" s="1"/>
  <c r="W417" i="1"/>
  <c r="W476" i="1"/>
  <c r="X474" i="1"/>
  <c r="X476" i="1" s="1"/>
  <c r="E503" i="1"/>
  <c r="A10" i="1"/>
  <c r="W495" i="1"/>
  <c r="B503" i="1"/>
  <c r="W494" i="1"/>
  <c r="X27" i="1"/>
  <c r="X32" i="1" s="1"/>
  <c r="X35" i="1"/>
  <c r="X36" i="1" s="1"/>
  <c r="X39" i="1"/>
  <c r="X40" i="1" s="1"/>
  <c r="X43" i="1"/>
  <c r="X44" i="1" s="1"/>
  <c r="X49" i="1"/>
  <c r="X51" i="1" s="1"/>
  <c r="W52" i="1"/>
  <c r="W93" i="1"/>
  <c r="X109" i="1"/>
  <c r="X115" i="1" s="1"/>
  <c r="F503" i="1"/>
  <c r="G503" i="1"/>
  <c r="X139" i="1"/>
  <c r="X141" i="1" s="1"/>
  <c r="W142" i="1"/>
  <c r="W161" i="1"/>
  <c r="X158" i="1"/>
  <c r="X160" i="1" s="1"/>
  <c r="W165" i="1"/>
  <c r="X199" i="1"/>
  <c r="W256" i="1"/>
  <c r="W267" i="1"/>
  <c r="W274" i="1"/>
  <c r="W326" i="1"/>
  <c r="W357" i="1"/>
  <c r="X352" i="1"/>
  <c r="X356" i="1" s="1"/>
  <c r="W384" i="1"/>
  <c r="X370" i="1"/>
  <c r="X383" i="1" s="1"/>
  <c r="W383" i="1"/>
  <c r="X428" i="1"/>
  <c r="X429" i="1" s="1"/>
  <c r="W429" i="1"/>
  <c r="W430" i="1"/>
  <c r="W449" i="1"/>
  <c r="X446" i="1"/>
  <c r="X448" i="1" s="1"/>
  <c r="W458" i="1"/>
  <c r="W463" i="1"/>
  <c r="X460" i="1"/>
  <c r="X463" i="1" s="1"/>
  <c r="W477" i="1"/>
  <c r="I503" i="1"/>
  <c r="F9" i="1"/>
  <c r="F10" i="1"/>
  <c r="W33" i="1"/>
  <c r="W37" i="1"/>
  <c r="W41" i="1"/>
  <c r="W45" i="1"/>
  <c r="W51" i="1"/>
  <c r="W92" i="1"/>
  <c r="W192" i="1"/>
  <c r="X175" i="1"/>
  <c r="X192" i="1" s="1"/>
  <c r="W212" i="1"/>
  <c r="X208" i="1"/>
  <c r="X212" i="1" s="1"/>
  <c r="L503" i="1"/>
  <c r="W232" i="1"/>
  <c r="X238" i="1"/>
  <c r="X242" i="1" s="1"/>
  <c r="W243" i="1"/>
  <c r="W268" i="1"/>
  <c r="W291" i="1"/>
  <c r="X288" i="1"/>
  <c r="X290" i="1" s="1"/>
  <c r="P503" i="1"/>
  <c r="W320" i="1"/>
  <c r="W327" i="1"/>
  <c r="W332" i="1"/>
  <c r="Q503" i="1"/>
  <c r="W345" i="1"/>
  <c r="X339" i="1"/>
  <c r="X344" i="1" s="1"/>
  <c r="W394" i="1"/>
  <c r="X393" i="1"/>
  <c r="X394" i="1" s="1"/>
  <c r="W395" i="1"/>
  <c r="W408" i="1"/>
  <c r="W421" i="1"/>
  <c r="X420" i="1"/>
  <c r="X421" i="1" s="1"/>
  <c r="W422" i="1"/>
  <c r="X457" i="1"/>
  <c r="W464" i="1"/>
  <c r="V497" i="1"/>
  <c r="D503" i="1"/>
  <c r="H503" i="1"/>
  <c r="W155" i="1"/>
  <c r="W193" i="1"/>
  <c r="M503" i="1"/>
  <c r="W231" i="1"/>
  <c r="X216" i="1"/>
  <c r="X231" i="1" s="1"/>
  <c r="W255" i="1"/>
  <c r="W261" i="1"/>
  <c r="X258" i="1"/>
  <c r="X261" i="1" s="1"/>
  <c r="W285" i="1"/>
  <c r="X277" i="1"/>
  <c r="X285" i="1" s="1"/>
  <c r="W290" i="1"/>
  <c r="X320" i="1"/>
  <c r="W331" i="1"/>
  <c r="W350" i="1"/>
  <c r="W356" i="1"/>
  <c r="W368" i="1"/>
  <c r="W407" i="1"/>
  <c r="X434" i="1"/>
  <c r="X443" i="1" s="1"/>
  <c r="T503" i="1"/>
  <c r="W443" i="1"/>
  <c r="W444" i="1"/>
  <c r="W457" i="1"/>
  <c r="U503" i="1"/>
  <c r="R503" i="1"/>
  <c r="W205" i="1"/>
  <c r="W296" i="1"/>
  <c r="W321" i="1"/>
  <c r="S503" i="1"/>
  <c r="W472" i="1"/>
  <c r="W497" i="1" l="1"/>
  <c r="W493" i="1"/>
  <c r="X498" i="1"/>
  <c r="W496" i="1"/>
</calcChain>
</file>

<file path=xl/sharedStrings.xml><?xml version="1.0" encoding="utf-8"?>
<sst xmlns="http://schemas.openxmlformats.org/spreadsheetml/2006/main" count="2142" uniqueCount="740">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</sst>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3"/>
  <sheetViews>
    <sheetView showGridLines="0" tabSelected="1" topLeftCell="A2" zoomScaleNormal="100" zoomScaleSheetLayoutView="100" workbookViewId="0">
      <selection activeCell="Z352" sqref="Z352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24" customFormat="1" ht="45" customHeight="1" x14ac:dyDescent="0.2">
      <c r="A1" s="41"/>
      <c r="B1" s="41"/>
      <c r="C1" s="41"/>
      <c r="D1" s="478" t="s">
        <v>0</v>
      </c>
      <c r="E1" s="336"/>
      <c r="F1" s="336"/>
      <c r="G1" s="12" t="s">
        <v>1</v>
      </c>
      <c r="H1" s="478" t="s">
        <v>2</v>
      </c>
      <c r="I1" s="336"/>
      <c r="J1" s="336"/>
      <c r="K1" s="336"/>
      <c r="L1" s="336"/>
      <c r="M1" s="336"/>
      <c r="N1" s="336"/>
      <c r="O1" s="336"/>
      <c r="P1" s="335" t="s">
        <v>3</v>
      </c>
      <c r="Q1" s="336"/>
      <c r="R1" s="33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0"/>
      <c r="P2" s="350"/>
      <c r="Q2" s="350"/>
      <c r="R2" s="350"/>
      <c r="S2" s="350"/>
      <c r="T2" s="350"/>
      <c r="U2" s="350"/>
      <c r="V2" s="16"/>
      <c r="W2" s="16"/>
      <c r="X2" s="16"/>
      <c r="Y2" s="16"/>
      <c r="Z2" s="51"/>
      <c r="AA2" s="51"/>
      <c r="AB2" s="51"/>
    </row>
    <row r="3" spans="1:29" s="32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0"/>
      <c r="O3" s="350"/>
      <c r="P3" s="350"/>
      <c r="Q3" s="350"/>
      <c r="R3" s="350"/>
      <c r="S3" s="350"/>
      <c r="T3" s="350"/>
      <c r="U3" s="350"/>
      <c r="V3" s="16"/>
      <c r="W3" s="16"/>
      <c r="X3" s="16"/>
      <c r="Y3" s="16"/>
      <c r="Z3" s="51"/>
      <c r="AA3" s="51"/>
      <c r="AB3" s="51"/>
    </row>
    <row r="4" spans="1:29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4" customFormat="1" ht="23.45" customHeight="1" x14ac:dyDescent="0.2">
      <c r="A5" s="566" t="s">
        <v>8</v>
      </c>
      <c r="B5" s="384"/>
      <c r="C5" s="381"/>
      <c r="D5" s="613"/>
      <c r="E5" s="614"/>
      <c r="F5" s="408" t="s">
        <v>9</v>
      </c>
      <c r="G5" s="381"/>
      <c r="H5" s="613"/>
      <c r="I5" s="666"/>
      <c r="J5" s="666"/>
      <c r="K5" s="666"/>
      <c r="L5" s="614"/>
      <c r="N5" s="24" t="s">
        <v>10</v>
      </c>
      <c r="O5" s="395">
        <v>45320</v>
      </c>
      <c r="P5" s="396"/>
      <c r="R5" s="371" t="s">
        <v>11</v>
      </c>
      <c r="S5" s="372"/>
      <c r="T5" s="539" t="s">
        <v>12</v>
      </c>
      <c r="U5" s="396"/>
      <c r="Z5" s="51"/>
      <c r="AA5" s="51"/>
      <c r="AB5" s="51"/>
    </row>
    <row r="6" spans="1:29" s="324" customFormat="1" ht="24" customHeight="1" x14ac:dyDescent="0.2">
      <c r="A6" s="566" t="s">
        <v>13</v>
      </c>
      <c r="B6" s="384"/>
      <c r="C6" s="381"/>
      <c r="D6" s="435" t="s">
        <v>14</v>
      </c>
      <c r="E6" s="436"/>
      <c r="F6" s="436"/>
      <c r="G6" s="436"/>
      <c r="H6" s="436"/>
      <c r="I6" s="436"/>
      <c r="J6" s="436"/>
      <c r="K6" s="436"/>
      <c r="L6" s="396"/>
      <c r="N6" s="24" t="s">
        <v>15</v>
      </c>
      <c r="O6" s="584" t="str">
        <f>IF(O5=0," ",CHOOSE(WEEKDAY(O5,2),"Понедельник","Вторник","Среда","Четверг","Пятница","Суббота","Воскресенье"))</f>
        <v>Понедельник</v>
      </c>
      <c r="P6" s="343"/>
      <c r="R6" s="638" t="s">
        <v>16</v>
      </c>
      <c r="S6" s="372"/>
      <c r="T6" s="522" t="s">
        <v>17</v>
      </c>
      <c r="U6" s="523"/>
      <c r="Z6" s="51"/>
      <c r="AA6" s="51"/>
      <c r="AB6" s="51"/>
    </row>
    <row r="7" spans="1:29" s="324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451"/>
      <c r="N7" s="24"/>
      <c r="O7" s="42"/>
      <c r="P7" s="42"/>
      <c r="R7" s="350"/>
      <c r="S7" s="372"/>
      <c r="T7" s="524"/>
      <c r="U7" s="525"/>
      <c r="Z7" s="51"/>
      <c r="AA7" s="51"/>
      <c r="AB7" s="51"/>
    </row>
    <row r="8" spans="1:29" s="324" customFormat="1" ht="25.5" customHeight="1" x14ac:dyDescent="0.2">
      <c r="A8" s="355" t="s">
        <v>18</v>
      </c>
      <c r="B8" s="347"/>
      <c r="C8" s="348"/>
      <c r="D8" s="604"/>
      <c r="E8" s="605"/>
      <c r="F8" s="605"/>
      <c r="G8" s="605"/>
      <c r="H8" s="605"/>
      <c r="I8" s="605"/>
      <c r="J8" s="605"/>
      <c r="K8" s="605"/>
      <c r="L8" s="606"/>
      <c r="N8" s="24" t="s">
        <v>19</v>
      </c>
      <c r="O8" s="427">
        <v>0.41666666666666669</v>
      </c>
      <c r="P8" s="396"/>
      <c r="R8" s="350"/>
      <c r="S8" s="372"/>
      <c r="T8" s="524"/>
      <c r="U8" s="525"/>
      <c r="Z8" s="51"/>
      <c r="AA8" s="51"/>
      <c r="AB8" s="51"/>
    </row>
    <row r="9" spans="1:29" s="324" customFormat="1" ht="39.950000000000003" customHeight="1" x14ac:dyDescent="0.2">
      <c r="A9" s="3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419"/>
      <c r="E9" s="370"/>
      <c r="F9" s="3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6" t="s">
        <v>20</v>
      </c>
      <c r="O9" s="395"/>
      <c r="P9" s="396"/>
      <c r="R9" s="350"/>
      <c r="S9" s="372"/>
      <c r="T9" s="526"/>
      <c r="U9" s="527"/>
      <c r="V9" s="43"/>
      <c r="W9" s="43"/>
      <c r="X9" s="43"/>
      <c r="Y9" s="43"/>
      <c r="Z9" s="51"/>
      <c r="AA9" s="51"/>
      <c r="AB9" s="51"/>
    </row>
    <row r="10" spans="1:29" s="324" customFormat="1" ht="26.45" customHeight="1" x14ac:dyDescent="0.2">
      <c r="A10" s="3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419"/>
      <c r="E10" s="370"/>
      <c r="F10" s="3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460" t="str">
        <f>IFERROR(VLOOKUP($D$10,Proxy,2,FALSE),"")</f>
        <v/>
      </c>
      <c r="I10" s="350"/>
      <c r="J10" s="350"/>
      <c r="K10" s="350"/>
      <c r="L10" s="350"/>
      <c r="N10" s="26" t="s">
        <v>21</v>
      </c>
      <c r="O10" s="427"/>
      <c r="P10" s="396"/>
      <c r="S10" s="24" t="s">
        <v>22</v>
      </c>
      <c r="T10" s="688" t="s">
        <v>23</v>
      </c>
      <c r="U10" s="523"/>
      <c r="V10" s="44"/>
      <c r="W10" s="44"/>
      <c r="X10" s="44"/>
      <c r="Y10" s="44"/>
      <c r="Z10" s="51"/>
      <c r="AA10" s="51"/>
      <c r="AB10" s="51"/>
    </row>
    <row r="11" spans="1:29" s="32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396"/>
      <c r="S11" s="24" t="s">
        <v>26</v>
      </c>
      <c r="T11" s="414" t="s">
        <v>27</v>
      </c>
      <c r="U11" s="415"/>
      <c r="V11" s="45"/>
      <c r="W11" s="45"/>
      <c r="X11" s="45"/>
      <c r="Y11" s="45"/>
      <c r="Z11" s="51"/>
      <c r="AA11" s="51"/>
      <c r="AB11" s="51"/>
    </row>
    <row r="12" spans="1:29" s="324" customFormat="1" ht="18.600000000000001" customHeight="1" x14ac:dyDescent="0.2">
      <c r="A12" s="383" t="s">
        <v>28</v>
      </c>
      <c r="B12" s="384"/>
      <c r="C12" s="384"/>
      <c r="D12" s="384"/>
      <c r="E12" s="384"/>
      <c r="F12" s="384"/>
      <c r="G12" s="384"/>
      <c r="H12" s="384"/>
      <c r="I12" s="384"/>
      <c r="J12" s="384"/>
      <c r="K12" s="384"/>
      <c r="L12" s="381"/>
      <c r="N12" s="24" t="s">
        <v>29</v>
      </c>
      <c r="O12" s="450"/>
      <c r="P12" s="451"/>
      <c r="Q12" s="23"/>
      <c r="S12" s="24"/>
      <c r="T12" s="336"/>
      <c r="U12" s="350"/>
      <c r="Z12" s="51"/>
      <c r="AA12" s="51"/>
      <c r="AB12" s="51"/>
    </row>
    <row r="13" spans="1:29" s="324" customFormat="1" ht="23.25" customHeight="1" x14ac:dyDescent="0.2">
      <c r="A13" s="383" t="s">
        <v>30</v>
      </c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1"/>
      <c r="M13" s="26"/>
      <c r="N13" s="26" t="s">
        <v>31</v>
      </c>
      <c r="O13" s="414"/>
      <c r="P13" s="415"/>
      <c r="Q13" s="23"/>
      <c r="V13" s="49"/>
      <c r="W13" s="49"/>
      <c r="X13" s="49"/>
      <c r="Y13" s="49"/>
      <c r="Z13" s="51"/>
      <c r="AA13" s="51"/>
      <c r="AB13" s="51"/>
    </row>
    <row r="14" spans="1:29" s="324" customFormat="1" ht="18.600000000000001" customHeight="1" x14ac:dyDescent="0.2">
      <c r="A14" s="383" t="s">
        <v>32</v>
      </c>
      <c r="B14" s="384"/>
      <c r="C14" s="384"/>
      <c r="D14" s="384"/>
      <c r="E14" s="384"/>
      <c r="F14" s="384"/>
      <c r="G14" s="384"/>
      <c r="H14" s="384"/>
      <c r="I14" s="384"/>
      <c r="J14" s="384"/>
      <c r="K14" s="384"/>
      <c r="L14" s="381"/>
      <c r="V14" s="50"/>
      <c r="W14" s="50"/>
      <c r="X14" s="50"/>
      <c r="Y14" s="50"/>
      <c r="Z14" s="51"/>
      <c r="AA14" s="51"/>
      <c r="AB14" s="51"/>
    </row>
    <row r="15" spans="1:29" s="324" customFormat="1" ht="22.5" customHeight="1" x14ac:dyDescent="0.2">
      <c r="A15" s="390" t="s">
        <v>33</v>
      </c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81"/>
      <c r="N15" s="547" t="s">
        <v>34</v>
      </c>
      <c r="O15" s="336"/>
      <c r="P15" s="336"/>
      <c r="Q15" s="336"/>
      <c r="R15" s="33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8"/>
      <c r="O16" s="548"/>
      <c r="P16" s="548"/>
      <c r="Q16" s="548"/>
      <c r="R16" s="54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7" t="s">
        <v>35</v>
      </c>
      <c r="B17" s="337" t="s">
        <v>36</v>
      </c>
      <c r="C17" s="574" t="s">
        <v>37</v>
      </c>
      <c r="D17" s="337" t="s">
        <v>38</v>
      </c>
      <c r="E17" s="338"/>
      <c r="F17" s="337" t="s">
        <v>39</v>
      </c>
      <c r="G17" s="337" t="s">
        <v>40</v>
      </c>
      <c r="H17" s="337" t="s">
        <v>41</v>
      </c>
      <c r="I17" s="337" t="s">
        <v>42</v>
      </c>
      <c r="J17" s="337" t="s">
        <v>43</v>
      </c>
      <c r="K17" s="337" t="s">
        <v>44</v>
      </c>
      <c r="L17" s="337" t="s">
        <v>45</v>
      </c>
      <c r="M17" s="337" t="s">
        <v>46</v>
      </c>
      <c r="N17" s="337" t="s">
        <v>47</v>
      </c>
      <c r="O17" s="600"/>
      <c r="P17" s="600"/>
      <c r="Q17" s="600"/>
      <c r="R17" s="338"/>
      <c r="S17" s="380" t="s">
        <v>48</v>
      </c>
      <c r="T17" s="381"/>
      <c r="U17" s="337" t="s">
        <v>49</v>
      </c>
      <c r="V17" s="337" t="s">
        <v>50</v>
      </c>
      <c r="W17" s="651" t="s">
        <v>51</v>
      </c>
      <c r="X17" s="337" t="s">
        <v>52</v>
      </c>
      <c r="Y17" s="353" t="s">
        <v>53</v>
      </c>
      <c r="Z17" s="353" t="s">
        <v>54</v>
      </c>
      <c r="AA17" s="353" t="s">
        <v>55</v>
      </c>
      <c r="AB17" s="645"/>
      <c r="AC17" s="646"/>
      <c r="AD17" s="575"/>
      <c r="BA17" s="641" t="s">
        <v>56</v>
      </c>
    </row>
    <row r="18" spans="1:53" ht="14.25" customHeight="1" x14ac:dyDescent="0.2">
      <c r="A18" s="344"/>
      <c r="B18" s="344"/>
      <c r="C18" s="344"/>
      <c r="D18" s="339"/>
      <c r="E18" s="340"/>
      <c r="F18" s="344"/>
      <c r="G18" s="344"/>
      <c r="H18" s="344"/>
      <c r="I18" s="344"/>
      <c r="J18" s="344"/>
      <c r="K18" s="344"/>
      <c r="L18" s="344"/>
      <c r="M18" s="344"/>
      <c r="N18" s="339"/>
      <c r="O18" s="601"/>
      <c r="P18" s="601"/>
      <c r="Q18" s="601"/>
      <c r="R18" s="340"/>
      <c r="S18" s="325" t="s">
        <v>57</v>
      </c>
      <c r="T18" s="325" t="s">
        <v>58</v>
      </c>
      <c r="U18" s="344"/>
      <c r="V18" s="344"/>
      <c r="W18" s="652"/>
      <c r="X18" s="344"/>
      <c r="Y18" s="354"/>
      <c r="Z18" s="354"/>
      <c r="AA18" s="647"/>
      <c r="AB18" s="648"/>
      <c r="AC18" s="649"/>
      <c r="AD18" s="576"/>
      <c r="BA18" s="350"/>
    </row>
    <row r="19" spans="1:53" ht="27.75" hidden="1" customHeight="1" x14ac:dyDescent="0.2">
      <c r="A19" s="385" t="s">
        <v>59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48"/>
      <c r="Z19" s="48"/>
    </row>
    <row r="20" spans="1:53" ht="16.5" hidden="1" customHeight="1" x14ac:dyDescent="0.25">
      <c r="A20" s="393" t="s">
        <v>59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26"/>
      <c r="Z20" s="326"/>
    </row>
    <row r="21" spans="1:53" ht="14.25" hidden="1" customHeight="1" x14ac:dyDescent="0.25">
      <c r="A21" s="379" t="s">
        <v>60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27"/>
      <c r="Z21" s="32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5">
        <v>4607091389258</v>
      </c>
      <c r="E22" s="343"/>
      <c r="F22" s="330">
        <v>0.3</v>
      </c>
      <c r="G22" s="32">
        <v>6</v>
      </c>
      <c r="H22" s="330">
        <v>1.8</v>
      </c>
      <c r="I22" s="330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2"/>
      <c r="P22" s="342"/>
      <c r="Q22" s="342"/>
      <c r="R22" s="343"/>
      <c r="S22" s="34"/>
      <c r="T22" s="34"/>
      <c r="U22" s="35" t="s">
        <v>65</v>
      </c>
      <c r="V22" s="331">
        <v>0</v>
      </c>
      <c r="W22" s="332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9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1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33">
        <f>IFERROR(V22/H22,"0")</f>
        <v>0</v>
      </c>
      <c r="W23" s="333">
        <f>IFERROR(W22/H22,"0")</f>
        <v>0</v>
      </c>
      <c r="X23" s="333">
        <f>IFERROR(IF(X22="",0,X22),"0")</f>
        <v>0</v>
      </c>
      <c r="Y23" s="334"/>
      <c r="Z23" s="334"/>
    </row>
    <row r="24" spans="1:53" hidden="1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1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33">
        <f>IFERROR(SUM(V22:V22),"0")</f>
        <v>0</v>
      </c>
      <c r="W24" s="333">
        <f>IFERROR(SUM(W22:W22),"0")</f>
        <v>0</v>
      </c>
      <c r="X24" s="37"/>
      <c r="Y24" s="334"/>
      <c r="Z24" s="334"/>
    </row>
    <row r="25" spans="1:53" ht="14.25" hidden="1" customHeight="1" x14ac:dyDescent="0.25">
      <c r="A25" s="379" t="s">
        <v>68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27"/>
      <c r="Z25" s="32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5">
        <v>4607091383881</v>
      </c>
      <c r="E26" s="343"/>
      <c r="F26" s="330">
        <v>0.33</v>
      </c>
      <c r="G26" s="32">
        <v>6</v>
      </c>
      <c r="H26" s="330">
        <v>1.98</v>
      </c>
      <c r="I26" s="330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2"/>
      <c r="P26" s="342"/>
      <c r="Q26" s="342"/>
      <c r="R26" s="343"/>
      <c r="S26" s="34"/>
      <c r="T26" s="34"/>
      <c r="U26" s="35" t="s">
        <v>65</v>
      </c>
      <c r="V26" s="331">
        <v>0</v>
      </c>
      <c r="W26" s="332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45">
        <v>4607091388237</v>
      </c>
      <c r="E27" s="343"/>
      <c r="F27" s="330">
        <v>0.42</v>
      </c>
      <c r="G27" s="32">
        <v>6</v>
      </c>
      <c r="H27" s="330">
        <v>2.52</v>
      </c>
      <c r="I27" s="330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2"/>
      <c r="P27" s="342"/>
      <c r="Q27" s="342"/>
      <c r="R27" s="343"/>
      <c r="S27" s="34"/>
      <c r="T27" s="34"/>
      <c r="U27" s="35" t="s">
        <v>65</v>
      </c>
      <c r="V27" s="331">
        <v>0</v>
      </c>
      <c r="W27" s="332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5">
        <v>4607091383935</v>
      </c>
      <c r="E28" s="343"/>
      <c r="F28" s="330">
        <v>0.33</v>
      </c>
      <c r="G28" s="32">
        <v>6</v>
      </c>
      <c r="H28" s="330">
        <v>1.98</v>
      </c>
      <c r="I28" s="330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2"/>
      <c r="P28" s="342"/>
      <c r="Q28" s="342"/>
      <c r="R28" s="343"/>
      <c r="S28" s="34"/>
      <c r="T28" s="34"/>
      <c r="U28" s="35" t="s">
        <v>65</v>
      </c>
      <c r="V28" s="331">
        <v>0</v>
      </c>
      <c r="W28" s="332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5">
        <v>4680115881853</v>
      </c>
      <c r="E29" s="343"/>
      <c r="F29" s="330">
        <v>0.33</v>
      </c>
      <c r="G29" s="32">
        <v>6</v>
      </c>
      <c r="H29" s="330">
        <v>1.98</v>
      </c>
      <c r="I29" s="330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2"/>
      <c r="P29" s="342"/>
      <c r="Q29" s="342"/>
      <c r="R29" s="343"/>
      <c r="S29" s="34"/>
      <c r="T29" s="34"/>
      <c r="U29" s="35" t="s">
        <v>65</v>
      </c>
      <c r="V29" s="331">
        <v>0</v>
      </c>
      <c r="W29" s="332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5">
        <v>4607091383911</v>
      </c>
      <c r="E30" s="343"/>
      <c r="F30" s="330">
        <v>0.33</v>
      </c>
      <c r="G30" s="32">
        <v>6</v>
      </c>
      <c r="H30" s="330">
        <v>1.98</v>
      </c>
      <c r="I30" s="330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2"/>
      <c r="P30" s="342"/>
      <c r="Q30" s="342"/>
      <c r="R30" s="343"/>
      <c r="S30" s="34"/>
      <c r="T30" s="34"/>
      <c r="U30" s="35" t="s">
        <v>65</v>
      </c>
      <c r="V30" s="331">
        <v>0</v>
      </c>
      <c r="W30" s="332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45">
        <v>4607091388244</v>
      </c>
      <c r="E31" s="343"/>
      <c r="F31" s="330">
        <v>0.42</v>
      </c>
      <c r="G31" s="32">
        <v>6</v>
      </c>
      <c r="H31" s="330">
        <v>2.52</v>
      </c>
      <c r="I31" s="330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2"/>
      <c r="P31" s="342"/>
      <c r="Q31" s="342"/>
      <c r="R31" s="343"/>
      <c r="S31" s="34"/>
      <c r="T31" s="34"/>
      <c r="U31" s="35" t="s">
        <v>65</v>
      </c>
      <c r="V31" s="331">
        <v>0</v>
      </c>
      <c r="W31" s="332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49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1"/>
      <c r="N32" s="346" t="s">
        <v>66</v>
      </c>
      <c r="O32" s="347"/>
      <c r="P32" s="347"/>
      <c r="Q32" s="347"/>
      <c r="R32" s="347"/>
      <c r="S32" s="347"/>
      <c r="T32" s="348"/>
      <c r="U32" s="37" t="s">
        <v>67</v>
      </c>
      <c r="V32" s="333">
        <f>IFERROR(V26/H26,"0")+IFERROR(V27/H27,"0")+IFERROR(V28/H28,"0")+IFERROR(V29/H29,"0")+IFERROR(V30/H30,"0")+IFERROR(V31/H31,"0")</f>
        <v>0</v>
      </c>
      <c r="W32" s="333">
        <f>IFERROR(W26/H26,"0")+IFERROR(W27/H27,"0")+IFERROR(W28/H28,"0")+IFERROR(W29/H29,"0")+IFERROR(W30/H30,"0")+IFERROR(W31/H31,"0")</f>
        <v>0</v>
      </c>
      <c r="X32" s="333">
        <f>IFERROR(IF(X26="",0,X26),"0")+IFERROR(IF(X27="",0,X27),"0")+IFERROR(IF(X28="",0,X28),"0")+IFERROR(IF(X29="",0,X29),"0")+IFERROR(IF(X30="",0,X30),"0")+IFERROR(IF(X31="",0,X31),"0")</f>
        <v>0</v>
      </c>
      <c r="Y32" s="334"/>
      <c r="Z32" s="334"/>
    </row>
    <row r="33" spans="1:53" hidden="1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1"/>
      <c r="N33" s="346" t="s">
        <v>66</v>
      </c>
      <c r="O33" s="347"/>
      <c r="P33" s="347"/>
      <c r="Q33" s="347"/>
      <c r="R33" s="347"/>
      <c r="S33" s="347"/>
      <c r="T33" s="348"/>
      <c r="U33" s="37" t="s">
        <v>65</v>
      </c>
      <c r="V33" s="333">
        <f>IFERROR(SUM(V26:V31),"0")</f>
        <v>0</v>
      </c>
      <c r="W33" s="333">
        <f>IFERROR(SUM(W26:W31),"0")</f>
        <v>0</v>
      </c>
      <c r="X33" s="37"/>
      <c r="Y33" s="334"/>
      <c r="Z33" s="334"/>
    </row>
    <row r="34" spans="1:53" ht="14.25" hidden="1" customHeight="1" x14ac:dyDescent="0.25">
      <c r="A34" s="379" t="s">
        <v>81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27"/>
      <c r="Z34" s="327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45">
        <v>4607091388503</v>
      </c>
      <c r="E35" s="343"/>
      <c r="F35" s="330">
        <v>0.05</v>
      </c>
      <c r="G35" s="32">
        <v>12</v>
      </c>
      <c r="H35" s="330">
        <v>0.6</v>
      </c>
      <c r="I35" s="330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2"/>
      <c r="P35" s="342"/>
      <c r="Q35" s="342"/>
      <c r="R35" s="343"/>
      <c r="S35" s="34"/>
      <c r="T35" s="34"/>
      <c r="U35" s="35" t="s">
        <v>65</v>
      </c>
      <c r="V35" s="331">
        <v>0</v>
      </c>
      <c r="W35" s="332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49"/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51"/>
      <c r="N36" s="346" t="s">
        <v>66</v>
      </c>
      <c r="O36" s="347"/>
      <c r="P36" s="347"/>
      <c r="Q36" s="347"/>
      <c r="R36" s="347"/>
      <c r="S36" s="347"/>
      <c r="T36" s="348"/>
      <c r="U36" s="37" t="s">
        <v>67</v>
      </c>
      <c r="V36" s="333">
        <f>IFERROR(V35/H35,"0")</f>
        <v>0</v>
      </c>
      <c r="W36" s="333">
        <f>IFERROR(W35/H35,"0")</f>
        <v>0</v>
      </c>
      <c r="X36" s="333">
        <f>IFERROR(IF(X35="",0,X35),"0")</f>
        <v>0</v>
      </c>
      <c r="Y36" s="334"/>
      <c r="Z36" s="334"/>
    </row>
    <row r="37" spans="1:53" hidden="1" x14ac:dyDescent="0.2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51"/>
      <c r="N37" s="346" t="s">
        <v>66</v>
      </c>
      <c r="O37" s="347"/>
      <c r="P37" s="347"/>
      <c r="Q37" s="347"/>
      <c r="R37" s="347"/>
      <c r="S37" s="347"/>
      <c r="T37" s="348"/>
      <c r="U37" s="37" t="s">
        <v>65</v>
      </c>
      <c r="V37" s="333">
        <f>IFERROR(SUM(V35:V35),"0")</f>
        <v>0</v>
      </c>
      <c r="W37" s="333">
        <f>IFERROR(SUM(W35:W35),"0")</f>
        <v>0</v>
      </c>
      <c r="X37" s="37"/>
      <c r="Y37" s="334"/>
      <c r="Z37" s="334"/>
    </row>
    <row r="38" spans="1:53" ht="14.25" hidden="1" customHeight="1" x14ac:dyDescent="0.25">
      <c r="A38" s="379" t="s">
        <v>86</v>
      </c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27"/>
      <c r="Z38" s="327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45">
        <v>4607091388282</v>
      </c>
      <c r="E39" s="343"/>
      <c r="F39" s="330">
        <v>0.3</v>
      </c>
      <c r="G39" s="32">
        <v>6</v>
      </c>
      <c r="H39" s="330">
        <v>1.8</v>
      </c>
      <c r="I39" s="330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2"/>
      <c r="P39" s="342"/>
      <c r="Q39" s="342"/>
      <c r="R39" s="343"/>
      <c r="S39" s="34"/>
      <c r="T39" s="34"/>
      <c r="U39" s="35" t="s">
        <v>65</v>
      </c>
      <c r="V39" s="331">
        <v>0</v>
      </c>
      <c r="W39" s="332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49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1"/>
      <c r="N40" s="346" t="s">
        <v>66</v>
      </c>
      <c r="O40" s="347"/>
      <c r="P40" s="347"/>
      <c r="Q40" s="347"/>
      <c r="R40" s="347"/>
      <c r="S40" s="347"/>
      <c r="T40" s="348"/>
      <c r="U40" s="37" t="s">
        <v>67</v>
      </c>
      <c r="V40" s="333">
        <f>IFERROR(V39/H39,"0")</f>
        <v>0</v>
      </c>
      <c r="W40" s="333">
        <f>IFERROR(W39/H39,"0")</f>
        <v>0</v>
      </c>
      <c r="X40" s="333">
        <f>IFERROR(IF(X39="",0,X39),"0")</f>
        <v>0</v>
      </c>
      <c r="Y40" s="334"/>
      <c r="Z40" s="334"/>
    </row>
    <row r="41" spans="1:53" hidden="1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1"/>
      <c r="N41" s="346" t="s">
        <v>66</v>
      </c>
      <c r="O41" s="347"/>
      <c r="P41" s="347"/>
      <c r="Q41" s="347"/>
      <c r="R41" s="347"/>
      <c r="S41" s="347"/>
      <c r="T41" s="348"/>
      <c r="U41" s="37" t="s">
        <v>65</v>
      </c>
      <c r="V41" s="333">
        <f>IFERROR(SUM(V39:V39),"0")</f>
        <v>0</v>
      </c>
      <c r="W41" s="333">
        <f>IFERROR(SUM(W39:W39),"0")</f>
        <v>0</v>
      </c>
      <c r="X41" s="37"/>
      <c r="Y41" s="334"/>
      <c r="Z41" s="334"/>
    </row>
    <row r="42" spans="1:53" ht="14.25" hidden="1" customHeight="1" x14ac:dyDescent="0.25">
      <c r="A42" s="379" t="s">
        <v>90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27"/>
      <c r="Z42" s="327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45">
        <v>4607091389111</v>
      </c>
      <c r="E43" s="343"/>
      <c r="F43" s="330">
        <v>2.5000000000000001E-2</v>
      </c>
      <c r="G43" s="32">
        <v>10</v>
      </c>
      <c r="H43" s="330">
        <v>0.25</v>
      </c>
      <c r="I43" s="330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4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2"/>
      <c r="P43" s="342"/>
      <c r="Q43" s="342"/>
      <c r="R43" s="343"/>
      <c r="S43" s="34"/>
      <c r="T43" s="34"/>
      <c r="U43" s="35" t="s">
        <v>65</v>
      </c>
      <c r="V43" s="331">
        <v>0</v>
      </c>
      <c r="W43" s="332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49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51"/>
      <c r="N44" s="346" t="s">
        <v>66</v>
      </c>
      <c r="O44" s="347"/>
      <c r="P44" s="347"/>
      <c r="Q44" s="347"/>
      <c r="R44" s="347"/>
      <c r="S44" s="347"/>
      <c r="T44" s="348"/>
      <c r="U44" s="37" t="s">
        <v>67</v>
      </c>
      <c r="V44" s="333">
        <f>IFERROR(V43/H43,"0")</f>
        <v>0</v>
      </c>
      <c r="W44" s="333">
        <f>IFERROR(W43/H43,"0")</f>
        <v>0</v>
      </c>
      <c r="X44" s="333">
        <f>IFERROR(IF(X43="",0,X43),"0")</f>
        <v>0</v>
      </c>
      <c r="Y44" s="334"/>
      <c r="Z44" s="334"/>
    </row>
    <row r="45" spans="1:53" hidden="1" x14ac:dyDescent="0.2">
      <c r="A45" s="350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1"/>
      <c r="N45" s="346" t="s">
        <v>66</v>
      </c>
      <c r="O45" s="347"/>
      <c r="P45" s="347"/>
      <c r="Q45" s="347"/>
      <c r="R45" s="347"/>
      <c r="S45" s="347"/>
      <c r="T45" s="348"/>
      <c r="U45" s="37" t="s">
        <v>65</v>
      </c>
      <c r="V45" s="333">
        <f>IFERROR(SUM(V43:V43),"0")</f>
        <v>0</v>
      </c>
      <c r="W45" s="333">
        <f>IFERROR(SUM(W43:W43),"0")</f>
        <v>0</v>
      </c>
      <c r="X45" s="37"/>
      <c r="Y45" s="334"/>
      <c r="Z45" s="334"/>
    </row>
    <row r="46" spans="1:53" ht="27.75" hidden="1" customHeight="1" x14ac:dyDescent="0.2">
      <c r="A46" s="385" t="s">
        <v>93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48"/>
      <c r="Z46" s="48"/>
    </row>
    <row r="47" spans="1:53" ht="16.5" hidden="1" customHeight="1" x14ac:dyDescent="0.25">
      <c r="A47" s="393" t="s">
        <v>94</v>
      </c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26"/>
      <c r="Z47" s="326"/>
    </row>
    <row r="48" spans="1:53" ht="14.25" hidden="1" customHeight="1" x14ac:dyDescent="0.25">
      <c r="A48" s="379" t="s">
        <v>95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27"/>
      <c r="Z48" s="327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45">
        <v>4680115881440</v>
      </c>
      <c r="E49" s="343"/>
      <c r="F49" s="330">
        <v>1.35</v>
      </c>
      <c r="G49" s="32">
        <v>8</v>
      </c>
      <c r="H49" s="330">
        <v>10.8</v>
      </c>
      <c r="I49" s="330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2"/>
      <c r="P49" s="342"/>
      <c r="Q49" s="342"/>
      <c r="R49" s="343"/>
      <c r="S49" s="34"/>
      <c r="T49" s="34"/>
      <c r="U49" s="35" t="s">
        <v>65</v>
      </c>
      <c r="V49" s="331">
        <v>0</v>
      </c>
      <c r="W49" s="332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45">
        <v>4680115881433</v>
      </c>
      <c r="E50" s="343"/>
      <c r="F50" s="330">
        <v>0.45</v>
      </c>
      <c r="G50" s="32">
        <v>6</v>
      </c>
      <c r="H50" s="330">
        <v>2.7</v>
      </c>
      <c r="I50" s="330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2"/>
      <c r="P50" s="342"/>
      <c r="Q50" s="342"/>
      <c r="R50" s="343"/>
      <c r="S50" s="34"/>
      <c r="T50" s="34"/>
      <c r="U50" s="35" t="s">
        <v>65</v>
      </c>
      <c r="V50" s="331">
        <v>0</v>
      </c>
      <c r="W50" s="332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49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51"/>
      <c r="N51" s="346" t="s">
        <v>66</v>
      </c>
      <c r="O51" s="347"/>
      <c r="P51" s="347"/>
      <c r="Q51" s="347"/>
      <c r="R51" s="347"/>
      <c r="S51" s="347"/>
      <c r="T51" s="348"/>
      <c r="U51" s="37" t="s">
        <v>67</v>
      </c>
      <c r="V51" s="333">
        <f>IFERROR(V49/H49,"0")+IFERROR(V50/H50,"0")</f>
        <v>0</v>
      </c>
      <c r="W51" s="333">
        <f>IFERROR(W49/H49,"0")+IFERROR(W50/H50,"0")</f>
        <v>0</v>
      </c>
      <c r="X51" s="333">
        <f>IFERROR(IF(X49="",0,X49),"0")+IFERROR(IF(X50="",0,X50),"0")</f>
        <v>0</v>
      </c>
      <c r="Y51" s="334"/>
      <c r="Z51" s="334"/>
    </row>
    <row r="52" spans="1:53" hidden="1" x14ac:dyDescent="0.2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1"/>
      <c r="N52" s="346" t="s">
        <v>66</v>
      </c>
      <c r="O52" s="347"/>
      <c r="P52" s="347"/>
      <c r="Q52" s="347"/>
      <c r="R52" s="347"/>
      <c r="S52" s="347"/>
      <c r="T52" s="348"/>
      <c r="U52" s="37" t="s">
        <v>65</v>
      </c>
      <c r="V52" s="333">
        <f>IFERROR(SUM(V49:V50),"0")</f>
        <v>0</v>
      </c>
      <c r="W52" s="333">
        <f>IFERROR(SUM(W49:W50),"0")</f>
        <v>0</v>
      </c>
      <c r="X52" s="37"/>
      <c r="Y52" s="334"/>
      <c r="Z52" s="334"/>
    </row>
    <row r="53" spans="1:53" ht="16.5" hidden="1" customHeight="1" x14ac:dyDescent="0.25">
      <c r="A53" s="393" t="s">
        <v>102</v>
      </c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26"/>
      <c r="Z53" s="326"/>
    </row>
    <row r="54" spans="1:53" ht="14.25" hidden="1" customHeight="1" x14ac:dyDescent="0.25">
      <c r="A54" s="379" t="s">
        <v>103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27"/>
      <c r="Z54" s="327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45">
        <v>4680115881426</v>
      </c>
      <c r="E55" s="343"/>
      <c r="F55" s="330">
        <v>1.35</v>
      </c>
      <c r="G55" s="32">
        <v>8</v>
      </c>
      <c r="H55" s="330">
        <v>10.8</v>
      </c>
      <c r="I55" s="330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2"/>
      <c r="P55" s="342"/>
      <c r="Q55" s="342"/>
      <c r="R55" s="343"/>
      <c r="S55" s="34"/>
      <c r="T55" s="34"/>
      <c r="U55" s="35" t="s">
        <v>65</v>
      </c>
      <c r="V55" s="331">
        <v>0</v>
      </c>
      <c r="W55" s="332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45">
        <v>4680115881426</v>
      </c>
      <c r="E56" s="343"/>
      <c r="F56" s="330">
        <v>1.35</v>
      </c>
      <c r="G56" s="32">
        <v>8</v>
      </c>
      <c r="H56" s="330">
        <v>10.8</v>
      </c>
      <c r="I56" s="330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74" t="s">
        <v>108</v>
      </c>
      <c r="O56" s="342"/>
      <c r="P56" s="342"/>
      <c r="Q56" s="342"/>
      <c r="R56" s="343"/>
      <c r="S56" s="34"/>
      <c r="T56" s="34"/>
      <c r="U56" s="35" t="s">
        <v>65</v>
      </c>
      <c r="V56" s="331">
        <v>0</v>
      </c>
      <c r="W56" s="332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45">
        <v>4680115881419</v>
      </c>
      <c r="E57" s="343"/>
      <c r="F57" s="330">
        <v>0.45</v>
      </c>
      <c r="G57" s="32">
        <v>10</v>
      </c>
      <c r="H57" s="330">
        <v>4.5</v>
      </c>
      <c r="I57" s="330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4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2"/>
      <c r="P57" s="342"/>
      <c r="Q57" s="342"/>
      <c r="R57" s="343"/>
      <c r="S57" s="34"/>
      <c r="T57" s="34"/>
      <c r="U57" s="35" t="s">
        <v>65</v>
      </c>
      <c r="V57" s="331">
        <v>0</v>
      </c>
      <c r="W57" s="332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45">
        <v>4680115881525</v>
      </c>
      <c r="E58" s="343"/>
      <c r="F58" s="330">
        <v>0.4</v>
      </c>
      <c r="G58" s="32">
        <v>10</v>
      </c>
      <c r="H58" s="330">
        <v>4</v>
      </c>
      <c r="I58" s="330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69" t="s">
        <v>113</v>
      </c>
      <c r="O58" s="342"/>
      <c r="P58" s="342"/>
      <c r="Q58" s="342"/>
      <c r="R58" s="343"/>
      <c r="S58" s="34"/>
      <c r="T58" s="34"/>
      <c r="U58" s="35" t="s">
        <v>65</v>
      </c>
      <c r="V58" s="331">
        <v>0</v>
      </c>
      <c r="W58" s="332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49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51"/>
      <c r="N59" s="346" t="s">
        <v>66</v>
      </c>
      <c r="O59" s="347"/>
      <c r="P59" s="347"/>
      <c r="Q59" s="347"/>
      <c r="R59" s="347"/>
      <c r="S59" s="347"/>
      <c r="T59" s="348"/>
      <c r="U59" s="37" t="s">
        <v>67</v>
      </c>
      <c r="V59" s="333">
        <f>IFERROR(V55/H55,"0")+IFERROR(V56/H56,"0")+IFERROR(V57/H57,"0")+IFERROR(V58/H58,"0")</f>
        <v>0</v>
      </c>
      <c r="W59" s="333">
        <f>IFERROR(W55/H55,"0")+IFERROR(W56/H56,"0")+IFERROR(W57/H57,"0")+IFERROR(W58/H58,"0")</f>
        <v>0</v>
      </c>
      <c r="X59" s="333">
        <f>IFERROR(IF(X55="",0,X55),"0")+IFERROR(IF(X56="",0,X56),"0")+IFERROR(IF(X57="",0,X57),"0")+IFERROR(IF(X58="",0,X58),"0")</f>
        <v>0</v>
      </c>
      <c r="Y59" s="334"/>
      <c r="Z59" s="334"/>
    </row>
    <row r="60" spans="1:53" hidden="1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1"/>
      <c r="N60" s="346" t="s">
        <v>66</v>
      </c>
      <c r="O60" s="347"/>
      <c r="P60" s="347"/>
      <c r="Q60" s="347"/>
      <c r="R60" s="347"/>
      <c r="S60" s="347"/>
      <c r="T60" s="348"/>
      <c r="U60" s="37" t="s">
        <v>65</v>
      </c>
      <c r="V60" s="333">
        <f>IFERROR(SUM(V55:V58),"0")</f>
        <v>0</v>
      </c>
      <c r="W60" s="333">
        <f>IFERROR(SUM(W55:W58),"0")</f>
        <v>0</v>
      </c>
      <c r="X60" s="37"/>
      <c r="Y60" s="334"/>
      <c r="Z60" s="334"/>
    </row>
    <row r="61" spans="1:53" ht="16.5" hidden="1" customHeight="1" x14ac:dyDescent="0.25">
      <c r="A61" s="393" t="s">
        <v>93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26"/>
      <c r="Z61" s="326"/>
    </row>
    <row r="62" spans="1:53" ht="14.25" hidden="1" customHeight="1" x14ac:dyDescent="0.25">
      <c r="A62" s="379" t="s">
        <v>103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27"/>
      <c r="Z62" s="327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45">
        <v>4607091382945</v>
      </c>
      <c r="E63" s="343"/>
      <c r="F63" s="330">
        <v>1.4</v>
      </c>
      <c r="G63" s="32">
        <v>8</v>
      </c>
      <c r="H63" s="330">
        <v>11.2</v>
      </c>
      <c r="I63" s="330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603" t="s">
        <v>116</v>
      </c>
      <c r="O63" s="342"/>
      <c r="P63" s="342"/>
      <c r="Q63" s="342"/>
      <c r="R63" s="343"/>
      <c r="S63" s="34"/>
      <c r="T63" s="34"/>
      <c r="U63" s="35" t="s">
        <v>65</v>
      </c>
      <c r="V63" s="331">
        <v>0</v>
      </c>
      <c r="W63" s="332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45">
        <v>4607091385670</v>
      </c>
      <c r="E64" s="343"/>
      <c r="F64" s="330">
        <v>1.35</v>
      </c>
      <c r="G64" s="32">
        <v>8</v>
      </c>
      <c r="H64" s="330">
        <v>10.8</v>
      </c>
      <c r="I64" s="330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6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2"/>
      <c r="P64" s="342"/>
      <c r="Q64" s="342"/>
      <c r="R64" s="343"/>
      <c r="S64" s="34"/>
      <c r="T64" s="34"/>
      <c r="U64" s="35" t="s">
        <v>65</v>
      </c>
      <c r="V64" s="331">
        <v>0</v>
      </c>
      <c r="W64" s="332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119</v>
      </c>
      <c r="C65" s="31">
        <v>4301011540</v>
      </c>
      <c r="D65" s="345">
        <v>4607091385670</v>
      </c>
      <c r="E65" s="343"/>
      <c r="F65" s="330">
        <v>1.4</v>
      </c>
      <c r="G65" s="32">
        <v>8</v>
      </c>
      <c r="H65" s="330">
        <v>11.2</v>
      </c>
      <c r="I65" s="330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594" t="s">
        <v>121</v>
      </c>
      <c r="O65" s="342"/>
      <c r="P65" s="342"/>
      <c r="Q65" s="342"/>
      <c r="R65" s="343"/>
      <c r="S65" s="34"/>
      <c r="T65" s="34"/>
      <c r="U65" s="35" t="s">
        <v>65</v>
      </c>
      <c r="V65" s="331">
        <v>0</v>
      </c>
      <c r="W65" s="332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45">
        <v>4680115883956</v>
      </c>
      <c r="E66" s="343"/>
      <c r="F66" s="330">
        <v>1.4</v>
      </c>
      <c r="G66" s="32">
        <v>8</v>
      </c>
      <c r="H66" s="330">
        <v>11.2</v>
      </c>
      <c r="I66" s="330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63" t="s">
        <v>124</v>
      </c>
      <c r="O66" s="342"/>
      <c r="P66" s="342"/>
      <c r="Q66" s="342"/>
      <c r="R66" s="343"/>
      <c r="S66" s="34"/>
      <c r="T66" s="34"/>
      <c r="U66" s="35" t="s">
        <v>65</v>
      </c>
      <c r="V66" s="331">
        <v>0</v>
      </c>
      <c r="W66" s="332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125</v>
      </c>
      <c r="B67" s="54" t="s">
        <v>126</v>
      </c>
      <c r="C67" s="31">
        <v>4301011468</v>
      </c>
      <c r="D67" s="345">
        <v>4680115881327</v>
      </c>
      <c r="E67" s="343"/>
      <c r="F67" s="330">
        <v>1.35</v>
      </c>
      <c r="G67" s="32">
        <v>8</v>
      </c>
      <c r="H67" s="330">
        <v>10.8</v>
      </c>
      <c r="I67" s="330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4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2"/>
      <c r="P67" s="342"/>
      <c r="Q67" s="342"/>
      <c r="R67" s="343"/>
      <c r="S67" s="34"/>
      <c r="T67" s="34"/>
      <c r="U67" s="35" t="s">
        <v>65</v>
      </c>
      <c r="V67" s="331">
        <v>0</v>
      </c>
      <c r="W67" s="332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45">
        <v>4680115882133</v>
      </c>
      <c r="E68" s="343"/>
      <c r="F68" s="330">
        <v>1.35</v>
      </c>
      <c r="G68" s="32">
        <v>8</v>
      </c>
      <c r="H68" s="330">
        <v>10.8</v>
      </c>
      <c r="I68" s="330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4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2"/>
      <c r="P68" s="342"/>
      <c r="Q68" s="342"/>
      <c r="R68" s="343"/>
      <c r="S68" s="34"/>
      <c r="T68" s="34"/>
      <c r="U68" s="35" t="s">
        <v>65</v>
      </c>
      <c r="V68" s="331">
        <v>0</v>
      </c>
      <c r="W68" s="332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128</v>
      </c>
      <c r="B69" s="54" t="s">
        <v>130</v>
      </c>
      <c r="C69" s="31">
        <v>4301011703</v>
      </c>
      <c r="D69" s="345">
        <v>4680115882133</v>
      </c>
      <c r="E69" s="343"/>
      <c r="F69" s="330">
        <v>1.4</v>
      </c>
      <c r="G69" s="32">
        <v>8</v>
      </c>
      <c r="H69" s="330">
        <v>11.2</v>
      </c>
      <c r="I69" s="330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28" t="s">
        <v>131</v>
      </c>
      <c r="O69" s="342"/>
      <c r="P69" s="342"/>
      <c r="Q69" s="342"/>
      <c r="R69" s="343"/>
      <c r="S69" s="34"/>
      <c r="T69" s="34"/>
      <c r="U69" s="35" t="s">
        <v>65</v>
      </c>
      <c r="V69" s="331">
        <v>0</v>
      </c>
      <c r="W69" s="332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4301011192</v>
      </c>
      <c r="D70" s="345">
        <v>4607091382952</v>
      </c>
      <c r="E70" s="343"/>
      <c r="F70" s="330">
        <v>0.5</v>
      </c>
      <c r="G70" s="32">
        <v>6</v>
      </c>
      <c r="H70" s="330">
        <v>3</v>
      </c>
      <c r="I70" s="330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2"/>
      <c r="P70" s="342"/>
      <c r="Q70" s="342"/>
      <c r="R70" s="343"/>
      <c r="S70" s="34"/>
      <c r="T70" s="34"/>
      <c r="U70" s="35" t="s">
        <v>65</v>
      </c>
      <c r="V70" s="331">
        <v>0</v>
      </c>
      <c r="W70" s="332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4301011382</v>
      </c>
      <c r="D71" s="345">
        <v>4607091385687</v>
      </c>
      <c r="E71" s="343"/>
      <c r="F71" s="330">
        <v>0.4</v>
      </c>
      <c r="G71" s="32">
        <v>10</v>
      </c>
      <c r="H71" s="330">
        <v>4</v>
      </c>
      <c r="I71" s="330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2"/>
      <c r="P71" s="342"/>
      <c r="Q71" s="342"/>
      <c r="R71" s="343"/>
      <c r="S71" s="34"/>
      <c r="T71" s="34"/>
      <c r="U71" s="35" t="s">
        <v>65</v>
      </c>
      <c r="V71" s="331">
        <v>0</v>
      </c>
      <c r="W71" s="332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4301011565</v>
      </c>
      <c r="D72" s="345">
        <v>4680115882539</v>
      </c>
      <c r="E72" s="343"/>
      <c r="F72" s="330">
        <v>0.37</v>
      </c>
      <c r="G72" s="32">
        <v>10</v>
      </c>
      <c r="H72" s="330">
        <v>3.7</v>
      </c>
      <c r="I72" s="330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3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2"/>
      <c r="P72" s="342"/>
      <c r="Q72" s="342"/>
      <c r="R72" s="343"/>
      <c r="S72" s="34"/>
      <c r="T72" s="34"/>
      <c r="U72" s="35" t="s">
        <v>65</v>
      </c>
      <c r="V72" s="331">
        <v>0</v>
      </c>
      <c r="W72" s="332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45">
        <v>4607091384604</v>
      </c>
      <c r="E73" s="343"/>
      <c r="F73" s="330">
        <v>0.4</v>
      </c>
      <c r="G73" s="32">
        <v>10</v>
      </c>
      <c r="H73" s="330">
        <v>4</v>
      </c>
      <c r="I73" s="330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2"/>
      <c r="P73" s="342"/>
      <c r="Q73" s="342"/>
      <c r="R73" s="343"/>
      <c r="S73" s="34"/>
      <c r="T73" s="34"/>
      <c r="U73" s="35" t="s">
        <v>65</v>
      </c>
      <c r="V73" s="331">
        <v>0</v>
      </c>
      <c r="W73" s="332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45">
        <v>4680115880283</v>
      </c>
      <c r="E74" s="343"/>
      <c r="F74" s="330">
        <v>0.6</v>
      </c>
      <c r="G74" s="32">
        <v>8</v>
      </c>
      <c r="H74" s="330">
        <v>4.8</v>
      </c>
      <c r="I74" s="330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2"/>
      <c r="P74" s="342"/>
      <c r="Q74" s="342"/>
      <c r="R74" s="343"/>
      <c r="S74" s="34"/>
      <c r="T74" s="34"/>
      <c r="U74" s="35" t="s">
        <v>65</v>
      </c>
      <c r="V74" s="331">
        <v>0</v>
      </c>
      <c r="W74" s="332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45">
        <v>4680115883949</v>
      </c>
      <c r="E75" s="343"/>
      <c r="F75" s="330">
        <v>0.37</v>
      </c>
      <c r="G75" s="32">
        <v>10</v>
      </c>
      <c r="H75" s="330">
        <v>3.7</v>
      </c>
      <c r="I75" s="330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621" t="s">
        <v>144</v>
      </c>
      <c r="O75" s="342"/>
      <c r="P75" s="342"/>
      <c r="Q75" s="342"/>
      <c r="R75" s="343"/>
      <c r="S75" s="34"/>
      <c r="T75" s="34"/>
      <c r="U75" s="35" t="s">
        <v>65</v>
      </c>
      <c r="V75" s="331">
        <v>0</v>
      </c>
      <c r="W75" s="332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4301011443</v>
      </c>
      <c r="D76" s="345">
        <v>4680115881303</v>
      </c>
      <c r="E76" s="343"/>
      <c r="F76" s="330">
        <v>0.45</v>
      </c>
      <c r="G76" s="32">
        <v>10</v>
      </c>
      <c r="H76" s="330">
        <v>4.5</v>
      </c>
      <c r="I76" s="330">
        <v>4.71</v>
      </c>
      <c r="J76" s="32">
        <v>120</v>
      </c>
      <c r="K76" s="32" t="s">
        <v>63</v>
      </c>
      <c r="L76" s="33" t="s">
        <v>127</v>
      </c>
      <c r="M76" s="32">
        <v>50</v>
      </c>
      <c r="N76" s="5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42"/>
      <c r="P76" s="342"/>
      <c r="Q76" s="342"/>
      <c r="R76" s="343"/>
      <c r="S76" s="34"/>
      <c r="T76" s="34"/>
      <c r="U76" s="35" t="s">
        <v>65</v>
      </c>
      <c r="V76" s="331">
        <v>0</v>
      </c>
      <c r="W76" s="332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4301011562</v>
      </c>
      <c r="D77" s="345">
        <v>4680115882577</v>
      </c>
      <c r="E77" s="343"/>
      <c r="F77" s="330">
        <v>0.4</v>
      </c>
      <c r="G77" s="32">
        <v>8</v>
      </c>
      <c r="H77" s="330">
        <v>3.2</v>
      </c>
      <c r="I77" s="330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63" t="s">
        <v>149</v>
      </c>
      <c r="O77" s="342"/>
      <c r="P77" s="342"/>
      <c r="Q77" s="342"/>
      <c r="R77" s="343"/>
      <c r="S77" s="34"/>
      <c r="T77" s="34"/>
      <c r="U77" s="35" t="s">
        <v>65</v>
      </c>
      <c r="V77" s="331">
        <v>0</v>
      </c>
      <c r="W77" s="332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147</v>
      </c>
      <c r="B78" s="54" t="s">
        <v>150</v>
      </c>
      <c r="C78" s="31">
        <v>4301011564</v>
      </c>
      <c r="D78" s="345">
        <v>4680115882577</v>
      </c>
      <c r="E78" s="343"/>
      <c r="F78" s="330">
        <v>0.4</v>
      </c>
      <c r="G78" s="32">
        <v>8</v>
      </c>
      <c r="H78" s="330">
        <v>3.2</v>
      </c>
      <c r="I78" s="330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610" t="s">
        <v>151</v>
      </c>
      <c r="O78" s="342"/>
      <c r="P78" s="342"/>
      <c r="Q78" s="342"/>
      <c r="R78" s="343"/>
      <c r="S78" s="34"/>
      <c r="T78" s="34"/>
      <c r="U78" s="35" t="s">
        <v>65</v>
      </c>
      <c r="V78" s="331">
        <v>0</v>
      </c>
      <c r="W78" s="332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4301011432</v>
      </c>
      <c r="D79" s="345">
        <v>4680115882720</v>
      </c>
      <c r="E79" s="343"/>
      <c r="F79" s="330">
        <v>0.45</v>
      </c>
      <c r="G79" s="32">
        <v>10</v>
      </c>
      <c r="H79" s="330">
        <v>4.5</v>
      </c>
      <c r="I79" s="330">
        <v>4.74</v>
      </c>
      <c r="J79" s="32">
        <v>120</v>
      </c>
      <c r="K79" s="32" t="s">
        <v>63</v>
      </c>
      <c r="L79" s="33" t="s">
        <v>99</v>
      </c>
      <c r="M79" s="32">
        <v>90</v>
      </c>
      <c r="N79" s="352" t="s">
        <v>154</v>
      </c>
      <c r="O79" s="342"/>
      <c r="P79" s="342"/>
      <c r="Q79" s="342"/>
      <c r="R79" s="343"/>
      <c r="S79" s="34"/>
      <c r="T79" s="34"/>
      <c r="U79" s="35" t="s">
        <v>65</v>
      </c>
      <c r="V79" s="331">
        <v>0</v>
      </c>
      <c r="W79" s="332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155</v>
      </c>
      <c r="B80" s="54" t="s">
        <v>156</v>
      </c>
      <c r="C80" s="31">
        <v>4301011352</v>
      </c>
      <c r="D80" s="345">
        <v>4607091388466</v>
      </c>
      <c r="E80" s="343"/>
      <c r="F80" s="330">
        <v>0.45</v>
      </c>
      <c r="G80" s="32">
        <v>6</v>
      </c>
      <c r="H80" s="330">
        <v>2.7</v>
      </c>
      <c r="I80" s="330">
        <v>2.9</v>
      </c>
      <c r="J80" s="32">
        <v>156</v>
      </c>
      <c r="K80" s="32" t="s">
        <v>63</v>
      </c>
      <c r="L80" s="33" t="s">
        <v>120</v>
      </c>
      <c r="M80" s="32">
        <v>45</v>
      </c>
      <c r="N80" s="57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0" s="342"/>
      <c r="P80" s="342"/>
      <c r="Q80" s="342"/>
      <c r="R80" s="343"/>
      <c r="S80" s="34"/>
      <c r="T80" s="34"/>
      <c r="U80" s="35" t="s">
        <v>65</v>
      </c>
      <c r="V80" s="331">
        <v>0</v>
      </c>
      <c r="W80" s="332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4301011417</v>
      </c>
      <c r="D81" s="345">
        <v>4680115880269</v>
      </c>
      <c r="E81" s="343"/>
      <c r="F81" s="330">
        <v>0.375</v>
      </c>
      <c r="G81" s="32">
        <v>10</v>
      </c>
      <c r="H81" s="330">
        <v>3.75</v>
      </c>
      <c r="I81" s="330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6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42"/>
      <c r="P81" s="342"/>
      <c r="Q81" s="342"/>
      <c r="R81" s="343"/>
      <c r="S81" s="34"/>
      <c r="T81" s="34"/>
      <c r="U81" s="35" t="s">
        <v>65</v>
      </c>
      <c r="V81" s="331">
        <v>0</v>
      </c>
      <c r="W81" s="332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159</v>
      </c>
      <c r="B82" s="54" t="s">
        <v>160</v>
      </c>
      <c r="C82" s="31">
        <v>4301011415</v>
      </c>
      <c r="D82" s="345">
        <v>4680115880429</v>
      </c>
      <c r="E82" s="343"/>
      <c r="F82" s="330">
        <v>0.45</v>
      </c>
      <c r="G82" s="32">
        <v>10</v>
      </c>
      <c r="H82" s="330">
        <v>4.5</v>
      </c>
      <c r="I82" s="330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42"/>
      <c r="P82" s="342"/>
      <c r="Q82" s="342"/>
      <c r="R82" s="343"/>
      <c r="S82" s="34"/>
      <c r="T82" s="34"/>
      <c r="U82" s="35" t="s">
        <v>65</v>
      </c>
      <c r="V82" s="331">
        <v>0</v>
      </c>
      <c r="W82" s="332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161</v>
      </c>
      <c r="B83" s="54" t="s">
        <v>162</v>
      </c>
      <c r="C83" s="31">
        <v>4301011462</v>
      </c>
      <c r="D83" s="345">
        <v>4680115881457</v>
      </c>
      <c r="E83" s="343"/>
      <c r="F83" s="330">
        <v>0.75</v>
      </c>
      <c r="G83" s="32">
        <v>6</v>
      </c>
      <c r="H83" s="330">
        <v>4.5</v>
      </c>
      <c r="I83" s="330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42"/>
      <c r="P83" s="342"/>
      <c r="Q83" s="342"/>
      <c r="R83" s="343"/>
      <c r="S83" s="34"/>
      <c r="T83" s="34"/>
      <c r="U83" s="35" t="s">
        <v>65</v>
      </c>
      <c r="V83" s="331">
        <v>0</v>
      </c>
      <c r="W83" s="332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49"/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51"/>
      <c r="N84" s="346" t="s">
        <v>66</v>
      </c>
      <c r="O84" s="347"/>
      <c r="P84" s="347"/>
      <c r="Q84" s="347"/>
      <c r="R84" s="347"/>
      <c r="S84" s="347"/>
      <c r="T84" s="348"/>
      <c r="U84" s="37" t="s">
        <v>67</v>
      </c>
      <c r="V84" s="33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33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33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34"/>
      <c r="Z84" s="334"/>
    </row>
    <row r="85" spans="1:53" hidden="1" x14ac:dyDescent="0.2">
      <c r="A85" s="350"/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1"/>
      <c r="N85" s="346" t="s">
        <v>66</v>
      </c>
      <c r="O85" s="347"/>
      <c r="P85" s="347"/>
      <c r="Q85" s="347"/>
      <c r="R85" s="347"/>
      <c r="S85" s="347"/>
      <c r="T85" s="348"/>
      <c r="U85" s="37" t="s">
        <v>65</v>
      </c>
      <c r="V85" s="333">
        <f>IFERROR(SUM(V63:V83),"0")</f>
        <v>0</v>
      </c>
      <c r="W85" s="333">
        <f>IFERROR(SUM(W63:W83),"0")</f>
        <v>0</v>
      </c>
      <c r="X85" s="37"/>
      <c r="Y85" s="334"/>
      <c r="Z85" s="334"/>
    </row>
    <row r="86" spans="1:53" ht="14.25" hidden="1" customHeight="1" x14ac:dyDescent="0.25">
      <c r="A86" s="379" t="s">
        <v>95</v>
      </c>
      <c r="B86" s="350"/>
      <c r="C86" s="35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0"/>
      <c r="P86" s="350"/>
      <c r="Q86" s="350"/>
      <c r="R86" s="350"/>
      <c r="S86" s="350"/>
      <c r="T86" s="350"/>
      <c r="U86" s="350"/>
      <c r="V86" s="350"/>
      <c r="W86" s="350"/>
      <c r="X86" s="350"/>
      <c r="Y86" s="327"/>
      <c r="Z86" s="327"/>
    </row>
    <row r="87" spans="1:53" ht="16.5" hidden="1" customHeight="1" x14ac:dyDescent="0.25">
      <c r="A87" s="54" t="s">
        <v>163</v>
      </c>
      <c r="B87" s="54" t="s">
        <v>164</v>
      </c>
      <c r="C87" s="31">
        <v>4301020235</v>
      </c>
      <c r="D87" s="345">
        <v>4680115881488</v>
      </c>
      <c r="E87" s="343"/>
      <c r="F87" s="330">
        <v>1.35</v>
      </c>
      <c r="G87" s="32">
        <v>8</v>
      </c>
      <c r="H87" s="330">
        <v>10.8</v>
      </c>
      <c r="I87" s="330">
        <v>11.28</v>
      </c>
      <c r="J87" s="32">
        <v>48</v>
      </c>
      <c r="K87" s="32" t="s">
        <v>98</v>
      </c>
      <c r="L87" s="33" t="s">
        <v>99</v>
      </c>
      <c r="M87" s="32">
        <v>50</v>
      </c>
      <c r="N87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42"/>
      <c r="P87" s="342"/>
      <c r="Q87" s="342"/>
      <c r="R87" s="343"/>
      <c r="S87" s="34"/>
      <c r="T87" s="34"/>
      <c r="U87" s="35" t="s">
        <v>65</v>
      </c>
      <c r="V87" s="331">
        <v>0</v>
      </c>
      <c r="W87" s="332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165</v>
      </c>
      <c r="B88" s="54" t="s">
        <v>166</v>
      </c>
      <c r="C88" s="31">
        <v>4301020183</v>
      </c>
      <c r="D88" s="345">
        <v>4607091384765</v>
      </c>
      <c r="E88" s="343"/>
      <c r="F88" s="330">
        <v>0.42</v>
      </c>
      <c r="G88" s="32">
        <v>6</v>
      </c>
      <c r="H88" s="330">
        <v>2.52</v>
      </c>
      <c r="I88" s="330">
        <v>2.72</v>
      </c>
      <c r="J88" s="32">
        <v>156</v>
      </c>
      <c r="K88" s="32" t="s">
        <v>63</v>
      </c>
      <c r="L88" s="33" t="s">
        <v>99</v>
      </c>
      <c r="M88" s="32">
        <v>45</v>
      </c>
      <c r="N88" s="388" t="s">
        <v>167</v>
      </c>
      <c r="O88" s="342"/>
      <c r="P88" s="342"/>
      <c r="Q88" s="342"/>
      <c r="R88" s="343"/>
      <c r="S88" s="34"/>
      <c r="T88" s="34"/>
      <c r="U88" s="35" t="s">
        <v>65</v>
      </c>
      <c r="V88" s="331">
        <v>0</v>
      </c>
      <c r="W88" s="332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168</v>
      </c>
      <c r="B89" s="54" t="s">
        <v>169</v>
      </c>
      <c r="C89" s="31">
        <v>4301020228</v>
      </c>
      <c r="D89" s="345">
        <v>4680115882751</v>
      </c>
      <c r="E89" s="343"/>
      <c r="F89" s="330">
        <v>0.45</v>
      </c>
      <c r="G89" s="32">
        <v>10</v>
      </c>
      <c r="H89" s="330">
        <v>4.5</v>
      </c>
      <c r="I89" s="330">
        <v>4.74</v>
      </c>
      <c r="J89" s="32">
        <v>120</v>
      </c>
      <c r="K89" s="32" t="s">
        <v>63</v>
      </c>
      <c r="L89" s="33" t="s">
        <v>99</v>
      </c>
      <c r="M89" s="32">
        <v>90</v>
      </c>
      <c r="N89" s="665" t="s">
        <v>170</v>
      </c>
      <c r="O89" s="342"/>
      <c r="P89" s="342"/>
      <c r="Q89" s="342"/>
      <c r="R89" s="343"/>
      <c r="S89" s="34"/>
      <c r="T89" s="34"/>
      <c r="U89" s="35" t="s">
        <v>65</v>
      </c>
      <c r="V89" s="331">
        <v>0</v>
      </c>
      <c r="W89" s="332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171</v>
      </c>
      <c r="B90" s="54" t="s">
        <v>172</v>
      </c>
      <c r="C90" s="31">
        <v>4301020258</v>
      </c>
      <c r="D90" s="345">
        <v>4680115882775</v>
      </c>
      <c r="E90" s="343"/>
      <c r="F90" s="330">
        <v>0.3</v>
      </c>
      <c r="G90" s="32">
        <v>8</v>
      </c>
      <c r="H90" s="330">
        <v>2.4</v>
      </c>
      <c r="I90" s="330">
        <v>2.5</v>
      </c>
      <c r="J90" s="32">
        <v>234</v>
      </c>
      <c r="K90" s="32" t="s">
        <v>173</v>
      </c>
      <c r="L90" s="33" t="s">
        <v>120</v>
      </c>
      <c r="M90" s="32">
        <v>50</v>
      </c>
      <c r="N90" s="368" t="s">
        <v>174</v>
      </c>
      <c r="O90" s="342"/>
      <c r="P90" s="342"/>
      <c r="Q90" s="342"/>
      <c r="R90" s="343"/>
      <c r="S90" s="34"/>
      <c r="T90" s="34"/>
      <c r="U90" s="35" t="s">
        <v>65</v>
      </c>
      <c r="V90" s="331">
        <v>0</v>
      </c>
      <c r="W90" s="332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175</v>
      </c>
      <c r="B91" s="54" t="s">
        <v>176</v>
      </c>
      <c r="C91" s="31">
        <v>4301020217</v>
      </c>
      <c r="D91" s="345">
        <v>4680115880658</v>
      </c>
      <c r="E91" s="343"/>
      <c r="F91" s="330">
        <v>0.4</v>
      </c>
      <c r="G91" s="32">
        <v>6</v>
      </c>
      <c r="H91" s="330">
        <v>2.4</v>
      </c>
      <c r="I91" s="330">
        <v>2.6</v>
      </c>
      <c r="J91" s="32">
        <v>156</v>
      </c>
      <c r="K91" s="32" t="s">
        <v>63</v>
      </c>
      <c r="L91" s="33" t="s">
        <v>99</v>
      </c>
      <c r="M91" s="32">
        <v>50</v>
      </c>
      <c r="N91" s="3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42"/>
      <c r="P91" s="342"/>
      <c r="Q91" s="342"/>
      <c r="R91" s="343"/>
      <c r="S91" s="34"/>
      <c r="T91" s="34"/>
      <c r="U91" s="35" t="s">
        <v>65</v>
      </c>
      <c r="V91" s="331">
        <v>0</v>
      </c>
      <c r="W91" s="332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49"/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1"/>
      <c r="N92" s="346" t="s">
        <v>66</v>
      </c>
      <c r="O92" s="347"/>
      <c r="P92" s="347"/>
      <c r="Q92" s="347"/>
      <c r="R92" s="347"/>
      <c r="S92" s="347"/>
      <c r="T92" s="348"/>
      <c r="U92" s="37" t="s">
        <v>67</v>
      </c>
      <c r="V92" s="333">
        <f>IFERROR(V87/H87,"0")+IFERROR(V88/H88,"0")+IFERROR(V89/H89,"0")+IFERROR(V90/H90,"0")+IFERROR(V91/H91,"0")</f>
        <v>0</v>
      </c>
      <c r="W92" s="333">
        <f>IFERROR(W87/H87,"0")+IFERROR(W88/H88,"0")+IFERROR(W89/H89,"0")+IFERROR(W90/H90,"0")+IFERROR(W91/H91,"0")</f>
        <v>0</v>
      </c>
      <c r="X92" s="333">
        <f>IFERROR(IF(X87="",0,X87),"0")+IFERROR(IF(X88="",0,X88),"0")+IFERROR(IF(X89="",0,X89),"0")+IFERROR(IF(X90="",0,X90),"0")+IFERROR(IF(X91="",0,X91),"0")</f>
        <v>0</v>
      </c>
      <c r="Y92" s="334"/>
      <c r="Z92" s="334"/>
    </row>
    <row r="93" spans="1:53" hidden="1" x14ac:dyDescent="0.2">
      <c r="A93" s="350"/>
      <c r="B93" s="350"/>
      <c r="C93" s="350"/>
      <c r="D93" s="350"/>
      <c r="E93" s="350"/>
      <c r="F93" s="350"/>
      <c r="G93" s="350"/>
      <c r="H93" s="350"/>
      <c r="I93" s="350"/>
      <c r="J93" s="350"/>
      <c r="K93" s="350"/>
      <c r="L93" s="350"/>
      <c r="M93" s="351"/>
      <c r="N93" s="346" t="s">
        <v>66</v>
      </c>
      <c r="O93" s="347"/>
      <c r="P93" s="347"/>
      <c r="Q93" s="347"/>
      <c r="R93" s="347"/>
      <c r="S93" s="347"/>
      <c r="T93" s="348"/>
      <c r="U93" s="37" t="s">
        <v>65</v>
      </c>
      <c r="V93" s="333">
        <f>IFERROR(SUM(V87:V91),"0")</f>
        <v>0</v>
      </c>
      <c r="W93" s="333">
        <f>IFERROR(SUM(W87:W91),"0")</f>
        <v>0</v>
      </c>
      <c r="X93" s="37"/>
      <c r="Y93" s="334"/>
      <c r="Z93" s="334"/>
    </row>
    <row r="94" spans="1:53" ht="14.25" hidden="1" customHeight="1" x14ac:dyDescent="0.25">
      <c r="A94" s="379" t="s">
        <v>60</v>
      </c>
      <c r="B94" s="350"/>
      <c r="C94" s="35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27"/>
      <c r="Z94" s="327"/>
    </row>
    <row r="95" spans="1:53" ht="16.5" hidden="1" customHeight="1" x14ac:dyDescent="0.25">
      <c r="A95" s="54" t="s">
        <v>177</v>
      </c>
      <c r="B95" s="54" t="s">
        <v>178</v>
      </c>
      <c r="C95" s="31">
        <v>4301030895</v>
      </c>
      <c r="D95" s="345">
        <v>4607091387667</v>
      </c>
      <c r="E95" s="343"/>
      <c r="F95" s="330">
        <v>0.9</v>
      </c>
      <c r="G95" s="32">
        <v>10</v>
      </c>
      <c r="H95" s="330">
        <v>9</v>
      </c>
      <c r="I95" s="330">
        <v>9.6300000000000008</v>
      </c>
      <c r="J95" s="32">
        <v>56</v>
      </c>
      <c r="K95" s="32" t="s">
        <v>98</v>
      </c>
      <c r="L95" s="33" t="s">
        <v>99</v>
      </c>
      <c r="M95" s="32">
        <v>40</v>
      </c>
      <c r="N95" s="4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42"/>
      <c r="P95" s="342"/>
      <c r="Q95" s="342"/>
      <c r="R95" s="343"/>
      <c r="S95" s="34"/>
      <c r="T95" s="34"/>
      <c r="U95" s="35" t="s">
        <v>65</v>
      </c>
      <c r="V95" s="331">
        <v>0</v>
      </c>
      <c r="W95" s="332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179</v>
      </c>
      <c r="B96" s="54" t="s">
        <v>180</v>
      </c>
      <c r="C96" s="31">
        <v>4301030961</v>
      </c>
      <c r="D96" s="345">
        <v>4607091387636</v>
      </c>
      <c r="E96" s="343"/>
      <c r="F96" s="330">
        <v>0.7</v>
      </c>
      <c r="G96" s="32">
        <v>6</v>
      </c>
      <c r="H96" s="330">
        <v>4.2</v>
      </c>
      <c r="I96" s="330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42"/>
      <c r="P96" s="342"/>
      <c r="Q96" s="342"/>
      <c r="R96" s="343"/>
      <c r="S96" s="34"/>
      <c r="T96" s="34"/>
      <c r="U96" s="35" t="s">
        <v>65</v>
      </c>
      <c r="V96" s="331">
        <v>0</v>
      </c>
      <c r="W96" s="332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181</v>
      </c>
      <c r="B97" s="54" t="s">
        <v>182</v>
      </c>
      <c r="C97" s="31">
        <v>4301030963</v>
      </c>
      <c r="D97" s="345">
        <v>4607091382426</v>
      </c>
      <c r="E97" s="343"/>
      <c r="F97" s="330">
        <v>0.9</v>
      </c>
      <c r="G97" s="32">
        <v>10</v>
      </c>
      <c r="H97" s="330">
        <v>9</v>
      </c>
      <c r="I97" s="330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42"/>
      <c r="P97" s="342"/>
      <c r="Q97" s="342"/>
      <c r="R97" s="343"/>
      <c r="S97" s="34"/>
      <c r="T97" s="34"/>
      <c r="U97" s="35" t="s">
        <v>65</v>
      </c>
      <c r="V97" s="331">
        <v>0</v>
      </c>
      <c r="W97" s="332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183</v>
      </c>
      <c r="B98" s="54" t="s">
        <v>184</v>
      </c>
      <c r="C98" s="31">
        <v>4301030962</v>
      </c>
      <c r="D98" s="345">
        <v>4607091386547</v>
      </c>
      <c r="E98" s="343"/>
      <c r="F98" s="330">
        <v>0.35</v>
      </c>
      <c r="G98" s="32">
        <v>8</v>
      </c>
      <c r="H98" s="330">
        <v>2.8</v>
      </c>
      <c r="I98" s="330">
        <v>2.94</v>
      </c>
      <c r="J98" s="32">
        <v>234</v>
      </c>
      <c r="K98" s="32" t="s">
        <v>173</v>
      </c>
      <c r="L98" s="33" t="s">
        <v>64</v>
      </c>
      <c r="M98" s="32">
        <v>40</v>
      </c>
      <c r="N98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42"/>
      <c r="P98" s="342"/>
      <c r="Q98" s="342"/>
      <c r="R98" s="343"/>
      <c r="S98" s="34"/>
      <c r="T98" s="34"/>
      <c r="U98" s="35" t="s">
        <v>65</v>
      </c>
      <c r="V98" s="331">
        <v>0</v>
      </c>
      <c r="W98" s="332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4301031079</v>
      </c>
      <c r="D99" s="345">
        <v>4607091384734</v>
      </c>
      <c r="E99" s="343"/>
      <c r="F99" s="330">
        <v>0.35</v>
      </c>
      <c r="G99" s="32">
        <v>6</v>
      </c>
      <c r="H99" s="330">
        <v>2.1</v>
      </c>
      <c r="I99" s="330">
        <v>2.2000000000000002</v>
      </c>
      <c r="J99" s="32">
        <v>234</v>
      </c>
      <c r="K99" s="32" t="s">
        <v>173</v>
      </c>
      <c r="L99" s="33" t="s">
        <v>64</v>
      </c>
      <c r="M99" s="32">
        <v>45</v>
      </c>
      <c r="N99" s="54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42"/>
      <c r="P99" s="342"/>
      <c r="Q99" s="342"/>
      <c r="R99" s="343"/>
      <c r="S99" s="34"/>
      <c r="T99" s="34"/>
      <c r="U99" s="35" t="s">
        <v>65</v>
      </c>
      <c r="V99" s="331">
        <v>0</v>
      </c>
      <c r="W99" s="332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4301030964</v>
      </c>
      <c r="D100" s="345">
        <v>4607091382464</v>
      </c>
      <c r="E100" s="343"/>
      <c r="F100" s="330">
        <v>0.35</v>
      </c>
      <c r="G100" s="32">
        <v>8</v>
      </c>
      <c r="H100" s="330">
        <v>2.8</v>
      </c>
      <c r="I100" s="330">
        <v>2.964</v>
      </c>
      <c r="J100" s="32">
        <v>234</v>
      </c>
      <c r="K100" s="32" t="s">
        <v>173</v>
      </c>
      <c r="L100" s="33" t="s">
        <v>64</v>
      </c>
      <c r="M100" s="32">
        <v>40</v>
      </c>
      <c r="N100" s="6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42"/>
      <c r="P100" s="342"/>
      <c r="Q100" s="342"/>
      <c r="R100" s="343"/>
      <c r="S100" s="34"/>
      <c r="T100" s="34"/>
      <c r="U100" s="35" t="s">
        <v>65</v>
      </c>
      <c r="V100" s="331">
        <v>0</v>
      </c>
      <c r="W100" s="332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4301031234</v>
      </c>
      <c r="D101" s="345">
        <v>4680115883444</v>
      </c>
      <c r="E101" s="343"/>
      <c r="F101" s="330">
        <v>0.35</v>
      </c>
      <c r="G101" s="32">
        <v>8</v>
      </c>
      <c r="H101" s="330">
        <v>2.8</v>
      </c>
      <c r="I101" s="330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55" t="s">
        <v>191</v>
      </c>
      <c r="O101" s="342"/>
      <c r="P101" s="342"/>
      <c r="Q101" s="342"/>
      <c r="R101" s="343"/>
      <c r="S101" s="34"/>
      <c r="T101" s="34"/>
      <c r="U101" s="35" t="s">
        <v>65</v>
      </c>
      <c r="V101" s="331">
        <v>0</v>
      </c>
      <c r="W101" s="332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189</v>
      </c>
      <c r="B102" s="54" t="s">
        <v>192</v>
      </c>
      <c r="C102" s="31">
        <v>4301031235</v>
      </c>
      <c r="D102" s="345">
        <v>4680115883444</v>
      </c>
      <c r="E102" s="343"/>
      <c r="F102" s="330">
        <v>0.35</v>
      </c>
      <c r="G102" s="32">
        <v>8</v>
      </c>
      <c r="H102" s="330">
        <v>2.8</v>
      </c>
      <c r="I102" s="330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623" t="s">
        <v>191</v>
      </c>
      <c r="O102" s="342"/>
      <c r="P102" s="342"/>
      <c r="Q102" s="342"/>
      <c r="R102" s="343"/>
      <c r="S102" s="34"/>
      <c r="T102" s="34"/>
      <c r="U102" s="35" t="s">
        <v>65</v>
      </c>
      <c r="V102" s="331">
        <v>0</v>
      </c>
      <c r="W102" s="332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49"/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1"/>
      <c r="N103" s="346" t="s">
        <v>66</v>
      </c>
      <c r="O103" s="347"/>
      <c r="P103" s="347"/>
      <c r="Q103" s="347"/>
      <c r="R103" s="347"/>
      <c r="S103" s="347"/>
      <c r="T103" s="348"/>
      <c r="U103" s="37" t="s">
        <v>67</v>
      </c>
      <c r="V103" s="333">
        <f>IFERROR(V95/H95,"0")+IFERROR(V96/H96,"0")+IFERROR(V97/H97,"0")+IFERROR(V98/H98,"0")+IFERROR(V99/H99,"0")+IFERROR(V100/H100,"0")+IFERROR(V101/H101,"0")+IFERROR(V102/H102,"0")</f>
        <v>0</v>
      </c>
      <c r="W103" s="333">
        <f>IFERROR(W95/H95,"0")+IFERROR(W96/H96,"0")+IFERROR(W97/H97,"0")+IFERROR(W98/H98,"0")+IFERROR(W99/H99,"0")+IFERROR(W100/H100,"0")+IFERROR(W101/H101,"0")+IFERROR(W102/H102,"0")</f>
        <v>0</v>
      </c>
      <c r="X103" s="333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34"/>
      <c r="Z103" s="334"/>
    </row>
    <row r="104" spans="1:53" hidden="1" x14ac:dyDescent="0.2">
      <c r="A104" s="350"/>
      <c r="B104" s="350"/>
      <c r="C104" s="35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1"/>
      <c r="N104" s="346" t="s">
        <v>66</v>
      </c>
      <c r="O104" s="347"/>
      <c r="P104" s="347"/>
      <c r="Q104" s="347"/>
      <c r="R104" s="347"/>
      <c r="S104" s="347"/>
      <c r="T104" s="348"/>
      <c r="U104" s="37" t="s">
        <v>65</v>
      </c>
      <c r="V104" s="333">
        <f>IFERROR(SUM(V95:V102),"0")</f>
        <v>0</v>
      </c>
      <c r="W104" s="333">
        <f>IFERROR(SUM(W95:W102),"0")</f>
        <v>0</v>
      </c>
      <c r="X104" s="37"/>
      <c r="Y104" s="334"/>
      <c r="Z104" s="334"/>
    </row>
    <row r="105" spans="1:53" ht="14.25" hidden="1" customHeight="1" x14ac:dyDescent="0.25">
      <c r="A105" s="379" t="s">
        <v>68</v>
      </c>
      <c r="B105" s="350"/>
      <c r="C105" s="35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27"/>
      <c r="Z105" s="327"/>
    </row>
    <row r="106" spans="1:53" ht="27" hidden="1" customHeight="1" x14ac:dyDescent="0.25">
      <c r="A106" s="54" t="s">
        <v>193</v>
      </c>
      <c r="B106" s="54" t="s">
        <v>194</v>
      </c>
      <c r="C106" s="31">
        <v>4301051543</v>
      </c>
      <c r="D106" s="345">
        <v>4607091386967</v>
      </c>
      <c r="E106" s="343"/>
      <c r="F106" s="330">
        <v>1.4</v>
      </c>
      <c r="G106" s="32">
        <v>6</v>
      </c>
      <c r="H106" s="330">
        <v>8.4</v>
      </c>
      <c r="I106" s="330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69" t="s">
        <v>195</v>
      </c>
      <c r="O106" s="342"/>
      <c r="P106" s="342"/>
      <c r="Q106" s="342"/>
      <c r="R106" s="343"/>
      <c r="S106" s="34"/>
      <c r="T106" s="34"/>
      <c r="U106" s="35" t="s">
        <v>65</v>
      </c>
      <c r="V106" s="331">
        <v>0</v>
      </c>
      <c r="W106" s="332">
        <f t="shared" ref="W106:W114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193</v>
      </c>
      <c r="B107" s="54" t="s">
        <v>196</v>
      </c>
      <c r="C107" s="31">
        <v>4301051437</v>
      </c>
      <c r="D107" s="345">
        <v>4607091386967</v>
      </c>
      <c r="E107" s="343"/>
      <c r="F107" s="330">
        <v>1.35</v>
      </c>
      <c r="G107" s="32">
        <v>6</v>
      </c>
      <c r="H107" s="330">
        <v>8.1</v>
      </c>
      <c r="I107" s="330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448" t="s">
        <v>197</v>
      </c>
      <c r="O107" s="342"/>
      <c r="P107" s="342"/>
      <c r="Q107" s="342"/>
      <c r="R107" s="343"/>
      <c r="S107" s="34"/>
      <c r="T107" s="34"/>
      <c r="U107" s="35" t="s">
        <v>65</v>
      </c>
      <c r="V107" s="331">
        <v>0</v>
      </c>
      <c r="W107" s="332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198</v>
      </c>
      <c r="B108" s="54" t="s">
        <v>199</v>
      </c>
      <c r="C108" s="31">
        <v>4301051611</v>
      </c>
      <c r="D108" s="345">
        <v>4607091385304</v>
      </c>
      <c r="E108" s="343"/>
      <c r="F108" s="330">
        <v>1.4</v>
      </c>
      <c r="G108" s="32">
        <v>6</v>
      </c>
      <c r="H108" s="330">
        <v>8.4</v>
      </c>
      <c r="I108" s="330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92" t="s">
        <v>200</v>
      </c>
      <c r="O108" s="342"/>
      <c r="P108" s="342"/>
      <c r="Q108" s="342"/>
      <c r="R108" s="343"/>
      <c r="S108" s="34"/>
      <c r="T108" s="34"/>
      <c r="U108" s="35" t="s">
        <v>65</v>
      </c>
      <c r="V108" s="331">
        <v>0</v>
      </c>
      <c r="W108" s="332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201</v>
      </c>
      <c r="B109" s="54" t="s">
        <v>202</v>
      </c>
      <c r="C109" s="31">
        <v>4301051306</v>
      </c>
      <c r="D109" s="345">
        <v>4607091386264</v>
      </c>
      <c r="E109" s="343"/>
      <c r="F109" s="330">
        <v>0.5</v>
      </c>
      <c r="G109" s="32">
        <v>6</v>
      </c>
      <c r="H109" s="330">
        <v>3</v>
      </c>
      <c r="I109" s="330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7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42"/>
      <c r="P109" s="342"/>
      <c r="Q109" s="342"/>
      <c r="R109" s="343"/>
      <c r="S109" s="34"/>
      <c r="T109" s="34"/>
      <c r="U109" s="35" t="s">
        <v>65</v>
      </c>
      <c r="V109" s="331">
        <v>0</v>
      </c>
      <c r="W109" s="332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203</v>
      </c>
      <c r="B110" s="54" t="s">
        <v>204</v>
      </c>
      <c r="C110" s="31">
        <v>4301051436</v>
      </c>
      <c r="D110" s="345">
        <v>4607091385731</v>
      </c>
      <c r="E110" s="343"/>
      <c r="F110" s="330">
        <v>0.45</v>
      </c>
      <c r="G110" s="32">
        <v>6</v>
      </c>
      <c r="H110" s="330">
        <v>2.7</v>
      </c>
      <c r="I110" s="330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22" t="s">
        <v>205</v>
      </c>
      <c r="O110" s="342"/>
      <c r="P110" s="342"/>
      <c r="Q110" s="342"/>
      <c r="R110" s="343"/>
      <c r="S110" s="34"/>
      <c r="T110" s="34"/>
      <c r="U110" s="35" t="s">
        <v>65</v>
      </c>
      <c r="V110" s="331">
        <v>0</v>
      </c>
      <c r="W110" s="332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206</v>
      </c>
      <c r="B111" s="54" t="s">
        <v>207</v>
      </c>
      <c r="C111" s="31">
        <v>4301051439</v>
      </c>
      <c r="D111" s="345">
        <v>4680115880214</v>
      </c>
      <c r="E111" s="343"/>
      <c r="F111" s="330">
        <v>0.45</v>
      </c>
      <c r="G111" s="32">
        <v>6</v>
      </c>
      <c r="H111" s="330">
        <v>2.7</v>
      </c>
      <c r="I111" s="330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70" t="s">
        <v>208</v>
      </c>
      <c r="O111" s="342"/>
      <c r="P111" s="342"/>
      <c r="Q111" s="342"/>
      <c r="R111" s="343"/>
      <c r="S111" s="34"/>
      <c r="T111" s="34"/>
      <c r="U111" s="35" t="s">
        <v>65</v>
      </c>
      <c r="V111" s="331">
        <v>0</v>
      </c>
      <c r="W111" s="332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209</v>
      </c>
      <c r="B112" s="54" t="s">
        <v>210</v>
      </c>
      <c r="C112" s="31">
        <v>4301051438</v>
      </c>
      <c r="D112" s="345">
        <v>4680115880894</v>
      </c>
      <c r="E112" s="343"/>
      <c r="F112" s="330">
        <v>0.33</v>
      </c>
      <c r="G112" s="32">
        <v>6</v>
      </c>
      <c r="H112" s="330">
        <v>1.98</v>
      </c>
      <c r="I112" s="330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668" t="s">
        <v>211</v>
      </c>
      <c r="O112" s="342"/>
      <c r="P112" s="342"/>
      <c r="Q112" s="342"/>
      <c r="R112" s="343"/>
      <c r="S112" s="34"/>
      <c r="T112" s="34"/>
      <c r="U112" s="35" t="s">
        <v>65</v>
      </c>
      <c r="V112" s="331">
        <v>0</v>
      </c>
      <c r="W112" s="332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212</v>
      </c>
      <c r="B113" s="54" t="s">
        <v>213</v>
      </c>
      <c r="C113" s="31">
        <v>4301051313</v>
      </c>
      <c r="D113" s="345">
        <v>4607091385427</v>
      </c>
      <c r="E113" s="343"/>
      <c r="F113" s="330">
        <v>0.5</v>
      </c>
      <c r="G113" s="32">
        <v>6</v>
      </c>
      <c r="H113" s="330">
        <v>3</v>
      </c>
      <c r="I113" s="330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42"/>
      <c r="P113" s="342"/>
      <c r="Q113" s="342"/>
      <c r="R113" s="343"/>
      <c r="S113" s="34"/>
      <c r="T113" s="34"/>
      <c r="U113" s="35" t="s">
        <v>65</v>
      </c>
      <c r="V113" s="331">
        <v>0</v>
      </c>
      <c r="W113" s="332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214</v>
      </c>
      <c r="B114" s="54" t="s">
        <v>215</v>
      </c>
      <c r="C114" s="31">
        <v>4301051480</v>
      </c>
      <c r="D114" s="345">
        <v>4680115882645</v>
      </c>
      <c r="E114" s="343"/>
      <c r="F114" s="330">
        <v>0.3</v>
      </c>
      <c r="G114" s="32">
        <v>6</v>
      </c>
      <c r="H114" s="330">
        <v>1.8</v>
      </c>
      <c r="I114" s="330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475" t="s">
        <v>216</v>
      </c>
      <c r="O114" s="342"/>
      <c r="P114" s="342"/>
      <c r="Q114" s="342"/>
      <c r="R114" s="343"/>
      <c r="S114" s="34"/>
      <c r="T114" s="34"/>
      <c r="U114" s="35" t="s">
        <v>65</v>
      </c>
      <c r="V114" s="331">
        <v>0</v>
      </c>
      <c r="W114" s="332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idden="1" x14ac:dyDescent="0.2">
      <c r="A115" s="349"/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1"/>
      <c r="N115" s="346" t="s">
        <v>66</v>
      </c>
      <c r="O115" s="347"/>
      <c r="P115" s="347"/>
      <c r="Q115" s="347"/>
      <c r="R115" s="347"/>
      <c r="S115" s="347"/>
      <c r="T115" s="348"/>
      <c r="U115" s="37" t="s">
        <v>67</v>
      </c>
      <c r="V115" s="333">
        <f>IFERROR(V106/H106,"0")+IFERROR(V107/H107,"0")+IFERROR(V108/H108,"0")+IFERROR(V109/H109,"0")+IFERROR(V110/H110,"0")+IFERROR(V111/H111,"0")+IFERROR(V112/H112,"0")+IFERROR(V113/H113,"0")+IFERROR(V114/H114,"0")</f>
        <v>0</v>
      </c>
      <c r="W115" s="333">
        <f>IFERROR(W106/H106,"0")+IFERROR(W107/H107,"0")+IFERROR(W108/H108,"0")+IFERROR(W109/H109,"0")+IFERROR(W110/H110,"0")+IFERROR(W111/H111,"0")+IFERROR(W112/H112,"0")+IFERROR(W113/H113,"0")+IFERROR(W114/H114,"0")</f>
        <v>0</v>
      </c>
      <c r="X115" s="333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</v>
      </c>
      <c r="Y115" s="334"/>
      <c r="Z115" s="334"/>
    </row>
    <row r="116" spans="1:53" hidden="1" x14ac:dyDescent="0.2">
      <c r="A116" s="350"/>
      <c r="B116" s="350"/>
      <c r="C116" s="35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1"/>
      <c r="N116" s="346" t="s">
        <v>66</v>
      </c>
      <c r="O116" s="347"/>
      <c r="P116" s="347"/>
      <c r="Q116" s="347"/>
      <c r="R116" s="347"/>
      <c r="S116" s="347"/>
      <c r="T116" s="348"/>
      <c r="U116" s="37" t="s">
        <v>65</v>
      </c>
      <c r="V116" s="333">
        <f>IFERROR(SUM(V106:V114),"0")</f>
        <v>0</v>
      </c>
      <c r="W116" s="333">
        <f>IFERROR(SUM(W106:W114),"0")</f>
        <v>0</v>
      </c>
      <c r="X116" s="37"/>
      <c r="Y116" s="334"/>
      <c r="Z116" s="334"/>
    </row>
    <row r="117" spans="1:53" ht="14.25" hidden="1" customHeight="1" x14ac:dyDescent="0.25">
      <c r="A117" s="379" t="s">
        <v>217</v>
      </c>
      <c r="B117" s="350"/>
      <c r="C117" s="350"/>
      <c r="D117" s="350"/>
      <c r="E117" s="350"/>
      <c r="F117" s="350"/>
      <c r="G117" s="350"/>
      <c r="H117" s="350"/>
      <c r="I117" s="350"/>
      <c r="J117" s="350"/>
      <c r="K117" s="350"/>
      <c r="L117" s="350"/>
      <c r="M117" s="350"/>
      <c r="N117" s="350"/>
      <c r="O117" s="350"/>
      <c r="P117" s="350"/>
      <c r="Q117" s="350"/>
      <c r="R117" s="350"/>
      <c r="S117" s="350"/>
      <c r="T117" s="350"/>
      <c r="U117" s="350"/>
      <c r="V117" s="350"/>
      <c r="W117" s="350"/>
      <c r="X117" s="350"/>
      <c r="Y117" s="327"/>
      <c r="Z117" s="327"/>
    </row>
    <row r="118" spans="1:53" ht="27" hidden="1" customHeight="1" x14ac:dyDescent="0.25">
      <c r="A118" s="54" t="s">
        <v>218</v>
      </c>
      <c r="B118" s="54" t="s">
        <v>219</v>
      </c>
      <c r="C118" s="31">
        <v>4301060296</v>
      </c>
      <c r="D118" s="345">
        <v>4607091383065</v>
      </c>
      <c r="E118" s="343"/>
      <c r="F118" s="330">
        <v>0.83</v>
      </c>
      <c r="G118" s="32">
        <v>4</v>
      </c>
      <c r="H118" s="330">
        <v>3.32</v>
      </c>
      <c r="I118" s="330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42"/>
      <c r="P118" s="342"/>
      <c r="Q118" s="342"/>
      <c r="R118" s="343"/>
      <c r="S118" s="34"/>
      <c r="T118" s="34"/>
      <c r="U118" s="35" t="s">
        <v>65</v>
      </c>
      <c r="V118" s="331">
        <v>0</v>
      </c>
      <c r="W118" s="332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220</v>
      </c>
      <c r="B119" s="54" t="s">
        <v>221</v>
      </c>
      <c r="C119" s="31">
        <v>4301060350</v>
      </c>
      <c r="D119" s="345">
        <v>4680115881532</v>
      </c>
      <c r="E119" s="343"/>
      <c r="F119" s="330">
        <v>1.35</v>
      </c>
      <c r="G119" s="32">
        <v>6</v>
      </c>
      <c r="H119" s="330">
        <v>8.1</v>
      </c>
      <c r="I119" s="330">
        <v>8.58</v>
      </c>
      <c r="J119" s="32">
        <v>56</v>
      </c>
      <c r="K119" s="32" t="s">
        <v>98</v>
      </c>
      <c r="L119" s="33" t="s">
        <v>120</v>
      </c>
      <c r="M119" s="32">
        <v>30</v>
      </c>
      <c r="N119" s="4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42"/>
      <c r="P119" s="342"/>
      <c r="Q119" s="342"/>
      <c r="R119" s="343"/>
      <c r="S119" s="34"/>
      <c r="T119" s="34"/>
      <c r="U119" s="35" t="s">
        <v>65</v>
      </c>
      <c r="V119" s="331">
        <v>0</v>
      </c>
      <c r="W119" s="332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220</v>
      </c>
      <c r="B120" s="54" t="s">
        <v>222</v>
      </c>
      <c r="C120" s="31">
        <v>4301060371</v>
      </c>
      <c r="D120" s="345">
        <v>4680115881532</v>
      </c>
      <c r="E120" s="343"/>
      <c r="F120" s="330">
        <v>1.4</v>
      </c>
      <c r="G120" s="32">
        <v>6</v>
      </c>
      <c r="H120" s="330">
        <v>8.4</v>
      </c>
      <c r="I120" s="330">
        <v>8.9640000000000004</v>
      </c>
      <c r="J120" s="32">
        <v>56</v>
      </c>
      <c r="K120" s="32" t="s">
        <v>98</v>
      </c>
      <c r="L120" s="33" t="s">
        <v>64</v>
      </c>
      <c r="M120" s="32">
        <v>30</v>
      </c>
      <c r="N120" s="631" t="s">
        <v>223</v>
      </c>
      <c r="O120" s="342"/>
      <c r="P120" s="342"/>
      <c r="Q120" s="342"/>
      <c r="R120" s="343"/>
      <c r="S120" s="34"/>
      <c r="T120" s="34"/>
      <c r="U120" s="35" t="s">
        <v>65</v>
      </c>
      <c r="V120" s="331">
        <v>0</v>
      </c>
      <c r="W120" s="332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220</v>
      </c>
      <c r="B121" s="54" t="s">
        <v>224</v>
      </c>
      <c r="C121" s="31">
        <v>4301060366</v>
      </c>
      <c r="D121" s="345">
        <v>4680115881532</v>
      </c>
      <c r="E121" s="343"/>
      <c r="F121" s="330">
        <v>1.3</v>
      </c>
      <c r="G121" s="32">
        <v>6</v>
      </c>
      <c r="H121" s="330">
        <v>7.8</v>
      </c>
      <c r="I121" s="330">
        <v>8.2799999999999994</v>
      </c>
      <c r="J121" s="32">
        <v>56</v>
      </c>
      <c r="K121" s="32" t="s">
        <v>98</v>
      </c>
      <c r="L121" s="33" t="s">
        <v>64</v>
      </c>
      <c r="M121" s="32">
        <v>30</v>
      </c>
      <c r="N121" s="506" t="s">
        <v>223</v>
      </c>
      <c r="O121" s="342"/>
      <c r="P121" s="342"/>
      <c r="Q121" s="342"/>
      <c r="R121" s="343"/>
      <c r="S121" s="34"/>
      <c r="T121" s="34"/>
      <c r="U121" s="35" t="s">
        <v>65</v>
      </c>
      <c r="V121" s="331">
        <v>0</v>
      </c>
      <c r="W121" s="332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225</v>
      </c>
      <c r="B122" s="54" t="s">
        <v>226</v>
      </c>
      <c r="C122" s="31">
        <v>4301060356</v>
      </c>
      <c r="D122" s="345">
        <v>4680115882652</v>
      </c>
      <c r="E122" s="343"/>
      <c r="F122" s="330">
        <v>0.33</v>
      </c>
      <c r="G122" s="32">
        <v>6</v>
      </c>
      <c r="H122" s="330">
        <v>1.98</v>
      </c>
      <c r="I122" s="330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44" t="s">
        <v>227</v>
      </c>
      <c r="O122" s="342"/>
      <c r="P122" s="342"/>
      <c r="Q122" s="342"/>
      <c r="R122" s="343"/>
      <c r="S122" s="34"/>
      <c r="T122" s="34"/>
      <c r="U122" s="35" t="s">
        <v>65</v>
      </c>
      <c r="V122" s="331">
        <v>0</v>
      </c>
      <c r="W122" s="332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228</v>
      </c>
      <c r="B123" s="54" t="s">
        <v>229</v>
      </c>
      <c r="C123" s="31">
        <v>4301060309</v>
      </c>
      <c r="D123" s="345">
        <v>4680115880238</v>
      </c>
      <c r="E123" s="343"/>
      <c r="F123" s="330">
        <v>0.33</v>
      </c>
      <c r="G123" s="32">
        <v>6</v>
      </c>
      <c r="H123" s="330">
        <v>1.98</v>
      </c>
      <c r="I123" s="330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4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42"/>
      <c r="P123" s="342"/>
      <c r="Q123" s="342"/>
      <c r="R123" s="343"/>
      <c r="S123" s="34"/>
      <c r="T123" s="34"/>
      <c r="U123" s="35" t="s">
        <v>65</v>
      </c>
      <c r="V123" s="331">
        <v>0</v>
      </c>
      <c r="W123" s="332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4301060351</v>
      </c>
      <c r="D124" s="345">
        <v>4680115881464</v>
      </c>
      <c r="E124" s="343"/>
      <c r="F124" s="330">
        <v>0.4</v>
      </c>
      <c r="G124" s="32">
        <v>6</v>
      </c>
      <c r="H124" s="330">
        <v>2.4</v>
      </c>
      <c r="I124" s="330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33" t="s">
        <v>232</v>
      </c>
      <c r="O124" s="342"/>
      <c r="P124" s="342"/>
      <c r="Q124" s="342"/>
      <c r="R124" s="343"/>
      <c r="S124" s="34"/>
      <c r="T124" s="34"/>
      <c r="U124" s="35" t="s">
        <v>65</v>
      </c>
      <c r="V124" s="331">
        <v>0</v>
      </c>
      <c r="W124" s="332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49"/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1"/>
      <c r="N125" s="346" t="s">
        <v>66</v>
      </c>
      <c r="O125" s="347"/>
      <c r="P125" s="347"/>
      <c r="Q125" s="347"/>
      <c r="R125" s="347"/>
      <c r="S125" s="347"/>
      <c r="T125" s="348"/>
      <c r="U125" s="37" t="s">
        <v>67</v>
      </c>
      <c r="V125" s="333">
        <f>IFERROR(V118/H118,"0")+IFERROR(V119/H119,"0")+IFERROR(V120/H120,"0")+IFERROR(V121/H121,"0")+IFERROR(V122/H122,"0")+IFERROR(V123/H123,"0")+IFERROR(V124/H124,"0")</f>
        <v>0</v>
      </c>
      <c r="W125" s="333">
        <f>IFERROR(W118/H118,"0")+IFERROR(W119/H119,"0")+IFERROR(W120/H120,"0")+IFERROR(W121/H121,"0")+IFERROR(W122/H122,"0")+IFERROR(W123/H123,"0")+IFERROR(W124/H124,"0")</f>
        <v>0</v>
      </c>
      <c r="X125" s="333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34"/>
      <c r="Z125" s="334"/>
    </row>
    <row r="126" spans="1:53" hidden="1" x14ac:dyDescent="0.2">
      <c r="A126" s="350"/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1"/>
      <c r="N126" s="346" t="s">
        <v>66</v>
      </c>
      <c r="O126" s="347"/>
      <c r="P126" s="347"/>
      <c r="Q126" s="347"/>
      <c r="R126" s="347"/>
      <c r="S126" s="347"/>
      <c r="T126" s="348"/>
      <c r="U126" s="37" t="s">
        <v>65</v>
      </c>
      <c r="V126" s="333">
        <f>IFERROR(SUM(V118:V124),"0")</f>
        <v>0</v>
      </c>
      <c r="W126" s="333">
        <f>IFERROR(SUM(W118:W124),"0")</f>
        <v>0</v>
      </c>
      <c r="X126" s="37"/>
      <c r="Y126" s="334"/>
      <c r="Z126" s="334"/>
    </row>
    <row r="127" spans="1:53" ht="16.5" hidden="1" customHeight="1" x14ac:dyDescent="0.25">
      <c r="A127" s="393" t="s">
        <v>233</v>
      </c>
      <c r="B127" s="350"/>
      <c r="C127" s="350"/>
      <c r="D127" s="350"/>
      <c r="E127" s="350"/>
      <c r="F127" s="350"/>
      <c r="G127" s="350"/>
      <c r="H127" s="350"/>
      <c r="I127" s="350"/>
      <c r="J127" s="350"/>
      <c r="K127" s="350"/>
      <c r="L127" s="350"/>
      <c r="M127" s="350"/>
      <c r="N127" s="350"/>
      <c r="O127" s="350"/>
      <c r="P127" s="350"/>
      <c r="Q127" s="350"/>
      <c r="R127" s="350"/>
      <c r="S127" s="350"/>
      <c r="T127" s="350"/>
      <c r="U127" s="350"/>
      <c r="V127" s="350"/>
      <c r="W127" s="350"/>
      <c r="X127" s="350"/>
      <c r="Y127" s="326"/>
      <c r="Z127" s="326"/>
    </row>
    <row r="128" spans="1:53" ht="14.25" hidden="1" customHeight="1" x14ac:dyDescent="0.25">
      <c r="A128" s="379" t="s">
        <v>68</v>
      </c>
      <c r="B128" s="350"/>
      <c r="C128" s="350"/>
      <c r="D128" s="350"/>
      <c r="E128" s="350"/>
      <c r="F128" s="350"/>
      <c r="G128" s="350"/>
      <c r="H128" s="350"/>
      <c r="I128" s="350"/>
      <c r="J128" s="350"/>
      <c r="K128" s="350"/>
      <c r="L128" s="350"/>
      <c r="M128" s="350"/>
      <c r="N128" s="350"/>
      <c r="O128" s="350"/>
      <c r="P128" s="350"/>
      <c r="Q128" s="350"/>
      <c r="R128" s="350"/>
      <c r="S128" s="350"/>
      <c r="T128" s="350"/>
      <c r="U128" s="350"/>
      <c r="V128" s="350"/>
      <c r="W128" s="350"/>
      <c r="X128" s="350"/>
      <c r="Y128" s="327"/>
      <c r="Z128" s="327"/>
    </row>
    <row r="129" spans="1:53" ht="27" hidden="1" customHeight="1" x14ac:dyDescent="0.25">
      <c r="A129" s="54" t="s">
        <v>234</v>
      </c>
      <c r="B129" s="54" t="s">
        <v>235</v>
      </c>
      <c r="C129" s="31">
        <v>4301051360</v>
      </c>
      <c r="D129" s="345">
        <v>4607091385168</v>
      </c>
      <c r="E129" s="343"/>
      <c r="F129" s="330">
        <v>1.35</v>
      </c>
      <c r="G129" s="32">
        <v>6</v>
      </c>
      <c r="H129" s="330">
        <v>8.1</v>
      </c>
      <c r="I129" s="330">
        <v>8.6579999999999995</v>
      </c>
      <c r="J129" s="32">
        <v>56</v>
      </c>
      <c r="K129" s="32" t="s">
        <v>98</v>
      </c>
      <c r="L129" s="33" t="s">
        <v>120</v>
      </c>
      <c r="M129" s="32">
        <v>45</v>
      </c>
      <c r="N129" s="6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42"/>
      <c r="P129" s="342"/>
      <c r="Q129" s="342"/>
      <c r="R129" s="343"/>
      <c r="S129" s="34"/>
      <c r="T129" s="34"/>
      <c r="U129" s="35" t="s">
        <v>65</v>
      </c>
      <c r="V129" s="331">
        <v>0</v>
      </c>
      <c r="W129" s="332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234</v>
      </c>
      <c r="B130" s="54" t="s">
        <v>236</v>
      </c>
      <c r="C130" s="31">
        <v>4301051612</v>
      </c>
      <c r="D130" s="345">
        <v>4607091385168</v>
      </c>
      <c r="E130" s="343"/>
      <c r="F130" s="330">
        <v>1.4</v>
      </c>
      <c r="G130" s="32">
        <v>6</v>
      </c>
      <c r="H130" s="330">
        <v>8.4</v>
      </c>
      <c r="I130" s="330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465" t="s">
        <v>237</v>
      </c>
      <c r="O130" s="342"/>
      <c r="P130" s="342"/>
      <c r="Q130" s="342"/>
      <c r="R130" s="343"/>
      <c r="S130" s="34"/>
      <c r="T130" s="34"/>
      <c r="U130" s="35" t="s">
        <v>65</v>
      </c>
      <c r="V130" s="331">
        <v>0</v>
      </c>
      <c r="W130" s="332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238</v>
      </c>
      <c r="B131" s="54" t="s">
        <v>239</v>
      </c>
      <c r="C131" s="31">
        <v>4301051362</v>
      </c>
      <c r="D131" s="345">
        <v>4607091383256</v>
      </c>
      <c r="E131" s="343"/>
      <c r="F131" s="330">
        <v>0.33</v>
      </c>
      <c r="G131" s="32">
        <v>6</v>
      </c>
      <c r="H131" s="330">
        <v>1.98</v>
      </c>
      <c r="I131" s="330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5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42"/>
      <c r="P131" s="342"/>
      <c r="Q131" s="342"/>
      <c r="R131" s="343"/>
      <c r="S131" s="34"/>
      <c r="T131" s="34"/>
      <c r="U131" s="35" t="s">
        <v>65</v>
      </c>
      <c r="V131" s="331">
        <v>0</v>
      </c>
      <c r="W131" s="332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240</v>
      </c>
      <c r="B132" s="54" t="s">
        <v>241</v>
      </c>
      <c r="C132" s="31">
        <v>4301051358</v>
      </c>
      <c r="D132" s="345">
        <v>4607091385748</v>
      </c>
      <c r="E132" s="343"/>
      <c r="F132" s="330">
        <v>0.45</v>
      </c>
      <c r="G132" s="32">
        <v>6</v>
      </c>
      <c r="H132" s="330">
        <v>2.7</v>
      </c>
      <c r="I132" s="330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4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42"/>
      <c r="P132" s="342"/>
      <c r="Q132" s="342"/>
      <c r="R132" s="343"/>
      <c r="S132" s="34"/>
      <c r="T132" s="34"/>
      <c r="U132" s="35" t="s">
        <v>65</v>
      </c>
      <c r="V132" s="331">
        <v>0</v>
      </c>
      <c r="W132" s="332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idden="1" x14ac:dyDescent="0.2">
      <c r="A133" s="349"/>
      <c r="B133" s="350"/>
      <c r="C133" s="35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1"/>
      <c r="N133" s="346" t="s">
        <v>66</v>
      </c>
      <c r="O133" s="347"/>
      <c r="P133" s="347"/>
      <c r="Q133" s="347"/>
      <c r="R133" s="347"/>
      <c r="S133" s="347"/>
      <c r="T133" s="348"/>
      <c r="U133" s="37" t="s">
        <v>67</v>
      </c>
      <c r="V133" s="333">
        <f>IFERROR(V129/H129,"0")+IFERROR(V130/H130,"0")+IFERROR(V131/H131,"0")+IFERROR(V132/H132,"0")</f>
        <v>0</v>
      </c>
      <c r="W133" s="333">
        <f>IFERROR(W129/H129,"0")+IFERROR(W130/H130,"0")+IFERROR(W131/H131,"0")+IFERROR(W132/H132,"0")</f>
        <v>0</v>
      </c>
      <c r="X133" s="333">
        <f>IFERROR(IF(X129="",0,X129),"0")+IFERROR(IF(X130="",0,X130),"0")+IFERROR(IF(X131="",0,X131),"0")+IFERROR(IF(X132="",0,X132),"0")</f>
        <v>0</v>
      </c>
      <c r="Y133" s="334"/>
      <c r="Z133" s="334"/>
    </row>
    <row r="134" spans="1:53" hidden="1" x14ac:dyDescent="0.2">
      <c r="A134" s="350"/>
      <c r="B134" s="350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1"/>
      <c r="N134" s="346" t="s">
        <v>66</v>
      </c>
      <c r="O134" s="347"/>
      <c r="P134" s="347"/>
      <c r="Q134" s="347"/>
      <c r="R134" s="347"/>
      <c r="S134" s="347"/>
      <c r="T134" s="348"/>
      <c r="U134" s="37" t="s">
        <v>65</v>
      </c>
      <c r="V134" s="333">
        <f>IFERROR(SUM(V129:V132),"0")</f>
        <v>0</v>
      </c>
      <c r="W134" s="333">
        <f>IFERROR(SUM(W129:W132),"0")</f>
        <v>0</v>
      </c>
      <c r="X134" s="37"/>
      <c r="Y134" s="334"/>
      <c r="Z134" s="334"/>
    </row>
    <row r="135" spans="1:53" ht="27.75" hidden="1" customHeight="1" x14ac:dyDescent="0.2">
      <c r="A135" s="385" t="s">
        <v>242</v>
      </c>
      <c r="B135" s="386"/>
      <c r="C135" s="386"/>
      <c r="D135" s="386"/>
      <c r="E135" s="386"/>
      <c r="F135" s="386"/>
      <c r="G135" s="386"/>
      <c r="H135" s="386"/>
      <c r="I135" s="386"/>
      <c r="J135" s="386"/>
      <c r="K135" s="386"/>
      <c r="L135" s="386"/>
      <c r="M135" s="386"/>
      <c r="N135" s="386"/>
      <c r="O135" s="386"/>
      <c r="P135" s="386"/>
      <c r="Q135" s="386"/>
      <c r="R135" s="386"/>
      <c r="S135" s="386"/>
      <c r="T135" s="386"/>
      <c r="U135" s="386"/>
      <c r="V135" s="386"/>
      <c r="W135" s="386"/>
      <c r="X135" s="386"/>
      <c r="Y135" s="48"/>
      <c r="Z135" s="48"/>
    </row>
    <row r="136" spans="1:53" ht="16.5" hidden="1" customHeight="1" x14ac:dyDescent="0.25">
      <c r="A136" s="393" t="s">
        <v>243</v>
      </c>
      <c r="B136" s="350"/>
      <c r="C136" s="35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50"/>
      <c r="P136" s="350"/>
      <c r="Q136" s="350"/>
      <c r="R136" s="350"/>
      <c r="S136" s="350"/>
      <c r="T136" s="350"/>
      <c r="U136" s="350"/>
      <c r="V136" s="350"/>
      <c r="W136" s="350"/>
      <c r="X136" s="350"/>
      <c r="Y136" s="326"/>
      <c r="Z136" s="326"/>
    </row>
    <row r="137" spans="1:53" ht="14.25" hidden="1" customHeight="1" x14ac:dyDescent="0.25">
      <c r="A137" s="379" t="s">
        <v>103</v>
      </c>
      <c r="B137" s="350"/>
      <c r="C137" s="35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0"/>
      <c r="P137" s="350"/>
      <c r="Q137" s="350"/>
      <c r="R137" s="350"/>
      <c r="S137" s="350"/>
      <c r="T137" s="350"/>
      <c r="U137" s="350"/>
      <c r="V137" s="350"/>
      <c r="W137" s="350"/>
      <c r="X137" s="350"/>
      <c r="Y137" s="327"/>
      <c r="Z137" s="327"/>
    </row>
    <row r="138" spans="1:53" ht="27" hidden="1" customHeight="1" x14ac:dyDescent="0.25">
      <c r="A138" s="54" t="s">
        <v>244</v>
      </c>
      <c r="B138" s="54" t="s">
        <v>245</v>
      </c>
      <c r="C138" s="31">
        <v>4301011223</v>
      </c>
      <c r="D138" s="345">
        <v>4607091383423</v>
      </c>
      <c r="E138" s="343"/>
      <c r="F138" s="330">
        <v>1.35</v>
      </c>
      <c r="G138" s="32">
        <v>8</v>
      </c>
      <c r="H138" s="330">
        <v>10.8</v>
      </c>
      <c r="I138" s="330">
        <v>11.375999999999999</v>
      </c>
      <c r="J138" s="32">
        <v>56</v>
      </c>
      <c r="K138" s="32" t="s">
        <v>98</v>
      </c>
      <c r="L138" s="33" t="s">
        <v>120</v>
      </c>
      <c r="M138" s="32">
        <v>35</v>
      </c>
      <c r="N138" s="5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42"/>
      <c r="P138" s="342"/>
      <c r="Q138" s="342"/>
      <c r="R138" s="343"/>
      <c r="S138" s="34"/>
      <c r="T138" s="34"/>
      <c r="U138" s="35" t="s">
        <v>65</v>
      </c>
      <c r="V138" s="331">
        <v>0</v>
      </c>
      <c r="W138" s="332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246</v>
      </c>
      <c r="B139" s="54" t="s">
        <v>247</v>
      </c>
      <c r="C139" s="31">
        <v>4301011338</v>
      </c>
      <c r="D139" s="345">
        <v>4607091381405</v>
      </c>
      <c r="E139" s="343"/>
      <c r="F139" s="330">
        <v>1.35</v>
      </c>
      <c r="G139" s="32">
        <v>8</v>
      </c>
      <c r="H139" s="330">
        <v>10.8</v>
      </c>
      <c r="I139" s="330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42"/>
      <c r="P139" s="342"/>
      <c r="Q139" s="342"/>
      <c r="R139" s="343"/>
      <c r="S139" s="34"/>
      <c r="T139" s="34"/>
      <c r="U139" s="35" t="s">
        <v>65</v>
      </c>
      <c r="V139" s="331">
        <v>0</v>
      </c>
      <c r="W139" s="332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248</v>
      </c>
      <c r="B140" s="54" t="s">
        <v>249</v>
      </c>
      <c r="C140" s="31">
        <v>4301011333</v>
      </c>
      <c r="D140" s="345">
        <v>4607091386516</v>
      </c>
      <c r="E140" s="343"/>
      <c r="F140" s="330">
        <v>1.4</v>
      </c>
      <c r="G140" s="32">
        <v>8</v>
      </c>
      <c r="H140" s="330">
        <v>11.2</v>
      </c>
      <c r="I140" s="330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5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42"/>
      <c r="P140" s="342"/>
      <c r="Q140" s="342"/>
      <c r="R140" s="343"/>
      <c r="S140" s="34"/>
      <c r="T140" s="34"/>
      <c r="U140" s="35" t="s">
        <v>65</v>
      </c>
      <c r="V140" s="331">
        <v>0</v>
      </c>
      <c r="W140" s="332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49"/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1"/>
      <c r="N141" s="346" t="s">
        <v>66</v>
      </c>
      <c r="O141" s="347"/>
      <c r="P141" s="347"/>
      <c r="Q141" s="347"/>
      <c r="R141" s="347"/>
      <c r="S141" s="347"/>
      <c r="T141" s="348"/>
      <c r="U141" s="37" t="s">
        <v>67</v>
      </c>
      <c r="V141" s="333">
        <f>IFERROR(V138/H138,"0")+IFERROR(V139/H139,"0")+IFERROR(V140/H140,"0")</f>
        <v>0</v>
      </c>
      <c r="W141" s="333">
        <f>IFERROR(W138/H138,"0")+IFERROR(W139/H139,"0")+IFERROR(W140/H140,"0")</f>
        <v>0</v>
      </c>
      <c r="X141" s="333">
        <f>IFERROR(IF(X138="",0,X138),"0")+IFERROR(IF(X139="",0,X139),"0")+IFERROR(IF(X140="",0,X140),"0")</f>
        <v>0</v>
      </c>
      <c r="Y141" s="334"/>
      <c r="Z141" s="334"/>
    </row>
    <row r="142" spans="1:53" hidden="1" x14ac:dyDescent="0.2">
      <c r="A142" s="350"/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1"/>
      <c r="N142" s="346" t="s">
        <v>66</v>
      </c>
      <c r="O142" s="347"/>
      <c r="P142" s="347"/>
      <c r="Q142" s="347"/>
      <c r="R142" s="347"/>
      <c r="S142" s="347"/>
      <c r="T142" s="348"/>
      <c r="U142" s="37" t="s">
        <v>65</v>
      </c>
      <c r="V142" s="333">
        <f>IFERROR(SUM(V138:V140),"0")</f>
        <v>0</v>
      </c>
      <c r="W142" s="333">
        <f>IFERROR(SUM(W138:W140),"0")</f>
        <v>0</v>
      </c>
      <c r="X142" s="37"/>
      <c r="Y142" s="334"/>
      <c r="Z142" s="334"/>
    </row>
    <row r="143" spans="1:53" ht="16.5" hidden="1" customHeight="1" x14ac:dyDescent="0.25">
      <c r="A143" s="393" t="s">
        <v>250</v>
      </c>
      <c r="B143" s="350"/>
      <c r="C143" s="35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26"/>
      <c r="Z143" s="326"/>
    </row>
    <row r="144" spans="1:53" ht="14.25" hidden="1" customHeight="1" x14ac:dyDescent="0.25">
      <c r="A144" s="379" t="s">
        <v>60</v>
      </c>
      <c r="B144" s="350"/>
      <c r="C144" s="35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27"/>
      <c r="Z144" s="327"/>
    </row>
    <row r="145" spans="1:53" ht="27" hidden="1" customHeight="1" x14ac:dyDescent="0.25">
      <c r="A145" s="54" t="s">
        <v>251</v>
      </c>
      <c r="B145" s="54" t="s">
        <v>252</v>
      </c>
      <c r="C145" s="31">
        <v>4301031191</v>
      </c>
      <c r="D145" s="345">
        <v>4680115880993</v>
      </c>
      <c r="E145" s="343"/>
      <c r="F145" s="330">
        <v>0.7</v>
      </c>
      <c r="G145" s="32">
        <v>6</v>
      </c>
      <c r="H145" s="330">
        <v>4.2</v>
      </c>
      <c r="I145" s="330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42"/>
      <c r="P145" s="342"/>
      <c r="Q145" s="342"/>
      <c r="R145" s="343"/>
      <c r="S145" s="34"/>
      <c r="T145" s="34"/>
      <c r="U145" s="35" t="s">
        <v>65</v>
      </c>
      <c r="V145" s="331">
        <v>0</v>
      </c>
      <c r="W145" s="332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253</v>
      </c>
      <c r="B146" s="54" t="s">
        <v>254</v>
      </c>
      <c r="C146" s="31">
        <v>4301031204</v>
      </c>
      <c r="D146" s="345">
        <v>4680115881761</v>
      </c>
      <c r="E146" s="343"/>
      <c r="F146" s="330">
        <v>0.7</v>
      </c>
      <c r="G146" s="32">
        <v>6</v>
      </c>
      <c r="H146" s="330">
        <v>4.2</v>
      </c>
      <c r="I146" s="330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42"/>
      <c r="P146" s="342"/>
      <c r="Q146" s="342"/>
      <c r="R146" s="343"/>
      <c r="S146" s="34"/>
      <c r="T146" s="34"/>
      <c r="U146" s="35" t="s">
        <v>65</v>
      </c>
      <c r="V146" s="331">
        <v>0</v>
      </c>
      <c r="W146" s="332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255</v>
      </c>
      <c r="B147" s="54" t="s">
        <v>256</v>
      </c>
      <c r="C147" s="31">
        <v>4301031201</v>
      </c>
      <c r="D147" s="345">
        <v>4680115881563</v>
      </c>
      <c r="E147" s="343"/>
      <c r="F147" s="330">
        <v>0.7</v>
      </c>
      <c r="G147" s="32">
        <v>6</v>
      </c>
      <c r="H147" s="330">
        <v>4.2</v>
      </c>
      <c r="I147" s="330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42"/>
      <c r="P147" s="342"/>
      <c r="Q147" s="342"/>
      <c r="R147" s="343"/>
      <c r="S147" s="34"/>
      <c r="T147" s="34"/>
      <c r="U147" s="35" t="s">
        <v>65</v>
      </c>
      <c r="V147" s="331">
        <v>0</v>
      </c>
      <c r="W147" s="332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257</v>
      </c>
      <c r="B148" s="54" t="s">
        <v>258</v>
      </c>
      <c r="C148" s="31">
        <v>4301031199</v>
      </c>
      <c r="D148" s="345">
        <v>4680115880986</v>
      </c>
      <c r="E148" s="343"/>
      <c r="F148" s="330">
        <v>0.35</v>
      </c>
      <c r="G148" s="32">
        <v>6</v>
      </c>
      <c r="H148" s="330">
        <v>2.1</v>
      </c>
      <c r="I148" s="330">
        <v>2.23</v>
      </c>
      <c r="J148" s="32">
        <v>234</v>
      </c>
      <c r="K148" s="32" t="s">
        <v>173</v>
      </c>
      <c r="L148" s="33" t="s">
        <v>64</v>
      </c>
      <c r="M148" s="32">
        <v>40</v>
      </c>
      <c r="N148" s="5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42"/>
      <c r="P148" s="342"/>
      <c r="Q148" s="342"/>
      <c r="R148" s="343"/>
      <c r="S148" s="34"/>
      <c r="T148" s="34"/>
      <c r="U148" s="35" t="s">
        <v>65</v>
      </c>
      <c r="V148" s="331">
        <v>0</v>
      </c>
      <c r="W148" s="332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259</v>
      </c>
      <c r="B149" s="54" t="s">
        <v>260</v>
      </c>
      <c r="C149" s="31">
        <v>4301031190</v>
      </c>
      <c r="D149" s="345">
        <v>4680115880207</v>
      </c>
      <c r="E149" s="343"/>
      <c r="F149" s="330">
        <v>0.4</v>
      </c>
      <c r="G149" s="32">
        <v>6</v>
      </c>
      <c r="H149" s="330">
        <v>2.4</v>
      </c>
      <c r="I149" s="330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42"/>
      <c r="P149" s="342"/>
      <c r="Q149" s="342"/>
      <c r="R149" s="343"/>
      <c r="S149" s="34"/>
      <c r="T149" s="34"/>
      <c r="U149" s="35" t="s">
        <v>65</v>
      </c>
      <c r="V149" s="331">
        <v>0</v>
      </c>
      <c r="W149" s="332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261</v>
      </c>
      <c r="B150" s="54" t="s">
        <v>262</v>
      </c>
      <c r="C150" s="31">
        <v>4301031205</v>
      </c>
      <c r="D150" s="345">
        <v>4680115881785</v>
      </c>
      <c r="E150" s="343"/>
      <c r="F150" s="330">
        <v>0.35</v>
      </c>
      <c r="G150" s="32">
        <v>6</v>
      </c>
      <c r="H150" s="330">
        <v>2.1</v>
      </c>
      <c r="I150" s="330">
        <v>2.23</v>
      </c>
      <c r="J150" s="32">
        <v>234</v>
      </c>
      <c r="K150" s="32" t="s">
        <v>173</v>
      </c>
      <c r="L150" s="33" t="s">
        <v>64</v>
      </c>
      <c r="M150" s="32">
        <v>40</v>
      </c>
      <c r="N150" s="5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42"/>
      <c r="P150" s="342"/>
      <c r="Q150" s="342"/>
      <c r="R150" s="343"/>
      <c r="S150" s="34"/>
      <c r="T150" s="34"/>
      <c r="U150" s="35" t="s">
        <v>65</v>
      </c>
      <c r="V150" s="331">
        <v>0</v>
      </c>
      <c r="W150" s="332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263</v>
      </c>
      <c r="B151" s="54" t="s">
        <v>264</v>
      </c>
      <c r="C151" s="31">
        <v>4301031202</v>
      </c>
      <c r="D151" s="345">
        <v>4680115881679</v>
      </c>
      <c r="E151" s="343"/>
      <c r="F151" s="330">
        <v>0.35</v>
      </c>
      <c r="G151" s="32">
        <v>6</v>
      </c>
      <c r="H151" s="330">
        <v>2.1</v>
      </c>
      <c r="I151" s="330">
        <v>2.2000000000000002</v>
      </c>
      <c r="J151" s="32">
        <v>234</v>
      </c>
      <c r="K151" s="32" t="s">
        <v>173</v>
      </c>
      <c r="L151" s="33" t="s">
        <v>64</v>
      </c>
      <c r="M151" s="32">
        <v>40</v>
      </c>
      <c r="N151" s="3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42"/>
      <c r="P151" s="342"/>
      <c r="Q151" s="342"/>
      <c r="R151" s="343"/>
      <c r="S151" s="34"/>
      <c r="T151" s="34"/>
      <c r="U151" s="35" t="s">
        <v>65</v>
      </c>
      <c r="V151" s="331">
        <v>0</v>
      </c>
      <c r="W151" s="332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265</v>
      </c>
      <c r="B152" s="54" t="s">
        <v>266</v>
      </c>
      <c r="C152" s="31">
        <v>4301031158</v>
      </c>
      <c r="D152" s="345">
        <v>4680115880191</v>
      </c>
      <c r="E152" s="343"/>
      <c r="F152" s="330">
        <v>0.4</v>
      </c>
      <c r="G152" s="32">
        <v>6</v>
      </c>
      <c r="H152" s="330">
        <v>2.4</v>
      </c>
      <c r="I152" s="330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42"/>
      <c r="P152" s="342"/>
      <c r="Q152" s="342"/>
      <c r="R152" s="343"/>
      <c r="S152" s="34"/>
      <c r="T152" s="34"/>
      <c r="U152" s="35" t="s">
        <v>65</v>
      </c>
      <c r="V152" s="331">
        <v>0</v>
      </c>
      <c r="W152" s="332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267</v>
      </c>
      <c r="B153" s="54" t="s">
        <v>268</v>
      </c>
      <c r="C153" s="31">
        <v>4301031245</v>
      </c>
      <c r="D153" s="345">
        <v>4680115883963</v>
      </c>
      <c r="E153" s="343"/>
      <c r="F153" s="330">
        <v>0.28000000000000003</v>
      </c>
      <c r="G153" s="32">
        <v>6</v>
      </c>
      <c r="H153" s="330">
        <v>1.68</v>
      </c>
      <c r="I153" s="330">
        <v>1.78</v>
      </c>
      <c r="J153" s="32">
        <v>234</v>
      </c>
      <c r="K153" s="32" t="s">
        <v>173</v>
      </c>
      <c r="L153" s="33" t="s">
        <v>64</v>
      </c>
      <c r="M153" s="32">
        <v>40</v>
      </c>
      <c r="N153" s="515" t="s">
        <v>269</v>
      </c>
      <c r="O153" s="342"/>
      <c r="P153" s="342"/>
      <c r="Q153" s="342"/>
      <c r="R153" s="343"/>
      <c r="S153" s="34"/>
      <c r="T153" s="34"/>
      <c r="U153" s="35" t="s">
        <v>65</v>
      </c>
      <c r="V153" s="331">
        <v>0</v>
      </c>
      <c r="W153" s="332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49"/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1"/>
      <c r="N154" s="346" t="s">
        <v>66</v>
      </c>
      <c r="O154" s="347"/>
      <c r="P154" s="347"/>
      <c r="Q154" s="347"/>
      <c r="R154" s="347"/>
      <c r="S154" s="347"/>
      <c r="T154" s="348"/>
      <c r="U154" s="37" t="s">
        <v>67</v>
      </c>
      <c r="V154" s="333">
        <f>IFERROR(V145/H145,"0")+IFERROR(V146/H146,"0")+IFERROR(V147/H147,"0")+IFERROR(V148/H148,"0")+IFERROR(V149/H149,"0")+IFERROR(V150/H150,"0")+IFERROR(V151/H151,"0")+IFERROR(V152/H152,"0")+IFERROR(V153/H153,"0")</f>
        <v>0</v>
      </c>
      <c r="W154" s="333">
        <f>IFERROR(W145/H145,"0")+IFERROR(W146/H146,"0")+IFERROR(W147/H147,"0")+IFERROR(W148/H148,"0")+IFERROR(W149/H149,"0")+IFERROR(W150/H150,"0")+IFERROR(W151/H151,"0")+IFERROR(W152/H152,"0")+IFERROR(W153/H153,"0")</f>
        <v>0</v>
      </c>
      <c r="X154" s="333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34"/>
      <c r="Z154" s="334"/>
    </row>
    <row r="155" spans="1:53" hidden="1" x14ac:dyDescent="0.2">
      <c r="A155" s="350"/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1"/>
      <c r="N155" s="346" t="s">
        <v>66</v>
      </c>
      <c r="O155" s="347"/>
      <c r="P155" s="347"/>
      <c r="Q155" s="347"/>
      <c r="R155" s="347"/>
      <c r="S155" s="347"/>
      <c r="T155" s="348"/>
      <c r="U155" s="37" t="s">
        <v>65</v>
      </c>
      <c r="V155" s="333">
        <f>IFERROR(SUM(V145:V153),"0")</f>
        <v>0</v>
      </c>
      <c r="W155" s="333">
        <f>IFERROR(SUM(W145:W153),"0")</f>
        <v>0</v>
      </c>
      <c r="X155" s="37"/>
      <c r="Y155" s="334"/>
      <c r="Z155" s="334"/>
    </row>
    <row r="156" spans="1:53" ht="16.5" hidden="1" customHeight="1" x14ac:dyDescent="0.25">
      <c r="A156" s="393" t="s">
        <v>270</v>
      </c>
      <c r="B156" s="350"/>
      <c r="C156" s="35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26"/>
      <c r="Z156" s="326"/>
    </row>
    <row r="157" spans="1:53" ht="14.25" hidden="1" customHeight="1" x14ac:dyDescent="0.25">
      <c r="A157" s="379" t="s">
        <v>103</v>
      </c>
      <c r="B157" s="350"/>
      <c r="C157" s="35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  <c r="R157" s="350"/>
      <c r="S157" s="350"/>
      <c r="T157" s="350"/>
      <c r="U157" s="350"/>
      <c r="V157" s="350"/>
      <c r="W157" s="350"/>
      <c r="X157" s="350"/>
      <c r="Y157" s="327"/>
      <c r="Z157" s="327"/>
    </row>
    <row r="158" spans="1:53" ht="16.5" hidden="1" customHeight="1" x14ac:dyDescent="0.25">
      <c r="A158" s="54" t="s">
        <v>271</v>
      </c>
      <c r="B158" s="54" t="s">
        <v>272</v>
      </c>
      <c r="C158" s="31">
        <v>4301011450</v>
      </c>
      <c r="D158" s="345">
        <v>4680115881402</v>
      </c>
      <c r="E158" s="343"/>
      <c r="F158" s="330">
        <v>1.35</v>
      </c>
      <c r="G158" s="32">
        <v>8</v>
      </c>
      <c r="H158" s="330">
        <v>10.8</v>
      </c>
      <c r="I158" s="330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42"/>
      <c r="P158" s="342"/>
      <c r="Q158" s="342"/>
      <c r="R158" s="343"/>
      <c r="S158" s="34"/>
      <c r="T158" s="34"/>
      <c r="U158" s="35" t="s">
        <v>65</v>
      </c>
      <c r="V158" s="331">
        <v>0</v>
      </c>
      <c r="W158" s="332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273</v>
      </c>
      <c r="B159" s="54" t="s">
        <v>274</v>
      </c>
      <c r="C159" s="31">
        <v>4301011454</v>
      </c>
      <c r="D159" s="345">
        <v>4680115881396</v>
      </c>
      <c r="E159" s="343"/>
      <c r="F159" s="330">
        <v>0.45</v>
      </c>
      <c r="G159" s="32">
        <v>6</v>
      </c>
      <c r="H159" s="330">
        <v>2.7</v>
      </c>
      <c r="I159" s="330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49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42"/>
      <c r="P159" s="342"/>
      <c r="Q159" s="342"/>
      <c r="R159" s="343"/>
      <c r="S159" s="34"/>
      <c r="T159" s="34"/>
      <c r="U159" s="35" t="s">
        <v>65</v>
      </c>
      <c r="V159" s="331">
        <v>0</v>
      </c>
      <c r="W159" s="332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49"/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1"/>
      <c r="N160" s="346" t="s">
        <v>66</v>
      </c>
      <c r="O160" s="347"/>
      <c r="P160" s="347"/>
      <c r="Q160" s="347"/>
      <c r="R160" s="347"/>
      <c r="S160" s="347"/>
      <c r="T160" s="348"/>
      <c r="U160" s="37" t="s">
        <v>67</v>
      </c>
      <c r="V160" s="333">
        <f>IFERROR(V158/H158,"0")+IFERROR(V159/H159,"0")</f>
        <v>0</v>
      </c>
      <c r="W160" s="333">
        <f>IFERROR(W158/H158,"0")+IFERROR(W159/H159,"0")</f>
        <v>0</v>
      </c>
      <c r="X160" s="333">
        <f>IFERROR(IF(X158="",0,X158),"0")+IFERROR(IF(X159="",0,X159),"0")</f>
        <v>0</v>
      </c>
      <c r="Y160" s="334"/>
      <c r="Z160" s="334"/>
    </row>
    <row r="161" spans="1:53" hidden="1" x14ac:dyDescent="0.2">
      <c r="A161" s="350"/>
      <c r="B161" s="350"/>
      <c r="C161" s="35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1"/>
      <c r="N161" s="346" t="s">
        <v>66</v>
      </c>
      <c r="O161" s="347"/>
      <c r="P161" s="347"/>
      <c r="Q161" s="347"/>
      <c r="R161" s="347"/>
      <c r="S161" s="347"/>
      <c r="T161" s="348"/>
      <c r="U161" s="37" t="s">
        <v>65</v>
      </c>
      <c r="V161" s="333">
        <f>IFERROR(SUM(V158:V159),"0")</f>
        <v>0</v>
      </c>
      <c r="W161" s="333">
        <f>IFERROR(SUM(W158:W159),"0")</f>
        <v>0</v>
      </c>
      <c r="X161" s="37"/>
      <c r="Y161" s="334"/>
      <c r="Z161" s="334"/>
    </row>
    <row r="162" spans="1:53" ht="14.25" hidden="1" customHeight="1" x14ac:dyDescent="0.25">
      <c r="A162" s="379" t="s">
        <v>95</v>
      </c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27"/>
      <c r="Z162" s="327"/>
    </row>
    <row r="163" spans="1:53" ht="16.5" hidden="1" customHeight="1" x14ac:dyDescent="0.25">
      <c r="A163" s="54" t="s">
        <v>275</v>
      </c>
      <c r="B163" s="54" t="s">
        <v>276</v>
      </c>
      <c r="C163" s="31">
        <v>4301020262</v>
      </c>
      <c r="D163" s="345">
        <v>4680115882935</v>
      </c>
      <c r="E163" s="343"/>
      <c r="F163" s="330">
        <v>1.35</v>
      </c>
      <c r="G163" s="32">
        <v>8</v>
      </c>
      <c r="H163" s="330">
        <v>10.8</v>
      </c>
      <c r="I163" s="330">
        <v>11.28</v>
      </c>
      <c r="J163" s="32">
        <v>56</v>
      </c>
      <c r="K163" s="32" t="s">
        <v>98</v>
      </c>
      <c r="L163" s="33" t="s">
        <v>120</v>
      </c>
      <c r="M163" s="32">
        <v>50</v>
      </c>
      <c r="N163" s="554" t="s">
        <v>277</v>
      </c>
      <c r="O163" s="342"/>
      <c r="P163" s="342"/>
      <c r="Q163" s="342"/>
      <c r="R163" s="343"/>
      <c r="S163" s="34"/>
      <c r="T163" s="34"/>
      <c r="U163" s="35" t="s">
        <v>65</v>
      </c>
      <c r="V163" s="331">
        <v>0</v>
      </c>
      <c r="W163" s="332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278</v>
      </c>
      <c r="B164" s="54" t="s">
        <v>279</v>
      </c>
      <c r="C164" s="31">
        <v>4301020220</v>
      </c>
      <c r="D164" s="345">
        <v>4680115880764</v>
      </c>
      <c r="E164" s="343"/>
      <c r="F164" s="330">
        <v>0.35</v>
      </c>
      <c r="G164" s="32">
        <v>6</v>
      </c>
      <c r="H164" s="330">
        <v>2.1</v>
      </c>
      <c r="I164" s="330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4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42"/>
      <c r="P164" s="342"/>
      <c r="Q164" s="342"/>
      <c r="R164" s="343"/>
      <c r="S164" s="34"/>
      <c r="T164" s="34"/>
      <c r="U164" s="35" t="s">
        <v>65</v>
      </c>
      <c r="V164" s="331">
        <v>0</v>
      </c>
      <c r="W164" s="332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49"/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1"/>
      <c r="N165" s="346" t="s">
        <v>66</v>
      </c>
      <c r="O165" s="347"/>
      <c r="P165" s="347"/>
      <c r="Q165" s="347"/>
      <c r="R165" s="347"/>
      <c r="S165" s="347"/>
      <c r="T165" s="348"/>
      <c r="U165" s="37" t="s">
        <v>67</v>
      </c>
      <c r="V165" s="333">
        <f>IFERROR(V163/H163,"0")+IFERROR(V164/H164,"0")</f>
        <v>0</v>
      </c>
      <c r="W165" s="333">
        <f>IFERROR(W163/H163,"0")+IFERROR(W164/H164,"0")</f>
        <v>0</v>
      </c>
      <c r="X165" s="333">
        <f>IFERROR(IF(X163="",0,X163),"0")+IFERROR(IF(X164="",0,X164),"0")</f>
        <v>0</v>
      </c>
      <c r="Y165" s="334"/>
      <c r="Z165" s="334"/>
    </row>
    <row r="166" spans="1:53" hidden="1" x14ac:dyDescent="0.2">
      <c r="A166" s="350"/>
      <c r="B166" s="350"/>
      <c r="C166" s="35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1"/>
      <c r="N166" s="346" t="s">
        <v>66</v>
      </c>
      <c r="O166" s="347"/>
      <c r="P166" s="347"/>
      <c r="Q166" s="347"/>
      <c r="R166" s="347"/>
      <c r="S166" s="347"/>
      <c r="T166" s="348"/>
      <c r="U166" s="37" t="s">
        <v>65</v>
      </c>
      <c r="V166" s="333">
        <f>IFERROR(SUM(V163:V164),"0")</f>
        <v>0</v>
      </c>
      <c r="W166" s="333">
        <f>IFERROR(SUM(W163:W164),"0")</f>
        <v>0</v>
      </c>
      <c r="X166" s="37"/>
      <c r="Y166" s="334"/>
      <c r="Z166" s="334"/>
    </row>
    <row r="167" spans="1:53" ht="14.25" hidden="1" customHeight="1" x14ac:dyDescent="0.25">
      <c r="A167" s="379" t="s">
        <v>60</v>
      </c>
      <c r="B167" s="350"/>
      <c r="C167" s="35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27"/>
      <c r="Z167" s="327"/>
    </row>
    <row r="168" spans="1:53" ht="27" hidden="1" customHeight="1" x14ac:dyDescent="0.25">
      <c r="A168" s="54" t="s">
        <v>280</v>
      </c>
      <c r="B168" s="54" t="s">
        <v>281</v>
      </c>
      <c r="C168" s="31">
        <v>4301031224</v>
      </c>
      <c r="D168" s="345">
        <v>4680115882683</v>
      </c>
      <c r="E168" s="343"/>
      <c r="F168" s="330">
        <v>0.9</v>
      </c>
      <c r="G168" s="32">
        <v>6</v>
      </c>
      <c r="H168" s="330">
        <v>5.4</v>
      </c>
      <c r="I168" s="330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6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42"/>
      <c r="P168" s="342"/>
      <c r="Q168" s="342"/>
      <c r="R168" s="343"/>
      <c r="S168" s="34"/>
      <c r="T168" s="34"/>
      <c r="U168" s="35" t="s">
        <v>65</v>
      </c>
      <c r="V168" s="331">
        <v>0</v>
      </c>
      <c r="W168" s="332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282</v>
      </c>
      <c r="B169" s="54" t="s">
        <v>283</v>
      </c>
      <c r="C169" s="31">
        <v>4301031230</v>
      </c>
      <c r="D169" s="345">
        <v>4680115882690</v>
      </c>
      <c r="E169" s="343"/>
      <c r="F169" s="330">
        <v>0.9</v>
      </c>
      <c r="G169" s="32">
        <v>6</v>
      </c>
      <c r="H169" s="330">
        <v>5.4</v>
      </c>
      <c r="I169" s="330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42"/>
      <c r="P169" s="342"/>
      <c r="Q169" s="342"/>
      <c r="R169" s="343"/>
      <c r="S169" s="34"/>
      <c r="T169" s="34"/>
      <c r="U169" s="35" t="s">
        <v>65</v>
      </c>
      <c r="V169" s="331">
        <v>0</v>
      </c>
      <c r="W169" s="332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284</v>
      </c>
      <c r="B170" s="54" t="s">
        <v>285</v>
      </c>
      <c r="C170" s="31">
        <v>4301031220</v>
      </c>
      <c r="D170" s="345">
        <v>4680115882669</v>
      </c>
      <c r="E170" s="343"/>
      <c r="F170" s="330">
        <v>0.9</v>
      </c>
      <c r="G170" s="32">
        <v>6</v>
      </c>
      <c r="H170" s="330">
        <v>5.4</v>
      </c>
      <c r="I170" s="330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42"/>
      <c r="P170" s="342"/>
      <c r="Q170" s="342"/>
      <c r="R170" s="343"/>
      <c r="S170" s="34"/>
      <c r="T170" s="34"/>
      <c r="U170" s="35" t="s">
        <v>65</v>
      </c>
      <c r="V170" s="331">
        <v>0</v>
      </c>
      <c r="W170" s="332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4301031221</v>
      </c>
      <c r="D171" s="345">
        <v>4680115882676</v>
      </c>
      <c r="E171" s="343"/>
      <c r="F171" s="330">
        <v>0.9</v>
      </c>
      <c r="G171" s="32">
        <v>6</v>
      </c>
      <c r="H171" s="330">
        <v>5.4</v>
      </c>
      <c r="I171" s="330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42"/>
      <c r="P171" s="342"/>
      <c r="Q171" s="342"/>
      <c r="R171" s="343"/>
      <c r="S171" s="34"/>
      <c r="T171" s="34"/>
      <c r="U171" s="35" t="s">
        <v>65</v>
      </c>
      <c r="V171" s="331">
        <v>0</v>
      </c>
      <c r="W171" s="332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49"/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1"/>
      <c r="N172" s="346" t="s">
        <v>66</v>
      </c>
      <c r="O172" s="347"/>
      <c r="P172" s="347"/>
      <c r="Q172" s="347"/>
      <c r="R172" s="347"/>
      <c r="S172" s="347"/>
      <c r="T172" s="348"/>
      <c r="U172" s="37" t="s">
        <v>67</v>
      </c>
      <c r="V172" s="333">
        <f>IFERROR(V168/H168,"0")+IFERROR(V169/H169,"0")+IFERROR(V170/H170,"0")+IFERROR(V171/H171,"0")</f>
        <v>0</v>
      </c>
      <c r="W172" s="333">
        <f>IFERROR(W168/H168,"0")+IFERROR(W169/H169,"0")+IFERROR(W170/H170,"0")+IFERROR(W171/H171,"0")</f>
        <v>0</v>
      </c>
      <c r="X172" s="333">
        <f>IFERROR(IF(X168="",0,X168),"0")+IFERROR(IF(X169="",0,X169),"0")+IFERROR(IF(X170="",0,X170),"0")+IFERROR(IF(X171="",0,X171),"0")</f>
        <v>0</v>
      </c>
      <c r="Y172" s="334"/>
      <c r="Z172" s="334"/>
    </row>
    <row r="173" spans="1:53" hidden="1" x14ac:dyDescent="0.2">
      <c r="A173" s="350"/>
      <c r="B173" s="350"/>
      <c r="C173" s="35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1"/>
      <c r="N173" s="346" t="s">
        <v>66</v>
      </c>
      <c r="O173" s="347"/>
      <c r="P173" s="347"/>
      <c r="Q173" s="347"/>
      <c r="R173" s="347"/>
      <c r="S173" s="347"/>
      <c r="T173" s="348"/>
      <c r="U173" s="37" t="s">
        <v>65</v>
      </c>
      <c r="V173" s="333">
        <f>IFERROR(SUM(V168:V171),"0")</f>
        <v>0</v>
      </c>
      <c r="W173" s="333">
        <f>IFERROR(SUM(W168:W171),"0")</f>
        <v>0</v>
      </c>
      <c r="X173" s="37"/>
      <c r="Y173" s="334"/>
      <c r="Z173" s="334"/>
    </row>
    <row r="174" spans="1:53" ht="14.25" hidden="1" customHeight="1" x14ac:dyDescent="0.25">
      <c r="A174" s="379" t="s">
        <v>68</v>
      </c>
      <c r="B174" s="350"/>
      <c r="C174" s="350"/>
      <c r="D174" s="350"/>
      <c r="E174" s="350"/>
      <c r="F174" s="350"/>
      <c r="G174" s="350"/>
      <c r="H174" s="350"/>
      <c r="I174" s="350"/>
      <c r="J174" s="350"/>
      <c r="K174" s="350"/>
      <c r="L174" s="350"/>
      <c r="M174" s="350"/>
      <c r="N174" s="350"/>
      <c r="O174" s="350"/>
      <c r="P174" s="350"/>
      <c r="Q174" s="350"/>
      <c r="R174" s="350"/>
      <c r="S174" s="350"/>
      <c r="T174" s="350"/>
      <c r="U174" s="350"/>
      <c r="V174" s="350"/>
      <c r="W174" s="350"/>
      <c r="X174" s="350"/>
      <c r="Y174" s="327"/>
      <c r="Z174" s="327"/>
    </row>
    <row r="175" spans="1:53" ht="27" hidden="1" customHeight="1" x14ac:dyDescent="0.25">
      <c r="A175" s="54" t="s">
        <v>288</v>
      </c>
      <c r="B175" s="54" t="s">
        <v>289</v>
      </c>
      <c r="C175" s="31">
        <v>4301051409</v>
      </c>
      <c r="D175" s="345">
        <v>4680115881556</v>
      </c>
      <c r="E175" s="343"/>
      <c r="F175" s="330">
        <v>1</v>
      </c>
      <c r="G175" s="32">
        <v>4</v>
      </c>
      <c r="H175" s="330">
        <v>4</v>
      </c>
      <c r="I175" s="330">
        <v>4.4080000000000004</v>
      </c>
      <c r="J175" s="32">
        <v>104</v>
      </c>
      <c r="K175" s="32" t="s">
        <v>98</v>
      </c>
      <c r="L175" s="33" t="s">
        <v>120</v>
      </c>
      <c r="M175" s="32">
        <v>45</v>
      </c>
      <c r="N175" s="6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42"/>
      <c r="P175" s="342"/>
      <c r="Q175" s="342"/>
      <c r="R175" s="343"/>
      <c r="S175" s="34"/>
      <c r="T175" s="34"/>
      <c r="U175" s="35" t="s">
        <v>65</v>
      </c>
      <c r="V175" s="331">
        <v>0</v>
      </c>
      <c r="W175" s="332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290</v>
      </c>
      <c r="B176" s="54" t="s">
        <v>291</v>
      </c>
      <c r="C176" s="31">
        <v>4301051538</v>
      </c>
      <c r="D176" s="345">
        <v>4680115880573</v>
      </c>
      <c r="E176" s="343"/>
      <c r="F176" s="330">
        <v>1.45</v>
      </c>
      <c r="G176" s="32">
        <v>6</v>
      </c>
      <c r="H176" s="330">
        <v>8.6999999999999993</v>
      </c>
      <c r="I176" s="330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662" t="s">
        <v>292</v>
      </c>
      <c r="O176" s="342"/>
      <c r="P176" s="342"/>
      <c r="Q176" s="342"/>
      <c r="R176" s="343"/>
      <c r="S176" s="34"/>
      <c r="T176" s="34"/>
      <c r="U176" s="35" t="s">
        <v>65</v>
      </c>
      <c r="V176" s="331">
        <v>0</v>
      </c>
      <c r="W176" s="332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293</v>
      </c>
      <c r="B177" s="54" t="s">
        <v>294</v>
      </c>
      <c r="C177" s="31">
        <v>4301051408</v>
      </c>
      <c r="D177" s="345">
        <v>4680115881594</v>
      </c>
      <c r="E177" s="343"/>
      <c r="F177" s="330">
        <v>1.35</v>
      </c>
      <c r="G177" s="32">
        <v>6</v>
      </c>
      <c r="H177" s="330">
        <v>8.1</v>
      </c>
      <c r="I177" s="330">
        <v>8.6639999999999997</v>
      </c>
      <c r="J177" s="32">
        <v>56</v>
      </c>
      <c r="K177" s="32" t="s">
        <v>98</v>
      </c>
      <c r="L177" s="33" t="s">
        <v>120</v>
      </c>
      <c r="M177" s="32">
        <v>40</v>
      </c>
      <c r="N177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42"/>
      <c r="P177" s="342"/>
      <c r="Q177" s="342"/>
      <c r="R177" s="343"/>
      <c r="S177" s="34"/>
      <c r="T177" s="34"/>
      <c r="U177" s="35" t="s">
        <v>65</v>
      </c>
      <c r="V177" s="331">
        <v>0</v>
      </c>
      <c r="W177" s="332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295</v>
      </c>
      <c r="B178" s="54" t="s">
        <v>296</v>
      </c>
      <c r="C178" s="31">
        <v>4301051505</v>
      </c>
      <c r="D178" s="345">
        <v>4680115881587</v>
      </c>
      <c r="E178" s="343"/>
      <c r="F178" s="330">
        <v>1</v>
      </c>
      <c r="G178" s="32">
        <v>4</v>
      </c>
      <c r="H178" s="330">
        <v>4</v>
      </c>
      <c r="I178" s="330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654" t="s">
        <v>297</v>
      </c>
      <c r="O178" s="342"/>
      <c r="P178" s="342"/>
      <c r="Q178" s="342"/>
      <c r="R178" s="343"/>
      <c r="S178" s="34"/>
      <c r="T178" s="34"/>
      <c r="U178" s="35" t="s">
        <v>65</v>
      </c>
      <c r="V178" s="331">
        <v>0</v>
      </c>
      <c r="W178" s="332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298</v>
      </c>
      <c r="B179" s="54" t="s">
        <v>299</v>
      </c>
      <c r="C179" s="31">
        <v>4301051380</v>
      </c>
      <c r="D179" s="345">
        <v>4680115880962</v>
      </c>
      <c r="E179" s="343"/>
      <c r="F179" s="330">
        <v>1.3</v>
      </c>
      <c r="G179" s="32">
        <v>6</v>
      </c>
      <c r="H179" s="330">
        <v>7.8</v>
      </c>
      <c r="I179" s="330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42"/>
      <c r="P179" s="342"/>
      <c r="Q179" s="342"/>
      <c r="R179" s="343"/>
      <c r="S179" s="34"/>
      <c r="T179" s="34"/>
      <c r="U179" s="35" t="s">
        <v>65</v>
      </c>
      <c r="V179" s="331">
        <v>0</v>
      </c>
      <c r="W179" s="332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4301051411</v>
      </c>
      <c r="D180" s="345">
        <v>4680115881617</v>
      </c>
      <c r="E180" s="343"/>
      <c r="F180" s="330">
        <v>1.35</v>
      </c>
      <c r="G180" s="32">
        <v>6</v>
      </c>
      <c r="H180" s="330">
        <v>8.1</v>
      </c>
      <c r="I180" s="330">
        <v>8.6460000000000008</v>
      </c>
      <c r="J180" s="32">
        <v>56</v>
      </c>
      <c r="K180" s="32" t="s">
        <v>98</v>
      </c>
      <c r="L180" s="33" t="s">
        <v>120</v>
      </c>
      <c r="M180" s="32">
        <v>40</v>
      </c>
      <c r="N180" s="3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42"/>
      <c r="P180" s="342"/>
      <c r="Q180" s="342"/>
      <c r="R180" s="343"/>
      <c r="S180" s="34"/>
      <c r="T180" s="34"/>
      <c r="U180" s="35" t="s">
        <v>65</v>
      </c>
      <c r="V180" s="331">
        <v>0</v>
      </c>
      <c r="W180" s="332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302</v>
      </c>
      <c r="B181" s="54" t="s">
        <v>303</v>
      </c>
      <c r="C181" s="31">
        <v>4301051487</v>
      </c>
      <c r="D181" s="345">
        <v>4680115881228</v>
      </c>
      <c r="E181" s="343"/>
      <c r="F181" s="330">
        <v>0.4</v>
      </c>
      <c r="G181" s="32">
        <v>6</v>
      </c>
      <c r="H181" s="330">
        <v>2.4</v>
      </c>
      <c r="I181" s="330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60" t="s">
        <v>304</v>
      </c>
      <c r="O181" s="342"/>
      <c r="P181" s="342"/>
      <c r="Q181" s="342"/>
      <c r="R181" s="343"/>
      <c r="S181" s="34"/>
      <c r="T181" s="34"/>
      <c r="U181" s="35" t="s">
        <v>65</v>
      </c>
      <c r="V181" s="331">
        <v>0</v>
      </c>
      <c r="W181" s="332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4301051506</v>
      </c>
      <c r="D182" s="345">
        <v>4680115881037</v>
      </c>
      <c r="E182" s="343"/>
      <c r="F182" s="330">
        <v>0.84</v>
      </c>
      <c r="G182" s="32">
        <v>4</v>
      </c>
      <c r="H182" s="330">
        <v>3.36</v>
      </c>
      <c r="I182" s="330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63" t="s">
        <v>307</v>
      </c>
      <c r="O182" s="342"/>
      <c r="P182" s="342"/>
      <c r="Q182" s="342"/>
      <c r="R182" s="343"/>
      <c r="S182" s="34"/>
      <c r="T182" s="34"/>
      <c r="U182" s="35" t="s">
        <v>65</v>
      </c>
      <c r="V182" s="331">
        <v>0</v>
      </c>
      <c r="W182" s="332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308</v>
      </c>
      <c r="B183" s="54" t="s">
        <v>309</v>
      </c>
      <c r="C183" s="31">
        <v>4301051384</v>
      </c>
      <c r="D183" s="345">
        <v>4680115881211</v>
      </c>
      <c r="E183" s="343"/>
      <c r="F183" s="330">
        <v>0.4</v>
      </c>
      <c r="G183" s="32">
        <v>6</v>
      </c>
      <c r="H183" s="330">
        <v>2.4</v>
      </c>
      <c r="I183" s="330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42"/>
      <c r="P183" s="342"/>
      <c r="Q183" s="342"/>
      <c r="R183" s="343"/>
      <c r="S183" s="34"/>
      <c r="T183" s="34"/>
      <c r="U183" s="35" t="s">
        <v>65</v>
      </c>
      <c r="V183" s="331">
        <v>0</v>
      </c>
      <c r="W183" s="332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4301051378</v>
      </c>
      <c r="D184" s="345">
        <v>4680115881020</v>
      </c>
      <c r="E184" s="343"/>
      <c r="F184" s="330">
        <v>0.84</v>
      </c>
      <c r="G184" s="32">
        <v>4</v>
      </c>
      <c r="H184" s="330">
        <v>3.36</v>
      </c>
      <c r="I184" s="330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42"/>
      <c r="P184" s="342"/>
      <c r="Q184" s="342"/>
      <c r="R184" s="343"/>
      <c r="S184" s="34"/>
      <c r="T184" s="34"/>
      <c r="U184" s="35" t="s">
        <v>65</v>
      </c>
      <c r="V184" s="331">
        <v>0</v>
      </c>
      <c r="W184" s="332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4301051407</v>
      </c>
      <c r="D185" s="345">
        <v>4680115882195</v>
      </c>
      <c r="E185" s="343"/>
      <c r="F185" s="330">
        <v>0.4</v>
      </c>
      <c r="G185" s="32">
        <v>6</v>
      </c>
      <c r="H185" s="330">
        <v>2.4</v>
      </c>
      <c r="I185" s="330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0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42"/>
      <c r="P185" s="342"/>
      <c r="Q185" s="342"/>
      <c r="R185" s="343"/>
      <c r="S185" s="34"/>
      <c r="T185" s="34"/>
      <c r="U185" s="35" t="s">
        <v>65</v>
      </c>
      <c r="V185" s="331">
        <v>0</v>
      </c>
      <c r="W185" s="332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4301051479</v>
      </c>
      <c r="D186" s="345">
        <v>4680115882607</v>
      </c>
      <c r="E186" s="343"/>
      <c r="F186" s="330">
        <v>0.3</v>
      </c>
      <c r="G186" s="32">
        <v>6</v>
      </c>
      <c r="H186" s="330">
        <v>1.8</v>
      </c>
      <c r="I186" s="330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6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42"/>
      <c r="P186" s="342"/>
      <c r="Q186" s="342"/>
      <c r="R186" s="343"/>
      <c r="S186" s="34"/>
      <c r="T186" s="34"/>
      <c r="U186" s="35" t="s">
        <v>65</v>
      </c>
      <c r="V186" s="331">
        <v>0</v>
      </c>
      <c r="W186" s="332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316</v>
      </c>
      <c r="B187" s="54" t="s">
        <v>317</v>
      </c>
      <c r="C187" s="31">
        <v>4301051468</v>
      </c>
      <c r="D187" s="345">
        <v>4680115880092</v>
      </c>
      <c r="E187" s="343"/>
      <c r="F187" s="330">
        <v>0.4</v>
      </c>
      <c r="G187" s="32">
        <v>6</v>
      </c>
      <c r="H187" s="330">
        <v>2.4</v>
      </c>
      <c r="I187" s="330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4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42"/>
      <c r="P187" s="342"/>
      <c r="Q187" s="342"/>
      <c r="R187" s="343"/>
      <c r="S187" s="34"/>
      <c r="T187" s="34"/>
      <c r="U187" s="35" t="s">
        <v>65</v>
      </c>
      <c r="V187" s="331">
        <v>0</v>
      </c>
      <c r="W187" s="332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318</v>
      </c>
      <c r="B188" s="54" t="s">
        <v>319</v>
      </c>
      <c r="C188" s="31">
        <v>4301051469</v>
      </c>
      <c r="D188" s="345">
        <v>4680115880221</v>
      </c>
      <c r="E188" s="343"/>
      <c r="F188" s="330">
        <v>0.4</v>
      </c>
      <c r="G188" s="32">
        <v>6</v>
      </c>
      <c r="H188" s="330">
        <v>2.4</v>
      </c>
      <c r="I188" s="330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4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42"/>
      <c r="P188" s="342"/>
      <c r="Q188" s="342"/>
      <c r="R188" s="343"/>
      <c r="S188" s="34"/>
      <c r="T188" s="34"/>
      <c r="U188" s="35" t="s">
        <v>65</v>
      </c>
      <c r="V188" s="331">
        <v>0</v>
      </c>
      <c r="W188" s="332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320</v>
      </c>
      <c r="B189" s="54" t="s">
        <v>321</v>
      </c>
      <c r="C189" s="31">
        <v>4301051523</v>
      </c>
      <c r="D189" s="345">
        <v>4680115882942</v>
      </c>
      <c r="E189" s="343"/>
      <c r="F189" s="330">
        <v>0.3</v>
      </c>
      <c r="G189" s="32">
        <v>6</v>
      </c>
      <c r="H189" s="330">
        <v>1.8</v>
      </c>
      <c r="I189" s="330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1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42"/>
      <c r="P189" s="342"/>
      <c r="Q189" s="342"/>
      <c r="R189" s="343"/>
      <c r="S189" s="34"/>
      <c r="T189" s="34"/>
      <c r="U189" s="35" t="s">
        <v>65</v>
      </c>
      <c r="V189" s="331">
        <v>0</v>
      </c>
      <c r="W189" s="332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322</v>
      </c>
      <c r="B190" s="54" t="s">
        <v>323</v>
      </c>
      <c r="C190" s="31">
        <v>4301051326</v>
      </c>
      <c r="D190" s="345">
        <v>4680115880504</v>
      </c>
      <c r="E190" s="343"/>
      <c r="F190" s="330">
        <v>0.4</v>
      </c>
      <c r="G190" s="32">
        <v>6</v>
      </c>
      <c r="H190" s="330">
        <v>2.4</v>
      </c>
      <c r="I190" s="330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42"/>
      <c r="P190" s="342"/>
      <c r="Q190" s="342"/>
      <c r="R190" s="343"/>
      <c r="S190" s="34"/>
      <c r="T190" s="34"/>
      <c r="U190" s="35" t="s">
        <v>65</v>
      </c>
      <c r="V190" s="331">
        <v>0</v>
      </c>
      <c r="W190" s="332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324</v>
      </c>
      <c r="B191" s="54" t="s">
        <v>325</v>
      </c>
      <c r="C191" s="31">
        <v>4301051410</v>
      </c>
      <c r="D191" s="345">
        <v>4680115882164</v>
      </c>
      <c r="E191" s="343"/>
      <c r="F191" s="330">
        <v>0.4</v>
      </c>
      <c r="G191" s="32">
        <v>6</v>
      </c>
      <c r="H191" s="330">
        <v>2.4</v>
      </c>
      <c r="I191" s="330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42"/>
      <c r="P191" s="342"/>
      <c r="Q191" s="342"/>
      <c r="R191" s="343"/>
      <c r="S191" s="34"/>
      <c r="T191" s="34"/>
      <c r="U191" s="35" t="s">
        <v>65</v>
      </c>
      <c r="V191" s="331">
        <v>0</v>
      </c>
      <c r="W191" s="332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idden="1" x14ac:dyDescent="0.2">
      <c r="A192" s="349"/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1"/>
      <c r="N192" s="346" t="s">
        <v>66</v>
      </c>
      <c r="O192" s="347"/>
      <c r="P192" s="347"/>
      <c r="Q192" s="347"/>
      <c r="R192" s="347"/>
      <c r="S192" s="347"/>
      <c r="T192" s="348"/>
      <c r="U192" s="37" t="s">
        <v>67</v>
      </c>
      <c r="V192" s="33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33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33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34"/>
      <c r="Z192" s="334"/>
    </row>
    <row r="193" spans="1:53" hidden="1" x14ac:dyDescent="0.2">
      <c r="A193" s="350"/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1"/>
      <c r="N193" s="346" t="s">
        <v>66</v>
      </c>
      <c r="O193" s="347"/>
      <c r="P193" s="347"/>
      <c r="Q193" s="347"/>
      <c r="R193" s="347"/>
      <c r="S193" s="347"/>
      <c r="T193" s="348"/>
      <c r="U193" s="37" t="s">
        <v>65</v>
      </c>
      <c r="V193" s="333">
        <f>IFERROR(SUM(V175:V191),"0")</f>
        <v>0</v>
      </c>
      <c r="W193" s="333">
        <f>IFERROR(SUM(W175:W191),"0")</f>
        <v>0</v>
      </c>
      <c r="X193" s="37"/>
      <c r="Y193" s="334"/>
      <c r="Z193" s="334"/>
    </row>
    <row r="194" spans="1:53" ht="14.25" hidden="1" customHeight="1" x14ac:dyDescent="0.25">
      <c r="A194" s="379" t="s">
        <v>217</v>
      </c>
      <c r="B194" s="350"/>
      <c r="C194" s="35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27"/>
      <c r="Z194" s="327"/>
    </row>
    <row r="195" spans="1:53" ht="16.5" hidden="1" customHeight="1" x14ac:dyDescent="0.25">
      <c r="A195" s="54" t="s">
        <v>326</v>
      </c>
      <c r="B195" s="54" t="s">
        <v>327</v>
      </c>
      <c r="C195" s="31">
        <v>4301060360</v>
      </c>
      <c r="D195" s="345">
        <v>4680115882874</v>
      </c>
      <c r="E195" s="343"/>
      <c r="F195" s="330">
        <v>0.8</v>
      </c>
      <c r="G195" s="32">
        <v>4</v>
      </c>
      <c r="H195" s="330">
        <v>3.2</v>
      </c>
      <c r="I195" s="330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27" t="s">
        <v>328</v>
      </c>
      <c r="O195" s="342"/>
      <c r="P195" s="342"/>
      <c r="Q195" s="342"/>
      <c r="R195" s="343"/>
      <c r="S195" s="34"/>
      <c r="T195" s="34"/>
      <c r="U195" s="35" t="s">
        <v>65</v>
      </c>
      <c r="V195" s="331">
        <v>0</v>
      </c>
      <c r="W195" s="332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329</v>
      </c>
      <c r="B196" s="54" t="s">
        <v>330</v>
      </c>
      <c r="C196" s="31">
        <v>4301060359</v>
      </c>
      <c r="D196" s="345">
        <v>4680115884434</v>
      </c>
      <c r="E196" s="343"/>
      <c r="F196" s="330">
        <v>0.8</v>
      </c>
      <c r="G196" s="32">
        <v>4</v>
      </c>
      <c r="H196" s="330">
        <v>3.2</v>
      </c>
      <c r="I196" s="330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29" t="s">
        <v>331</v>
      </c>
      <c r="O196" s="342"/>
      <c r="P196" s="342"/>
      <c r="Q196" s="342"/>
      <c r="R196" s="343"/>
      <c r="S196" s="34"/>
      <c r="T196" s="34"/>
      <c r="U196" s="35" t="s">
        <v>65</v>
      </c>
      <c r="V196" s="331">
        <v>0</v>
      </c>
      <c r="W196" s="332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332</v>
      </c>
      <c r="B197" s="54" t="s">
        <v>333</v>
      </c>
      <c r="C197" s="31">
        <v>4301060338</v>
      </c>
      <c r="D197" s="345">
        <v>4680115880801</v>
      </c>
      <c r="E197" s="343"/>
      <c r="F197" s="330">
        <v>0.4</v>
      </c>
      <c r="G197" s="32">
        <v>6</v>
      </c>
      <c r="H197" s="330">
        <v>2.4</v>
      </c>
      <c r="I197" s="330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1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42"/>
      <c r="P197" s="342"/>
      <c r="Q197" s="342"/>
      <c r="R197" s="343"/>
      <c r="S197" s="34"/>
      <c r="T197" s="34"/>
      <c r="U197" s="35" t="s">
        <v>65</v>
      </c>
      <c r="V197" s="331">
        <v>0</v>
      </c>
      <c r="W197" s="332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334</v>
      </c>
      <c r="B198" s="54" t="s">
        <v>335</v>
      </c>
      <c r="C198" s="31">
        <v>4301060339</v>
      </c>
      <c r="D198" s="345">
        <v>4680115880818</v>
      </c>
      <c r="E198" s="343"/>
      <c r="F198" s="330">
        <v>0.4</v>
      </c>
      <c r="G198" s="32">
        <v>6</v>
      </c>
      <c r="H198" s="330">
        <v>2.4</v>
      </c>
      <c r="I198" s="330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42"/>
      <c r="P198" s="342"/>
      <c r="Q198" s="342"/>
      <c r="R198" s="343"/>
      <c r="S198" s="34"/>
      <c r="T198" s="34"/>
      <c r="U198" s="35" t="s">
        <v>65</v>
      </c>
      <c r="V198" s="331">
        <v>0</v>
      </c>
      <c r="W198" s="332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49"/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1"/>
      <c r="N199" s="346" t="s">
        <v>66</v>
      </c>
      <c r="O199" s="347"/>
      <c r="P199" s="347"/>
      <c r="Q199" s="347"/>
      <c r="R199" s="347"/>
      <c r="S199" s="347"/>
      <c r="T199" s="348"/>
      <c r="U199" s="37" t="s">
        <v>67</v>
      </c>
      <c r="V199" s="333">
        <f>IFERROR(V195/H195,"0")+IFERROR(V196/H196,"0")+IFERROR(V197/H197,"0")+IFERROR(V198/H198,"0")</f>
        <v>0</v>
      </c>
      <c r="W199" s="333">
        <f>IFERROR(W195/H195,"0")+IFERROR(W196/H196,"0")+IFERROR(W197/H197,"0")+IFERROR(W198/H198,"0")</f>
        <v>0</v>
      </c>
      <c r="X199" s="333">
        <f>IFERROR(IF(X195="",0,X195),"0")+IFERROR(IF(X196="",0,X196),"0")+IFERROR(IF(X197="",0,X197),"0")+IFERROR(IF(X198="",0,X198),"0")</f>
        <v>0</v>
      </c>
      <c r="Y199" s="334"/>
      <c r="Z199" s="334"/>
    </row>
    <row r="200" spans="1:53" hidden="1" x14ac:dyDescent="0.2">
      <c r="A200" s="350"/>
      <c r="B200" s="350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1"/>
      <c r="N200" s="346" t="s">
        <v>66</v>
      </c>
      <c r="O200" s="347"/>
      <c r="P200" s="347"/>
      <c r="Q200" s="347"/>
      <c r="R200" s="347"/>
      <c r="S200" s="347"/>
      <c r="T200" s="348"/>
      <c r="U200" s="37" t="s">
        <v>65</v>
      </c>
      <c r="V200" s="333">
        <f>IFERROR(SUM(V195:V198),"0")</f>
        <v>0</v>
      </c>
      <c r="W200" s="333">
        <f>IFERROR(SUM(W195:W198),"0")</f>
        <v>0</v>
      </c>
      <c r="X200" s="37"/>
      <c r="Y200" s="334"/>
      <c r="Z200" s="334"/>
    </row>
    <row r="201" spans="1:53" ht="16.5" hidden="1" customHeight="1" x14ac:dyDescent="0.25">
      <c r="A201" s="393" t="s">
        <v>336</v>
      </c>
      <c r="B201" s="350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26"/>
      <c r="Z201" s="326"/>
    </row>
    <row r="202" spans="1:53" ht="14.25" hidden="1" customHeight="1" x14ac:dyDescent="0.25">
      <c r="A202" s="379" t="s">
        <v>60</v>
      </c>
      <c r="B202" s="350"/>
      <c r="C202" s="35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27"/>
      <c r="Z202" s="327"/>
    </row>
    <row r="203" spans="1:53" ht="27" hidden="1" customHeight="1" x14ac:dyDescent="0.25">
      <c r="A203" s="54" t="s">
        <v>337</v>
      </c>
      <c r="B203" s="54" t="s">
        <v>338</v>
      </c>
      <c r="C203" s="31">
        <v>4301031151</v>
      </c>
      <c r="D203" s="345">
        <v>4607091389845</v>
      </c>
      <c r="E203" s="343"/>
      <c r="F203" s="330">
        <v>0.35</v>
      </c>
      <c r="G203" s="32">
        <v>6</v>
      </c>
      <c r="H203" s="330">
        <v>2.1</v>
      </c>
      <c r="I203" s="330">
        <v>2.2000000000000002</v>
      </c>
      <c r="J203" s="32">
        <v>234</v>
      </c>
      <c r="K203" s="32" t="s">
        <v>173</v>
      </c>
      <c r="L203" s="33" t="s">
        <v>64</v>
      </c>
      <c r="M203" s="32">
        <v>40</v>
      </c>
      <c r="N203" s="4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42"/>
      <c r="P203" s="342"/>
      <c r="Q203" s="342"/>
      <c r="R203" s="343"/>
      <c r="S203" s="34"/>
      <c r="T203" s="34"/>
      <c r="U203" s="35" t="s">
        <v>65</v>
      </c>
      <c r="V203" s="331">
        <v>0</v>
      </c>
      <c r="W203" s="332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hidden="1" x14ac:dyDescent="0.2">
      <c r="A204" s="349"/>
      <c r="B204" s="350"/>
      <c r="C204" s="35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1"/>
      <c r="N204" s="346" t="s">
        <v>66</v>
      </c>
      <c r="O204" s="347"/>
      <c r="P204" s="347"/>
      <c r="Q204" s="347"/>
      <c r="R204" s="347"/>
      <c r="S204" s="347"/>
      <c r="T204" s="348"/>
      <c r="U204" s="37" t="s">
        <v>67</v>
      </c>
      <c r="V204" s="333">
        <f>IFERROR(V203/H203,"0")</f>
        <v>0</v>
      </c>
      <c r="W204" s="333">
        <f>IFERROR(W203/H203,"0")</f>
        <v>0</v>
      </c>
      <c r="X204" s="333">
        <f>IFERROR(IF(X203="",0,X203),"0")</f>
        <v>0</v>
      </c>
      <c r="Y204" s="334"/>
      <c r="Z204" s="334"/>
    </row>
    <row r="205" spans="1:53" hidden="1" x14ac:dyDescent="0.2">
      <c r="A205" s="350"/>
      <c r="B205" s="350"/>
      <c r="C205" s="35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1"/>
      <c r="N205" s="346" t="s">
        <v>66</v>
      </c>
      <c r="O205" s="347"/>
      <c r="P205" s="347"/>
      <c r="Q205" s="347"/>
      <c r="R205" s="347"/>
      <c r="S205" s="347"/>
      <c r="T205" s="348"/>
      <c r="U205" s="37" t="s">
        <v>65</v>
      </c>
      <c r="V205" s="333">
        <f>IFERROR(SUM(V203:V203),"0")</f>
        <v>0</v>
      </c>
      <c r="W205" s="333">
        <f>IFERROR(SUM(W203:W203),"0")</f>
        <v>0</v>
      </c>
      <c r="X205" s="37"/>
      <c r="Y205" s="334"/>
      <c r="Z205" s="334"/>
    </row>
    <row r="206" spans="1:53" ht="16.5" hidden="1" customHeight="1" x14ac:dyDescent="0.25">
      <c r="A206" s="393" t="s">
        <v>339</v>
      </c>
      <c r="B206" s="350"/>
      <c r="C206" s="35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26"/>
      <c r="Z206" s="326"/>
    </row>
    <row r="207" spans="1:53" ht="14.25" hidden="1" customHeight="1" x14ac:dyDescent="0.25">
      <c r="A207" s="379" t="s">
        <v>103</v>
      </c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  <c r="R207" s="350"/>
      <c r="S207" s="350"/>
      <c r="T207" s="350"/>
      <c r="U207" s="350"/>
      <c r="V207" s="350"/>
      <c r="W207" s="350"/>
      <c r="X207" s="350"/>
      <c r="Y207" s="327"/>
      <c r="Z207" s="327"/>
    </row>
    <row r="208" spans="1:53" ht="27" hidden="1" customHeight="1" x14ac:dyDescent="0.25">
      <c r="A208" s="54" t="s">
        <v>340</v>
      </c>
      <c r="B208" s="54" t="s">
        <v>341</v>
      </c>
      <c r="C208" s="31">
        <v>4301011724</v>
      </c>
      <c r="D208" s="345">
        <v>4680115884236</v>
      </c>
      <c r="E208" s="343"/>
      <c r="F208" s="330">
        <v>1.45</v>
      </c>
      <c r="G208" s="32">
        <v>8</v>
      </c>
      <c r="H208" s="330">
        <v>11.6</v>
      </c>
      <c r="I208" s="330">
        <v>12.08</v>
      </c>
      <c r="J208" s="32">
        <v>56</v>
      </c>
      <c r="K208" s="32" t="s">
        <v>98</v>
      </c>
      <c r="L208" s="33" t="s">
        <v>99</v>
      </c>
      <c r="M208" s="32">
        <v>55</v>
      </c>
      <c r="N208" s="454" t="s">
        <v>342</v>
      </c>
      <c r="O208" s="342"/>
      <c r="P208" s="342"/>
      <c r="Q208" s="342"/>
      <c r="R208" s="343"/>
      <c r="S208" s="34"/>
      <c r="T208" s="34"/>
      <c r="U208" s="35" t="s">
        <v>65</v>
      </c>
      <c r="V208" s="331">
        <v>0</v>
      </c>
      <c r="W208" s="332">
        <f>IFERROR(IF(V208="",0,CEILING((V208/$H208),1)*$H208),"")</f>
        <v>0</v>
      </c>
      <c r="X208" s="36" t="str">
        <f>IFERROR(IF(W208=0,"",ROUNDUP(W208/H208,0)*0.02175),"")</f>
        <v/>
      </c>
      <c r="Y208" s="56"/>
      <c r="Z208" s="57" t="s">
        <v>343</v>
      </c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4301011726</v>
      </c>
      <c r="D209" s="345">
        <v>4680115884182</v>
      </c>
      <c r="E209" s="343"/>
      <c r="F209" s="330">
        <v>0.37</v>
      </c>
      <c r="G209" s="32">
        <v>10</v>
      </c>
      <c r="H209" s="330">
        <v>3.7</v>
      </c>
      <c r="I209" s="330">
        <v>3.94</v>
      </c>
      <c r="J209" s="32">
        <v>120</v>
      </c>
      <c r="K209" s="32" t="s">
        <v>63</v>
      </c>
      <c r="L209" s="33" t="s">
        <v>99</v>
      </c>
      <c r="M209" s="32">
        <v>55</v>
      </c>
      <c r="N209" s="424" t="s">
        <v>346</v>
      </c>
      <c r="O209" s="342"/>
      <c r="P209" s="342"/>
      <c r="Q209" s="342"/>
      <c r="R209" s="343"/>
      <c r="S209" s="34"/>
      <c r="T209" s="34"/>
      <c r="U209" s="35" t="s">
        <v>65</v>
      </c>
      <c r="V209" s="331">
        <v>0</v>
      </c>
      <c r="W209" s="332">
        <f>IFERROR(IF(V209="",0,CEILING((V209/$H209),1)*$H209),"")</f>
        <v>0</v>
      </c>
      <c r="X209" s="36" t="str">
        <f>IFERROR(IF(W209=0,"",ROUNDUP(W209/H209,0)*0.00937),"")</f>
        <v/>
      </c>
      <c r="Y209" s="56"/>
      <c r="Z209" s="57" t="s">
        <v>343</v>
      </c>
      <c r="AD209" s="58"/>
      <c r="BA209" s="172" t="s">
        <v>1</v>
      </c>
    </row>
    <row r="210" spans="1:53" ht="27" hidden="1" customHeight="1" x14ac:dyDescent="0.25">
      <c r="A210" s="54" t="s">
        <v>347</v>
      </c>
      <c r="B210" s="54" t="s">
        <v>348</v>
      </c>
      <c r="C210" s="31">
        <v>4301011721</v>
      </c>
      <c r="D210" s="345">
        <v>4680115884175</v>
      </c>
      <c r="E210" s="343"/>
      <c r="F210" s="330">
        <v>1.45</v>
      </c>
      <c r="G210" s="32">
        <v>8</v>
      </c>
      <c r="H210" s="330">
        <v>11.6</v>
      </c>
      <c r="I210" s="330">
        <v>12.08</v>
      </c>
      <c r="J210" s="32">
        <v>56</v>
      </c>
      <c r="K210" s="32" t="s">
        <v>98</v>
      </c>
      <c r="L210" s="33" t="s">
        <v>99</v>
      </c>
      <c r="M210" s="32">
        <v>55</v>
      </c>
      <c r="N210" s="592" t="s">
        <v>349</v>
      </c>
      <c r="O210" s="342"/>
      <c r="P210" s="342"/>
      <c r="Q210" s="342"/>
      <c r="R210" s="343"/>
      <c r="S210" s="34"/>
      <c r="T210" s="34"/>
      <c r="U210" s="35" t="s">
        <v>65</v>
      </c>
      <c r="V210" s="331">
        <v>0</v>
      </c>
      <c r="W210" s="332">
        <f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343</v>
      </c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4301011722</v>
      </c>
      <c r="D211" s="345">
        <v>4680115884205</v>
      </c>
      <c r="E211" s="343"/>
      <c r="F211" s="330">
        <v>0.4</v>
      </c>
      <c r="G211" s="32">
        <v>10</v>
      </c>
      <c r="H211" s="330">
        <v>4</v>
      </c>
      <c r="I211" s="330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72" t="s">
        <v>352</v>
      </c>
      <c r="O211" s="342"/>
      <c r="P211" s="342"/>
      <c r="Q211" s="342"/>
      <c r="R211" s="343"/>
      <c r="S211" s="34"/>
      <c r="T211" s="34"/>
      <c r="U211" s="35" t="s">
        <v>65</v>
      </c>
      <c r="V211" s="331">
        <v>0</v>
      </c>
      <c r="W211" s="332">
        <f>IFERROR(IF(V211="",0,CEILING((V211/$H211),1)*$H211),"")</f>
        <v>0</v>
      </c>
      <c r="X211" s="36" t="str">
        <f>IFERROR(IF(W211=0,"",ROUNDUP(W211/H211,0)*0.00937),"")</f>
        <v/>
      </c>
      <c r="Y211" s="56"/>
      <c r="Z211" s="57" t="s">
        <v>343</v>
      </c>
      <c r="AD211" s="58"/>
      <c r="BA211" s="174" t="s">
        <v>1</v>
      </c>
    </row>
    <row r="212" spans="1:53" hidden="1" x14ac:dyDescent="0.2">
      <c r="A212" s="349"/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1"/>
      <c r="N212" s="346" t="s">
        <v>66</v>
      </c>
      <c r="O212" s="347"/>
      <c r="P212" s="347"/>
      <c r="Q212" s="347"/>
      <c r="R212" s="347"/>
      <c r="S212" s="347"/>
      <c r="T212" s="348"/>
      <c r="U212" s="37" t="s">
        <v>67</v>
      </c>
      <c r="V212" s="333">
        <f>IFERROR(V208/H208,"0")+IFERROR(V209/H209,"0")+IFERROR(V210/H210,"0")+IFERROR(V211/H211,"0")</f>
        <v>0</v>
      </c>
      <c r="W212" s="333">
        <f>IFERROR(W208/H208,"0")+IFERROR(W209/H209,"0")+IFERROR(W210/H210,"0")+IFERROR(W211/H211,"0")</f>
        <v>0</v>
      </c>
      <c r="X212" s="333">
        <f>IFERROR(IF(X208="",0,X208),"0")+IFERROR(IF(X209="",0,X209),"0")+IFERROR(IF(X210="",0,X210),"0")+IFERROR(IF(X211="",0,X211),"0")</f>
        <v>0</v>
      </c>
      <c r="Y212" s="334"/>
      <c r="Z212" s="334"/>
    </row>
    <row r="213" spans="1:53" hidden="1" x14ac:dyDescent="0.2">
      <c r="A213" s="350"/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1"/>
      <c r="N213" s="346" t="s">
        <v>66</v>
      </c>
      <c r="O213" s="347"/>
      <c r="P213" s="347"/>
      <c r="Q213" s="347"/>
      <c r="R213" s="347"/>
      <c r="S213" s="347"/>
      <c r="T213" s="348"/>
      <c r="U213" s="37" t="s">
        <v>65</v>
      </c>
      <c r="V213" s="333">
        <f>IFERROR(SUM(V208:V211),"0")</f>
        <v>0</v>
      </c>
      <c r="W213" s="333">
        <f>IFERROR(SUM(W208:W211),"0")</f>
        <v>0</v>
      </c>
      <c r="X213" s="37"/>
      <c r="Y213" s="334"/>
      <c r="Z213" s="334"/>
    </row>
    <row r="214" spans="1:53" ht="16.5" hidden="1" customHeight="1" x14ac:dyDescent="0.25">
      <c r="A214" s="393" t="s">
        <v>353</v>
      </c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26"/>
      <c r="Z214" s="326"/>
    </row>
    <row r="215" spans="1:53" ht="14.25" hidden="1" customHeight="1" x14ac:dyDescent="0.25">
      <c r="A215" s="379" t="s">
        <v>103</v>
      </c>
      <c r="B215" s="350"/>
      <c r="C215" s="35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0"/>
      <c r="P215" s="350"/>
      <c r="Q215" s="350"/>
      <c r="R215" s="350"/>
      <c r="S215" s="350"/>
      <c r="T215" s="350"/>
      <c r="U215" s="350"/>
      <c r="V215" s="350"/>
      <c r="W215" s="350"/>
      <c r="X215" s="350"/>
      <c r="Y215" s="327"/>
      <c r="Z215" s="327"/>
    </row>
    <row r="216" spans="1:53" ht="27" hidden="1" customHeight="1" x14ac:dyDescent="0.25">
      <c r="A216" s="54" t="s">
        <v>354</v>
      </c>
      <c r="B216" s="54" t="s">
        <v>355</v>
      </c>
      <c r="C216" s="31">
        <v>4301011346</v>
      </c>
      <c r="D216" s="345">
        <v>4607091387445</v>
      </c>
      <c r="E216" s="343"/>
      <c r="F216" s="330">
        <v>0.9</v>
      </c>
      <c r="G216" s="32">
        <v>10</v>
      </c>
      <c r="H216" s="330">
        <v>9</v>
      </c>
      <c r="I216" s="330">
        <v>9.6300000000000008</v>
      </c>
      <c r="J216" s="32">
        <v>56</v>
      </c>
      <c r="K216" s="32" t="s">
        <v>98</v>
      </c>
      <c r="L216" s="33" t="s">
        <v>99</v>
      </c>
      <c r="M216" s="32">
        <v>31</v>
      </c>
      <c r="N216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6" s="342"/>
      <c r="P216" s="342"/>
      <c r="Q216" s="342"/>
      <c r="R216" s="343"/>
      <c r="S216" s="34"/>
      <c r="T216" s="34"/>
      <c r="U216" s="35" t="s">
        <v>65</v>
      </c>
      <c r="V216" s="331">
        <v>0</v>
      </c>
      <c r="W216" s="332">
        <f t="shared" ref="W216:W230" si="11">IFERROR(IF(V216="",0,CEILING((V216/$H216),1)*$H216),"")</f>
        <v>0</v>
      </c>
      <c r="X216" s="36" t="str">
        <f>IFERROR(IF(W216=0,"",ROUNDUP(W216/H216,0)*0.02175),"")</f>
        <v/>
      </c>
      <c r="Y216" s="56"/>
      <c r="Z216" s="57"/>
      <c r="AD216" s="58"/>
      <c r="BA216" s="175" t="s">
        <v>1</v>
      </c>
    </row>
    <row r="217" spans="1:53" ht="27" hidden="1" customHeight="1" x14ac:dyDescent="0.25">
      <c r="A217" s="54" t="s">
        <v>356</v>
      </c>
      <c r="B217" s="54" t="s">
        <v>357</v>
      </c>
      <c r="C217" s="31">
        <v>4301011362</v>
      </c>
      <c r="D217" s="345">
        <v>4607091386004</v>
      </c>
      <c r="E217" s="343"/>
      <c r="F217" s="330">
        <v>1.35</v>
      </c>
      <c r="G217" s="32">
        <v>8</v>
      </c>
      <c r="H217" s="330">
        <v>10.8</v>
      </c>
      <c r="I217" s="330">
        <v>11.28</v>
      </c>
      <c r="J217" s="32">
        <v>48</v>
      </c>
      <c r="K217" s="32" t="s">
        <v>98</v>
      </c>
      <c r="L217" s="33" t="s">
        <v>107</v>
      </c>
      <c r="M217" s="32">
        <v>55</v>
      </c>
      <c r="N217" s="3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7" s="342"/>
      <c r="P217" s="342"/>
      <c r="Q217" s="342"/>
      <c r="R217" s="343"/>
      <c r="S217" s="34"/>
      <c r="T217" s="34"/>
      <c r="U217" s="35" t="s">
        <v>65</v>
      </c>
      <c r="V217" s="331">
        <v>0</v>
      </c>
      <c r="W217" s="332">
        <f t="shared" si="11"/>
        <v>0</v>
      </c>
      <c r="X217" s="36" t="str">
        <f>IFERROR(IF(W217=0,"",ROUNDUP(W217/H217,0)*0.02039),"")</f>
        <v/>
      </c>
      <c r="Y217" s="56"/>
      <c r="Z217" s="57"/>
      <c r="AD217" s="58"/>
      <c r="BA217" s="176" t="s">
        <v>1</v>
      </c>
    </row>
    <row r="218" spans="1:53" ht="27" hidden="1" customHeight="1" x14ac:dyDescent="0.25">
      <c r="A218" s="54" t="s">
        <v>356</v>
      </c>
      <c r="B218" s="54" t="s">
        <v>358</v>
      </c>
      <c r="C218" s="31">
        <v>4301011308</v>
      </c>
      <c r="D218" s="345">
        <v>4607091386004</v>
      </c>
      <c r="E218" s="343"/>
      <c r="F218" s="330">
        <v>1.35</v>
      </c>
      <c r="G218" s="32">
        <v>8</v>
      </c>
      <c r="H218" s="330">
        <v>10.8</v>
      </c>
      <c r="I218" s="330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5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8" s="342"/>
      <c r="P218" s="342"/>
      <c r="Q218" s="342"/>
      <c r="R218" s="343"/>
      <c r="S218" s="34"/>
      <c r="T218" s="34"/>
      <c r="U218" s="35" t="s">
        <v>65</v>
      </c>
      <c r="V218" s="331">
        <v>0</v>
      </c>
      <c r="W218" s="332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77" t="s">
        <v>1</v>
      </c>
    </row>
    <row r="219" spans="1:53" ht="27" hidden="1" customHeight="1" x14ac:dyDescent="0.25">
      <c r="A219" s="54" t="s">
        <v>359</v>
      </c>
      <c r="B219" s="54" t="s">
        <v>360</v>
      </c>
      <c r="C219" s="31">
        <v>4301011347</v>
      </c>
      <c r="D219" s="345">
        <v>4607091386073</v>
      </c>
      <c r="E219" s="343"/>
      <c r="F219" s="330">
        <v>0.9</v>
      </c>
      <c r="G219" s="32">
        <v>10</v>
      </c>
      <c r="H219" s="330">
        <v>9</v>
      </c>
      <c r="I219" s="330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9" s="342"/>
      <c r="P219" s="342"/>
      <c r="Q219" s="342"/>
      <c r="R219" s="343"/>
      <c r="S219" s="34"/>
      <c r="T219" s="34"/>
      <c r="U219" s="35" t="s">
        <v>65</v>
      </c>
      <c r="V219" s="331">
        <v>0</v>
      </c>
      <c r="W219" s="332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361</v>
      </c>
      <c r="B220" s="54" t="s">
        <v>362</v>
      </c>
      <c r="C220" s="31">
        <v>4301011395</v>
      </c>
      <c r="D220" s="345">
        <v>4607091387322</v>
      </c>
      <c r="E220" s="343"/>
      <c r="F220" s="330">
        <v>1.35</v>
      </c>
      <c r="G220" s="32">
        <v>8</v>
      </c>
      <c r="H220" s="330">
        <v>10.8</v>
      </c>
      <c r="I220" s="330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62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0" s="342"/>
      <c r="P220" s="342"/>
      <c r="Q220" s="342"/>
      <c r="R220" s="343"/>
      <c r="S220" s="34"/>
      <c r="T220" s="34"/>
      <c r="U220" s="35" t="s">
        <v>65</v>
      </c>
      <c r="V220" s="331">
        <v>0</v>
      </c>
      <c r="W220" s="332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361</v>
      </c>
      <c r="B221" s="54" t="s">
        <v>363</v>
      </c>
      <c r="C221" s="31">
        <v>4301010928</v>
      </c>
      <c r="D221" s="345">
        <v>4607091387322</v>
      </c>
      <c r="E221" s="343"/>
      <c r="F221" s="330">
        <v>1.35</v>
      </c>
      <c r="G221" s="32">
        <v>8</v>
      </c>
      <c r="H221" s="330">
        <v>10.8</v>
      </c>
      <c r="I221" s="330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1" s="342"/>
      <c r="P221" s="342"/>
      <c r="Q221" s="342"/>
      <c r="R221" s="343"/>
      <c r="S221" s="34"/>
      <c r="T221" s="34"/>
      <c r="U221" s="35" t="s">
        <v>65</v>
      </c>
      <c r="V221" s="331">
        <v>0</v>
      </c>
      <c r="W221" s="332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364</v>
      </c>
      <c r="B222" s="54" t="s">
        <v>365</v>
      </c>
      <c r="C222" s="31">
        <v>4301011311</v>
      </c>
      <c r="D222" s="345">
        <v>4607091387377</v>
      </c>
      <c r="E222" s="343"/>
      <c r="F222" s="330">
        <v>1.35</v>
      </c>
      <c r="G222" s="32">
        <v>8</v>
      </c>
      <c r="H222" s="330">
        <v>10.8</v>
      </c>
      <c r="I222" s="330">
        <v>11.28</v>
      </c>
      <c r="J222" s="32">
        <v>56</v>
      </c>
      <c r="K222" s="32" t="s">
        <v>98</v>
      </c>
      <c r="L222" s="33" t="s">
        <v>99</v>
      </c>
      <c r="M222" s="32">
        <v>55</v>
      </c>
      <c r="N222" s="61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2" s="342"/>
      <c r="P222" s="342"/>
      <c r="Q222" s="342"/>
      <c r="R222" s="343"/>
      <c r="S222" s="34"/>
      <c r="T222" s="34"/>
      <c r="U222" s="35" t="s">
        <v>65</v>
      </c>
      <c r="V222" s="331">
        <v>0</v>
      </c>
      <c r="W222" s="332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366</v>
      </c>
      <c r="B223" s="54" t="s">
        <v>367</v>
      </c>
      <c r="C223" s="31">
        <v>4301010945</v>
      </c>
      <c r="D223" s="345">
        <v>4607091387353</v>
      </c>
      <c r="E223" s="343"/>
      <c r="F223" s="330">
        <v>1.35</v>
      </c>
      <c r="G223" s="32">
        <v>8</v>
      </c>
      <c r="H223" s="330">
        <v>10.8</v>
      </c>
      <c r="I223" s="330">
        <v>11.28</v>
      </c>
      <c r="J223" s="32">
        <v>56</v>
      </c>
      <c r="K223" s="32" t="s">
        <v>98</v>
      </c>
      <c r="L223" s="33" t="s">
        <v>99</v>
      </c>
      <c r="M223" s="32">
        <v>55</v>
      </c>
      <c r="N223" s="5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3" s="342"/>
      <c r="P223" s="342"/>
      <c r="Q223" s="342"/>
      <c r="R223" s="343"/>
      <c r="S223" s="34"/>
      <c r="T223" s="34"/>
      <c r="U223" s="35" t="s">
        <v>65</v>
      </c>
      <c r="V223" s="331">
        <v>0</v>
      </c>
      <c r="W223" s="332">
        <f t="shared" si="11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368</v>
      </c>
      <c r="B224" s="54" t="s">
        <v>369</v>
      </c>
      <c r="C224" s="31">
        <v>4301011328</v>
      </c>
      <c r="D224" s="345">
        <v>4607091386011</v>
      </c>
      <c r="E224" s="343"/>
      <c r="F224" s="330">
        <v>0.5</v>
      </c>
      <c r="G224" s="32">
        <v>10</v>
      </c>
      <c r="H224" s="330">
        <v>5</v>
      </c>
      <c r="I224" s="330">
        <v>5.21</v>
      </c>
      <c r="J224" s="32">
        <v>120</v>
      </c>
      <c r="K224" s="32" t="s">
        <v>63</v>
      </c>
      <c r="L224" s="33" t="s">
        <v>64</v>
      </c>
      <c r="M224" s="32">
        <v>55</v>
      </c>
      <c r="N224" s="4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4" s="342"/>
      <c r="P224" s="342"/>
      <c r="Q224" s="342"/>
      <c r="R224" s="343"/>
      <c r="S224" s="34"/>
      <c r="T224" s="34"/>
      <c r="U224" s="35" t="s">
        <v>65</v>
      </c>
      <c r="V224" s="331">
        <v>0</v>
      </c>
      <c r="W224" s="332">
        <f t="shared" si="11"/>
        <v>0</v>
      </c>
      <c r="X224" s="36" t="str">
        <f t="shared" ref="X224:X230" si="12">IFERROR(IF(W224=0,"",ROUNDUP(W224/H224,0)*0.00937),"")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370</v>
      </c>
      <c r="B225" s="54" t="s">
        <v>371</v>
      </c>
      <c r="C225" s="31">
        <v>4301011329</v>
      </c>
      <c r="D225" s="345">
        <v>4607091387308</v>
      </c>
      <c r="E225" s="343"/>
      <c r="F225" s="330">
        <v>0.5</v>
      </c>
      <c r="G225" s="32">
        <v>10</v>
      </c>
      <c r="H225" s="330">
        <v>5</v>
      </c>
      <c r="I225" s="330">
        <v>5.21</v>
      </c>
      <c r="J225" s="32">
        <v>120</v>
      </c>
      <c r="K225" s="32" t="s">
        <v>63</v>
      </c>
      <c r="L225" s="33" t="s">
        <v>64</v>
      </c>
      <c r="M225" s="32">
        <v>55</v>
      </c>
      <c r="N225" s="4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5" s="342"/>
      <c r="P225" s="342"/>
      <c r="Q225" s="342"/>
      <c r="R225" s="343"/>
      <c r="S225" s="34"/>
      <c r="T225" s="34"/>
      <c r="U225" s="35" t="s">
        <v>65</v>
      </c>
      <c r="V225" s="331">
        <v>0</v>
      </c>
      <c r="W225" s="332">
        <f t="shared" si="11"/>
        <v>0</v>
      </c>
      <c r="X225" s="36" t="str">
        <f t="shared" si="12"/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372</v>
      </c>
      <c r="B226" s="54" t="s">
        <v>373</v>
      </c>
      <c r="C226" s="31">
        <v>4301011049</v>
      </c>
      <c r="D226" s="345">
        <v>4607091387339</v>
      </c>
      <c r="E226" s="343"/>
      <c r="F226" s="330">
        <v>0.5</v>
      </c>
      <c r="G226" s="32">
        <v>10</v>
      </c>
      <c r="H226" s="330">
        <v>5</v>
      </c>
      <c r="I226" s="330">
        <v>5.24</v>
      </c>
      <c r="J226" s="32">
        <v>120</v>
      </c>
      <c r="K226" s="32" t="s">
        <v>63</v>
      </c>
      <c r="L226" s="33" t="s">
        <v>99</v>
      </c>
      <c r="M226" s="32">
        <v>55</v>
      </c>
      <c r="N226" s="5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6" s="342"/>
      <c r="P226" s="342"/>
      <c r="Q226" s="342"/>
      <c r="R226" s="343"/>
      <c r="S226" s="34"/>
      <c r="T226" s="34"/>
      <c r="U226" s="35" t="s">
        <v>65</v>
      </c>
      <c r="V226" s="331">
        <v>0</v>
      </c>
      <c r="W226" s="332">
        <f t="shared" si="11"/>
        <v>0</v>
      </c>
      <c r="X226" s="36" t="str">
        <f t="shared" si="12"/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374</v>
      </c>
      <c r="B227" s="54" t="s">
        <v>375</v>
      </c>
      <c r="C227" s="31">
        <v>4301011433</v>
      </c>
      <c r="D227" s="345">
        <v>4680115882638</v>
      </c>
      <c r="E227" s="343"/>
      <c r="F227" s="330">
        <v>0.4</v>
      </c>
      <c r="G227" s="32">
        <v>10</v>
      </c>
      <c r="H227" s="330">
        <v>4</v>
      </c>
      <c r="I227" s="330">
        <v>4.24</v>
      </c>
      <c r="J227" s="32">
        <v>120</v>
      </c>
      <c r="K227" s="32" t="s">
        <v>63</v>
      </c>
      <c r="L227" s="33" t="s">
        <v>99</v>
      </c>
      <c r="M227" s="32">
        <v>90</v>
      </c>
      <c r="N227" s="4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7" s="342"/>
      <c r="P227" s="342"/>
      <c r="Q227" s="342"/>
      <c r="R227" s="343"/>
      <c r="S227" s="34"/>
      <c r="T227" s="34"/>
      <c r="U227" s="35" t="s">
        <v>65</v>
      </c>
      <c r="V227" s="331">
        <v>0</v>
      </c>
      <c r="W227" s="332">
        <f t="shared" si="11"/>
        <v>0</v>
      </c>
      <c r="X227" s="36" t="str">
        <f t="shared" si="12"/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376</v>
      </c>
      <c r="B228" s="54" t="s">
        <v>377</v>
      </c>
      <c r="C228" s="31">
        <v>4301011573</v>
      </c>
      <c r="D228" s="345">
        <v>4680115881938</v>
      </c>
      <c r="E228" s="343"/>
      <c r="F228" s="330">
        <v>0.4</v>
      </c>
      <c r="G228" s="32">
        <v>10</v>
      </c>
      <c r="H228" s="330">
        <v>4</v>
      </c>
      <c r="I228" s="330">
        <v>4.24</v>
      </c>
      <c r="J228" s="32">
        <v>120</v>
      </c>
      <c r="K228" s="32" t="s">
        <v>63</v>
      </c>
      <c r="L228" s="33" t="s">
        <v>99</v>
      </c>
      <c r="M228" s="32">
        <v>90</v>
      </c>
      <c r="N228" s="59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8" s="342"/>
      <c r="P228" s="342"/>
      <c r="Q228" s="342"/>
      <c r="R228" s="343"/>
      <c r="S228" s="34"/>
      <c r="T228" s="34"/>
      <c r="U228" s="35" t="s">
        <v>65</v>
      </c>
      <c r="V228" s="331">
        <v>0</v>
      </c>
      <c r="W228" s="332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378</v>
      </c>
      <c r="B229" s="54" t="s">
        <v>379</v>
      </c>
      <c r="C229" s="31">
        <v>4301010944</v>
      </c>
      <c r="D229" s="345">
        <v>4607091387346</v>
      </c>
      <c r="E229" s="343"/>
      <c r="F229" s="330">
        <v>0.4</v>
      </c>
      <c r="G229" s="32">
        <v>10</v>
      </c>
      <c r="H229" s="330">
        <v>4</v>
      </c>
      <c r="I229" s="330">
        <v>4.24</v>
      </c>
      <c r="J229" s="32">
        <v>120</v>
      </c>
      <c r="K229" s="32" t="s">
        <v>63</v>
      </c>
      <c r="L229" s="33" t="s">
        <v>99</v>
      </c>
      <c r="M229" s="32">
        <v>55</v>
      </c>
      <c r="N229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9" s="342"/>
      <c r="P229" s="342"/>
      <c r="Q229" s="342"/>
      <c r="R229" s="343"/>
      <c r="S229" s="34"/>
      <c r="T229" s="34"/>
      <c r="U229" s="35" t="s">
        <v>65</v>
      </c>
      <c r="V229" s="331">
        <v>0</v>
      </c>
      <c r="W229" s="332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380</v>
      </c>
      <c r="B230" s="54" t="s">
        <v>381</v>
      </c>
      <c r="C230" s="31">
        <v>4301011353</v>
      </c>
      <c r="D230" s="345">
        <v>4607091389807</v>
      </c>
      <c r="E230" s="343"/>
      <c r="F230" s="330">
        <v>0.4</v>
      </c>
      <c r="G230" s="32">
        <v>10</v>
      </c>
      <c r="H230" s="330">
        <v>4</v>
      </c>
      <c r="I230" s="330">
        <v>4.24</v>
      </c>
      <c r="J230" s="32">
        <v>120</v>
      </c>
      <c r="K230" s="32" t="s">
        <v>63</v>
      </c>
      <c r="L230" s="33" t="s">
        <v>99</v>
      </c>
      <c r="M230" s="32">
        <v>55</v>
      </c>
      <c r="N230" s="4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0" s="342"/>
      <c r="P230" s="342"/>
      <c r="Q230" s="342"/>
      <c r="R230" s="343"/>
      <c r="S230" s="34"/>
      <c r="T230" s="34"/>
      <c r="U230" s="35" t="s">
        <v>65</v>
      </c>
      <c r="V230" s="331">
        <v>0</v>
      </c>
      <c r="W230" s="332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idden="1" x14ac:dyDescent="0.2">
      <c r="A231" s="349"/>
      <c r="B231" s="350"/>
      <c r="C231" s="350"/>
      <c r="D231" s="350"/>
      <c r="E231" s="350"/>
      <c r="F231" s="350"/>
      <c r="G231" s="350"/>
      <c r="H231" s="350"/>
      <c r="I231" s="350"/>
      <c r="J231" s="350"/>
      <c r="K231" s="350"/>
      <c r="L231" s="350"/>
      <c r="M231" s="351"/>
      <c r="N231" s="346" t="s">
        <v>66</v>
      </c>
      <c r="O231" s="347"/>
      <c r="P231" s="347"/>
      <c r="Q231" s="347"/>
      <c r="R231" s="347"/>
      <c r="S231" s="347"/>
      <c r="T231" s="348"/>
      <c r="U231" s="37" t="s">
        <v>67</v>
      </c>
      <c r="V231" s="333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>0</v>
      </c>
      <c r="W231" s="333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>0</v>
      </c>
      <c r="X231" s="333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</v>
      </c>
      <c r="Y231" s="334"/>
      <c r="Z231" s="334"/>
    </row>
    <row r="232" spans="1:53" hidden="1" x14ac:dyDescent="0.2">
      <c r="A232" s="350"/>
      <c r="B232" s="350"/>
      <c r="C232" s="35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1"/>
      <c r="N232" s="346" t="s">
        <v>66</v>
      </c>
      <c r="O232" s="347"/>
      <c r="P232" s="347"/>
      <c r="Q232" s="347"/>
      <c r="R232" s="347"/>
      <c r="S232" s="347"/>
      <c r="T232" s="348"/>
      <c r="U232" s="37" t="s">
        <v>65</v>
      </c>
      <c r="V232" s="333">
        <f>IFERROR(SUM(V216:V230),"0")</f>
        <v>0</v>
      </c>
      <c r="W232" s="333">
        <f>IFERROR(SUM(W216:W230),"0")</f>
        <v>0</v>
      </c>
      <c r="X232" s="37"/>
      <c r="Y232" s="334"/>
      <c r="Z232" s="334"/>
    </row>
    <row r="233" spans="1:53" ht="14.25" hidden="1" customHeight="1" x14ac:dyDescent="0.25">
      <c r="A233" s="379" t="s">
        <v>95</v>
      </c>
      <c r="B233" s="350"/>
      <c r="C233" s="35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  <c r="R233" s="350"/>
      <c r="S233" s="350"/>
      <c r="T233" s="350"/>
      <c r="U233" s="350"/>
      <c r="V233" s="350"/>
      <c r="W233" s="350"/>
      <c r="X233" s="350"/>
      <c r="Y233" s="327"/>
      <c r="Z233" s="327"/>
    </row>
    <row r="234" spans="1:53" ht="27" hidden="1" customHeight="1" x14ac:dyDescent="0.25">
      <c r="A234" s="54" t="s">
        <v>382</v>
      </c>
      <c r="B234" s="54" t="s">
        <v>383</v>
      </c>
      <c r="C234" s="31">
        <v>4301020254</v>
      </c>
      <c r="D234" s="345">
        <v>4680115881914</v>
      </c>
      <c r="E234" s="343"/>
      <c r="F234" s="330">
        <v>0.4</v>
      </c>
      <c r="G234" s="32">
        <v>10</v>
      </c>
      <c r="H234" s="330">
        <v>4</v>
      </c>
      <c r="I234" s="330">
        <v>4.24</v>
      </c>
      <c r="J234" s="32">
        <v>120</v>
      </c>
      <c r="K234" s="32" t="s">
        <v>63</v>
      </c>
      <c r="L234" s="33" t="s">
        <v>99</v>
      </c>
      <c r="M234" s="32">
        <v>90</v>
      </c>
      <c r="N234" s="5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4" s="342"/>
      <c r="P234" s="342"/>
      <c r="Q234" s="342"/>
      <c r="R234" s="343"/>
      <c r="S234" s="34"/>
      <c r="T234" s="34"/>
      <c r="U234" s="35" t="s">
        <v>65</v>
      </c>
      <c r="V234" s="331">
        <v>0</v>
      </c>
      <c r="W234" s="332">
        <f>IFERROR(IF(V234="",0,CEILING((V234/$H234),1)*$H234),"")</f>
        <v>0</v>
      </c>
      <c r="X234" s="36" t="str">
        <f>IFERROR(IF(W234=0,"",ROUNDUP(W234/H234,0)*0.00937),"")</f>
        <v/>
      </c>
      <c r="Y234" s="56"/>
      <c r="Z234" s="57"/>
      <c r="AD234" s="58"/>
      <c r="BA234" s="190" t="s">
        <v>1</v>
      </c>
    </row>
    <row r="235" spans="1:53" hidden="1" x14ac:dyDescent="0.2">
      <c r="A235" s="349"/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1"/>
      <c r="N235" s="346" t="s">
        <v>66</v>
      </c>
      <c r="O235" s="347"/>
      <c r="P235" s="347"/>
      <c r="Q235" s="347"/>
      <c r="R235" s="347"/>
      <c r="S235" s="347"/>
      <c r="T235" s="348"/>
      <c r="U235" s="37" t="s">
        <v>67</v>
      </c>
      <c r="V235" s="333">
        <f>IFERROR(V234/H234,"0")</f>
        <v>0</v>
      </c>
      <c r="W235" s="333">
        <f>IFERROR(W234/H234,"0")</f>
        <v>0</v>
      </c>
      <c r="X235" s="333">
        <f>IFERROR(IF(X234="",0,X234),"0")</f>
        <v>0</v>
      </c>
      <c r="Y235" s="334"/>
      <c r="Z235" s="334"/>
    </row>
    <row r="236" spans="1:53" hidden="1" x14ac:dyDescent="0.2">
      <c r="A236" s="350"/>
      <c r="B236" s="350"/>
      <c r="C236" s="35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1"/>
      <c r="N236" s="346" t="s">
        <v>66</v>
      </c>
      <c r="O236" s="347"/>
      <c r="P236" s="347"/>
      <c r="Q236" s="347"/>
      <c r="R236" s="347"/>
      <c r="S236" s="347"/>
      <c r="T236" s="348"/>
      <c r="U236" s="37" t="s">
        <v>65</v>
      </c>
      <c r="V236" s="333">
        <f>IFERROR(SUM(V234:V234),"0")</f>
        <v>0</v>
      </c>
      <c r="W236" s="333">
        <f>IFERROR(SUM(W234:W234),"0")</f>
        <v>0</v>
      </c>
      <c r="X236" s="37"/>
      <c r="Y236" s="334"/>
      <c r="Z236" s="334"/>
    </row>
    <row r="237" spans="1:53" ht="14.25" hidden="1" customHeight="1" x14ac:dyDescent="0.25">
      <c r="A237" s="379" t="s">
        <v>60</v>
      </c>
      <c r="B237" s="350"/>
      <c r="C237" s="35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  <c r="R237" s="350"/>
      <c r="S237" s="350"/>
      <c r="T237" s="350"/>
      <c r="U237" s="350"/>
      <c r="V237" s="350"/>
      <c r="W237" s="350"/>
      <c r="X237" s="350"/>
      <c r="Y237" s="327"/>
      <c r="Z237" s="327"/>
    </row>
    <row r="238" spans="1:53" ht="27" hidden="1" customHeight="1" x14ac:dyDescent="0.25">
      <c r="A238" s="54" t="s">
        <v>384</v>
      </c>
      <c r="B238" s="54" t="s">
        <v>385</v>
      </c>
      <c r="C238" s="31">
        <v>4301030878</v>
      </c>
      <c r="D238" s="345">
        <v>4607091387193</v>
      </c>
      <c r="E238" s="343"/>
      <c r="F238" s="330">
        <v>0.7</v>
      </c>
      <c r="G238" s="32">
        <v>6</v>
      </c>
      <c r="H238" s="330">
        <v>4.2</v>
      </c>
      <c r="I238" s="330">
        <v>4.46</v>
      </c>
      <c r="J238" s="32">
        <v>156</v>
      </c>
      <c r="K238" s="32" t="s">
        <v>63</v>
      </c>
      <c r="L238" s="33" t="s">
        <v>64</v>
      </c>
      <c r="M238" s="32">
        <v>35</v>
      </c>
      <c r="N238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8" s="342"/>
      <c r="P238" s="342"/>
      <c r="Q238" s="342"/>
      <c r="R238" s="343"/>
      <c r="S238" s="34"/>
      <c r="T238" s="34"/>
      <c r="U238" s="35" t="s">
        <v>65</v>
      </c>
      <c r="V238" s="331">
        <v>0</v>
      </c>
      <c r="W238" s="332">
        <f>IFERROR(IF(V238="",0,CEILING((V238/$H238),1)*$H238),"")</f>
        <v>0</v>
      </c>
      <c r="X238" s="36" t="str">
        <f>IFERROR(IF(W238=0,"",ROUNDUP(W238/H238,0)*0.00753),"")</f>
        <v/>
      </c>
      <c r="Y238" s="56"/>
      <c r="Z238" s="57"/>
      <c r="AD238" s="58"/>
      <c r="BA238" s="191" t="s">
        <v>1</v>
      </c>
    </row>
    <row r="239" spans="1:53" ht="27" hidden="1" customHeight="1" x14ac:dyDescent="0.25">
      <c r="A239" s="54" t="s">
        <v>386</v>
      </c>
      <c r="B239" s="54" t="s">
        <v>387</v>
      </c>
      <c r="C239" s="31">
        <v>4301031153</v>
      </c>
      <c r="D239" s="345">
        <v>4607091387230</v>
      </c>
      <c r="E239" s="343"/>
      <c r="F239" s="330">
        <v>0.7</v>
      </c>
      <c r="G239" s="32">
        <v>6</v>
      </c>
      <c r="H239" s="330">
        <v>4.2</v>
      </c>
      <c r="I239" s="330">
        <v>4.46</v>
      </c>
      <c r="J239" s="32">
        <v>156</v>
      </c>
      <c r="K239" s="32" t="s">
        <v>63</v>
      </c>
      <c r="L239" s="33" t="s">
        <v>64</v>
      </c>
      <c r="M239" s="32">
        <v>40</v>
      </c>
      <c r="N239" s="44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9" s="342"/>
      <c r="P239" s="342"/>
      <c r="Q239" s="342"/>
      <c r="R239" s="343"/>
      <c r="S239" s="34"/>
      <c r="T239" s="34"/>
      <c r="U239" s="35" t="s">
        <v>65</v>
      </c>
      <c r="V239" s="331">
        <v>0</v>
      </c>
      <c r="W239" s="332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2" t="s">
        <v>1</v>
      </c>
    </row>
    <row r="240" spans="1:53" ht="27" hidden="1" customHeight="1" x14ac:dyDescent="0.25">
      <c r="A240" s="54" t="s">
        <v>388</v>
      </c>
      <c r="B240" s="54" t="s">
        <v>389</v>
      </c>
      <c r="C240" s="31">
        <v>4301031152</v>
      </c>
      <c r="D240" s="345">
        <v>4607091387285</v>
      </c>
      <c r="E240" s="343"/>
      <c r="F240" s="330">
        <v>0.35</v>
      </c>
      <c r="G240" s="32">
        <v>6</v>
      </c>
      <c r="H240" s="330">
        <v>2.1</v>
      </c>
      <c r="I240" s="330">
        <v>2.23</v>
      </c>
      <c r="J240" s="32">
        <v>234</v>
      </c>
      <c r="K240" s="32" t="s">
        <v>173</v>
      </c>
      <c r="L240" s="33" t="s">
        <v>64</v>
      </c>
      <c r="M240" s="32">
        <v>40</v>
      </c>
      <c r="N240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0" s="342"/>
      <c r="P240" s="342"/>
      <c r="Q240" s="342"/>
      <c r="R240" s="343"/>
      <c r="S240" s="34"/>
      <c r="T240" s="34"/>
      <c r="U240" s="35" t="s">
        <v>65</v>
      </c>
      <c r="V240" s="331">
        <v>0</v>
      </c>
      <c r="W240" s="332">
        <f>IFERROR(IF(V240="",0,CEILING((V240/$H240),1)*$H240),"")</f>
        <v>0</v>
      </c>
      <c r="X240" s="36" t="str">
        <f>IFERROR(IF(W240=0,"",ROUNDUP(W240/H240,0)*0.00502),"")</f>
        <v/>
      </c>
      <c r="Y240" s="56"/>
      <c r="Z240" s="57"/>
      <c r="AD240" s="58"/>
      <c r="BA240" s="193" t="s">
        <v>1</v>
      </c>
    </row>
    <row r="241" spans="1:53" ht="27" hidden="1" customHeight="1" x14ac:dyDescent="0.25">
      <c r="A241" s="54" t="s">
        <v>390</v>
      </c>
      <c r="B241" s="54" t="s">
        <v>391</v>
      </c>
      <c r="C241" s="31">
        <v>4301031164</v>
      </c>
      <c r="D241" s="345">
        <v>4680115880481</v>
      </c>
      <c r="E241" s="343"/>
      <c r="F241" s="330">
        <v>0.28000000000000003</v>
      </c>
      <c r="G241" s="32">
        <v>6</v>
      </c>
      <c r="H241" s="330">
        <v>1.68</v>
      </c>
      <c r="I241" s="330">
        <v>1.78</v>
      </c>
      <c r="J241" s="32">
        <v>234</v>
      </c>
      <c r="K241" s="32" t="s">
        <v>173</v>
      </c>
      <c r="L241" s="33" t="s">
        <v>64</v>
      </c>
      <c r="M241" s="32">
        <v>40</v>
      </c>
      <c r="N241" s="63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1" s="342"/>
      <c r="P241" s="342"/>
      <c r="Q241" s="342"/>
      <c r="R241" s="343"/>
      <c r="S241" s="34" t="s">
        <v>392</v>
      </c>
      <c r="T241" s="34"/>
      <c r="U241" s="35" t="s">
        <v>65</v>
      </c>
      <c r="V241" s="331">
        <v>0</v>
      </c>
      <c r="W241" s="332">
        <f>IFERROR(IF(V241="",0,CEILING((V241/$H241),1)*$H241),"")</f>
        <v>0</v>
      </c>
      <c r="X241" s="36" t="str">
        <f>IFERROR(IF(W241=0,"",ROUNDUP(W241/H241,0)*0.00502),"")</f>
        <v/>
      </c>
      <c r="Y241" s="56"/>
      <c r="Z241" s="57"/>
      <c r="AD241" s="58"/>
      <c r="BA241" s="194" t="s">
        <v>1</v>
      </c>
    </row>
    <row r="242" spans="1:53" hidden="1" x14ac:dyDescent="0.2">
      <c r="A242" s="349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1"/>
      <c r="N242" s="346" t="s">
        <v>66</v>
      </c>
      <c r="O242" s="347"/>
      <c r="P242" s="347"/>
      <c r="Q242" s="347"/>
      <c r="R242" s="347"/>
      <c r="S242" s="347"/>
      <c r="T242" s="348"/>
      <c r="U242" s="37" t="s">
        <v>67</v>
      </c>
      <c r="V242" s="333">
        <f>IFERROR(V238/H238,"0")+IFERROR(V239/H239,"0")+IFERROR(V240/H240,"0")+IFERROR(V241/H241,"0")</f>
        <v>0</v>
      </c>
      <c r="W242" s="333">
        <f>IFERROR(W238/H238,"0")+IFERROR(W239/H239,"0")+IFERROR(W240/H240,"0")+IFERROR(W241/H241,"0")</f>
        <v>0</v>
      </c>
      <c r="X242" s="333">
        <f>IFERROR(IF(X238="",0,X238),"0")+IFERROR(IF(X239="",0,X239),"0")+IFERROR(IF(X240="",0,X240),"0")+IFERROR(IF(X241="",0,X241),"0")</f>
        <v>0</v>
      </c>
      <c r="Y242" s="334"/>
      <c r="Z242" s="334"/>
    </row>
    <row r="243" spans="1:53" hidden="1" x14ac:dyDescent="0.2">
      <c r="A243" s="350"/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1"/>
      <c r="N243" s="346" t="s">
        <v>66</v>
      </c>
      <c r="O243" s="347"/>
      <c r="P243" s="347"/>
      <c r="Q243" s="347"/>
      <c r="R243" s="347"/>
      <c r="S243" s="347"/>
      <c r="T243" s="348"/>
      <c r="U243" s="37" t="s">
        <v>65</v>
      </c>
      <c r="V243" s="333">
        <f>IFERROR(SUM(V238:V241),"0")</f>
        <v>0</v>
      </c>
      <c r="W243" s="333">
        <f>IFERROR(SUM(W238:W241),"0")</f>
        <v>0</v>
      </c>
      <c r="X243" s="37"/>
      <c r="Y243" s="334"/>
      <c r="Z243" s="334"/>
    </row>
    <row r="244" spans="1:53" ht="14.25" hidden="1" customHeight="1" x14ac:dyDescent="0.25">
      <c r="A244" s="379" t="s">
        <v>68</v>
      </c>
      <c r="B244" s="350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27"/>
      <c r="Z244" s="327"/>
    </row>
    <row r="245" spans="1:53" ht="16.5" hidden="1" customHeight="1" x14ac:dyDescent="0.25">
      <c r="A245" s="54" t="s">
        <v>393</v>
      </c>
      <c r="B245" s="54" t="s">
        <v>394</v>
      </c>
      <c r="C245" s="31">
        <v>4301051100</v>
      </c>
      <c r="D245" s="345">
        <v>4607091387766</v>
      </c>
      <c r="E245" s="343"/>
      <c r="F245" s="330">
        <v>1.3</v>
      </c>
      <c r="G245" s="32">
        <v>6</v>
      </c>
      <c r="H245" s="330">
        <v>7.8</v>
      </c>
      <c r="I245" s="330">
        <v>8.3580000000000005</v>
      </c>
      <c r="J245" s="32">
        <v>56</v>
      </c>
      <c r="K245" s="32" t="s">
        <v>98</v>
      </c>
      <c r="L245" s="33" t="s">
        <v>120</v>
      </c>
      <c r="M245" s="32">
        <v>40</v>
      </c>
      <c r="N245" s="5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5" s="342"/>
      <c r="P245" s="342"/>
      <c r="Q245" s="342"/>
      <c r="R245" s="343"/>
      <c r="S245" s="34"/>
      <c r="T245" s="34"/>
      <c r="U245" s="35" t="s">
        <v>65</v>
      </c>
      <c r="V245" s="331">
        <v>0</v>
      </c>
      <c r="W245" s="332">
        <f t="shared" ref="W245:W254" si="13"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5" t="s">
        <v>1</v>
      </c>
    </row>
    <row r="246" spans="1:53" ht="27" hidden="1" customHeight="1" x14ac:dyDescent="0.25">
      <c r="A246" s="54" t="s">
        <v>395</v>
      </c>
      <c r="B246" s="54" t="s">
        <v>396</v>
      </c>
      <c r="C246" s="31">
        <v>4301051116</v>
      </c>
      <c r="D246" s="345">
        <v>4607091387957</v>
      </c>
      <c r="E246" s="343"/>
      <c r="F246" s="330">
        <v>1.3</v>
      </c>
      <c r="G246" s="32">
        <v>6</v>
      </c>
      <c r="H246" s="330">
        <v>7.8</v>
      </c>
      <c r="I246" s="330">
        <v>8.3640000000000008</v>
      </c>
      <c r="J246" s="32">
        <v>56</v>
      </c>
      <c r="K246" s="32" t="s">
        <v>98</v>
      </c>
      <c r="L246" s="33" t="s">
        <v>64</v>
      </c>
      <c r="M246" s="32">
        <v>40</v>
      </c>
      <c r="N246" s="4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6" s="342"/>
      <c r="P246" s="342"/>
      <c r="Q246" s="342"/>
      <c r="R246" s="343"/>
      <c r="S246" s="34"/>
      <c r="T246" s="34"/>
      <c r="U246" s="35" t="s">
        <v>65</v>
      </c>
      <c r="V246" s="331">
        <v>0</v>
      </c>
      <c r="W246" s="332">
        <f t="shared" si="13"/>
        <v>0</v>
      </c>
      <c r="X246" s="36" t="str">
        <f>IFERROR(IF(W246=0,"",ROUNDUP(W246/H246,0)*0.02175),"")</f>
        <v/>
      </c>
      <c r="Y246" s="56"/>
      <c r="Z246" s="57"/>
      <c r="AD246" s="58"/>
      <c r="BA246" s="196" t="s">
        <v>1</v>
      </c>
    </row>
    <row r="247" spans="1:53" ht="27" hidden="1" customHeight="1" x14ac:dyDescent="0.25">
      <c r="A247" s="54" t="s">
        <v>397</v>
      </c>
      <c r="B247" s="54" t="s">
        <v>398</v>
      </c>
      <c r="C247" s="31">
        <v>4301051115</v>
      </c>
      <c r="D247" s="345">
        <v>4607091387964</v>
      </c>
      <c r="E247" s="343"/>
      <c r="F247" s="330">
        <v>1.35</v>
      </c>
      <c r="G247" s="32">
        <v>6</v>
      </c>
      <c r="H247" s="330">
        <v>8.1</v>
      </c>
      <c r="I247" s="330">
        <v>8.6460000000000008</v>
      </c>
      <c r="J247" s="32">
        <v>56</v>
      </c>
      <c r="K247" s="32" t="s">
        <v>98</v>
      </c>
      <c r="L247" s="33" t="s">
        <v>64</v>
      </c>
      <c r="M247" s="32">
        <v>40</v>
      </c>
      <c r="N247" s="3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7" s="342"/>
      <c r="P247" s="342"/>
      <c r="Q247" s="342"/>
      <c r="R247" s="343"/>
      <c r="S247" s="34"/>
      <c r="T247" s="34"/>
      <c r="U247" s="35" t="s">
        <v>65</v>
      </c>
      <c r="V247" s="331">
        <v>0</v>
      </c>
      <c r="W247" s="332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197" t="s">
        <v>1</v>
      </c>
    </row>
    <row r="248" spans="1:53" ht="27" hidden="1" customHeight="1" x14ac:dyDescent="0.25">
      <c r="A248" s="54" t="s">
        <v>399</v>
      </c>
      <c r="B248" s="54" t="s">
        <v>400</v>
      </c>
      <c r="C248" s="31">
        <v>4301051461</v>
      </c>
      <c r="D248" s="345">
        <v>4680115883604</v>
      </c>
      <c r="E248" s="343"/>
      <c r="F248" s="330">
        <v>0.35</v>
      </c>
      <c r="G248" s="32">
        <v>6</v>
      </c>
      <c r="H248" s="330">
        <v>2.1</v>
      </c>
      <c r="I248" s="330">
        <v>2.3719999999999999</v>
      </c>
      <c r="J248" s="32">
        <v>156</v>
      </c>
      <c r="K248" s="32" t="s">
        <v>63</v>
      </c>
      <c r="L248" s="33" t="s">
        <v>120</v>
      </c>
      <c r="M248" s="32">
        <v>45</v>
      </c>
      <c r="N248" s="398" t="s">
        <v>401</v>
      </c>
      <c r="O248" s="342"/>
      <c r="P248" s="342"/>
      <c r="Q248" s="342"/>
      <c r="R248" s="343"/>
      <c r="S248" s="34"/>
      <c r="T248" s="34"/>
      <c r="U248" s="35" t="s">
        <v>65</v>
      </c>
      <c r="V248" s="331">
        <v>0</v>
      </c>
      <c r="W248" s="332">
        <f t="shared" si="13"/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4301051485</v>
      </c>
      <c r="D249" s="345">
        <v>4680115883567</v>
      </c>
      <c r="E249" s="343"/>
      <c r="F249" s="330">
        <v>0.35</v>
      </c>
      <c r="G249" s="32">
        <v>6</v>
      </c>
      <c r="H249" s="330">
        <v>2.1</v>
      </c>
      <c r="I249" s="330">
        <v>2.36</v>
      </c>
      <c r="J249" s="32">
        <v>156</v>
      </c>
      <c r="K249" s="32" t="s">
        <v>63</v>
      </c>
      <c r="L249" s="33" t="s">
        <v>64</v>
      </c>
      <c r="M249" s="32">
        <v>40</v>
      </c>
      <c r="N249" s="365" t="s">
        <v>404</v>
      </c>
      <c r="O249" s="342"/>
      <c r="P249" s="342"/>
      <c r="Q249" s="342"/>
      <c r="R249" s="343"/>
      <c r="S249" s="34"/>
      <c r="T249" s="34"/>
      <c r="U249" s="35" t="s">
        <v>65</v>
      </c>
      <c r="V249" s="331">
        <v>0</v>
      </c>
      <c r="W249" s="332">
        <f t="shared" si="13"/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4301051134</v>
      </c>
      <c r="D250" s="345">
        <v>4607091381672</v>
      </c>
      <c r="E250" s="343"/>
      <c r="F250" s="330">
        <v>0.6</v>
      </c>
      <c r="G250" s="32">
        <v>6</v>
      </c>
      <c r="H250" s="330">
        <v>3.6</v>
      </c>
      <c r="I250" s="330">
        <v>3.8759999999999999</v>
      </c>
      <c r="J250" s="32">
        <v>120</v>
      </c>
      <c r="K250" s="32" t="s">
        <v>63</v>
      </c>
      <c r="L250" s="33" t="s">
        <v>64</v>
      </c>
      <c r="M250" s="32">
        <v>40</v>
      </c>
      <c r="N250" s="4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0" s="342"/>
      <c r="P250" s="342"/>
      <c r="Q250" s="342"/>
      <c r="R250" s="343"/>
      <c r="S250" s="34"/>
      <c r="T250" s="34"/>
      <c r="U250" s="35" t="s">
        <v>65</v>
      </c>
      <c r="V250" s="331">
        <v>0</v>
      </c>
      <c r="W250" s="332">
        <f t="shared" si="13"/>
        <v>0</v>
      </c>
      <c r="X250" s="36" t="str">
        <f>IFERROR(IF(W250=0,"",ROUNDUP(W250/H250,0)*0.00937),"")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4301051130</v>
      </c>
      <c r="D251" s="345">
        <v>4607091387537</v>
      </c>
      <c r="E251" s="343"/>
      <c r="F251" s="330">
        <v>0.45</v>
      </c>
      <c r="G251" s="32">
        <v>6</v>
      </c>
      <c r="H251" s="330">
        <v>2.7</v>
      </c>
      <c r="I251" s="330">
        <v>2.99</v>
      </c>
      <c r="J251" s="32">
        <v>156</v>
      </c>
      <c r="K251" s="32" t="s">
        <v>63</v>
      </c>
      <c r="L251" s="33" t="s">
        <v>64</v>
      </c>
      <c r="M251" s="32">
        <v>40</v>
      </c>
      <c r="N251" s="4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1" s="342"/>
      <c r="P251" s="342"/>
      <c r="Q251" s="342"/>
      <c r="R251" s="343"/>
      <c r="S251" s="34"/>
      <c r="T251" s="34"/>
      <c r="U251" s="35" t="s">
        <v>65</v>
      </c>
      <c r="V251" s="331">
        <v>0</v>
      </c>
      <c r="W251" s="332">
        <f t="shared" si="13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4301051132</v>
      </c>
      <c r="D252" s="345">
        <v>4607091387513</v>
      </c>
      <c r="E252" s="343"/>
      <c r="F252" s="330">
        <v>0.45</v>
      </c>
      <c r="G252" s="32">
        <v>6</v>
      </c>
      <c r="H252" s="330">
        <v>2.7</v>
      </c>
      <c r="I252" s="330">
        <v>2.9780000000000002</v>
      </c>
      <c r="J252" s="32">
        <v>156</v>
      </c>
      <c r="K252" s="32" t="s">
        <v>63</v>
      </c>
      <c r="L252" s="33" t="s">
        <v>64</v>
      </c>
      <c r="M252" s="32">
        <v>40</v>
      </c>
      <c r="N252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2" s="342"/>
      <c r="P252" s="342"/>
      <c r="Q252" s="342"/>
      <c r="R252" s="343"/>
      <c r="S252" s="34"/>
      <c r="T252" s="34"/>
      <c r="U252" s="35" t="s">
        <v>65</v>
      </c>
      <c r="V252" s="331">
        <v>0</v>
      </c>
      <c r="W252" s="332">
        <f t="shared" si="13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411</v>
      </c>
      <c r="B253" s="54" t="s">
        <v>412</v>
      </c>
      <c r="C253" s="31">
        <v>4301051277</v>
      </c>
      <c r="D253" s="345">
        <v>4680115880511</v>
      </c>
      <c r="E253" s="343"/>
      <c r="F253" s="330">
        <v>0.33</v>
      </c>
      <c r="G253" s="32">
        <v>6</v>
      </c>
      <c r="H253" s="330">
        <v>1.98</v>
      </c>
      <c r="I253" s="330">
        <v>2.1800000000000002</v>
      </c>
      <c r="J253" s="32">
        <v>156</v>
      </c>
      <c r="K253" s="32" t="s">
        <v>63</v>
      </c>
      <c r="L253" s="33" t="s">
        <v>120</v>
      </c>
      <c r="M253" s="32">
        <v>40</v>
      </c>
      <c r="N253" s="4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3" s="342"/>
      <c r="P253" s="342"/>
      <c r="Q253" s="342"/>
      <c r="R253" s="343"/>
      <c r="S253" s="34"/>
      <c r="T253" s="34"/>
      <c r="U253" s="35" t="s">
        <v>65</v>
      </c>
      <c r="V253" s="331">
        <v>0</v>
      </c>
      <c r="W253" s="332">
        <f t="shared" si="13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413</v>
      </c>
      <c r="B254" s="54" t="s">
        <v>414</v>
      </c>
      <c r="C254" s="31">
        <v>4301051344</v>
      </c>
      <c r="D254" s="345">
        <v>4680115880412</v>
      </c>
      <c r="E254" s="343"/>
      <c r="F254" s="330">
        <v>0.33</v>
      </c>
      <c r="G254" s="32">
        <v>6</v>
      </c>
      <c r="H254" s="330">
        <v>1.98</v>
      </c>
      <c r="I254" s="330">
        <v>2.246</v>
      </c>
      <c r="J254" s="32">
        <v>156</v>
      </c>
      <c r="K254" s="32" t="s">
        <v>63</v>
      </c>
      <c r="L254" s="33" t="s">
        <v>120</v>
      </c>
      <c r="M254" s="32">
        <v>45</v>
      </c>
      <c r="N254" s="50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4" s="342"/>
      <c r="P254" s="342"/>
      <c r="Q254" s="342"/>
      <c r="R254" s="343"/>
      <c r="S254" s="34"/>
      <c r="T254" s="34"/>
      <c r="U254" s="35" t="s">
        <v>65</v>
      </c>
      <c r="V254" s="331">
        <v>0</v>
      </c>
      <c r="W254" s="332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idden="1" x14ac:dyDescent="0.2">
      <c r="A255" s="349"/>
      <c r="B255" s="350"/>
      <c r="C255" s="35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1"/>
      <c r="N255" s="346" t="s">
        <v>66</v>
      </c>
      <c r="O255" s="347"/>
      <c r="P255" s="347"/>
      <c r="Q255" s="347"/>
      <c r="R255" s="347"/>
      <c r="S255" s="347"/>
      <c r="T255" s="348"/>
      <c r="U255" s="37" t="s">
        <v>67</v>
      </c>
      <c r="V255" s="333">
        <f>IFERROR(V245/H245,"0")+IFERROR(V246/H246,"0")+IFERROR(V247/H247,"0")+IFERROR(V248/H248,"0")+IFERROR(V249/H249,"0")+IFERROR(V250/H250,"0")+IFERROR(V251/H251,"0")+IFERROR(V252/H252,"0")+IFERROR(V253/H253,"0")+IFERROR(V254/H254,"0")</f>
        <v>0</v>
      </c>
      <c r="W255" s="333">
        <f>IFERROR(W245/H245,"0")+IFERROR(W246/H246,"0")+IFERROR(W247/H247,"0")+IFERROR(W248/H248,"0")+IFERROR(W249/H249,"0")+IFERROR(W250/H250,"0")+IFERROR(W251/H251,"0")+IFERROR(W252/H252,"0")+IFERROR(W253/H253,"0")+IFERROR(W254/H254,"0")</f>
        <v>0</v>
      </c>
      <c r="X255" s="333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</v>
      </c>
      <c r="Y255" s="334"/>
      <c r="Z255" s="334"/>
    </row>
    <row r="256" spans="1:53" hidden="1" x14ac:dyDescent="0.2">
      <c r="A256" s="350"/>
      <c r="B256" s="350"/>
      <c r="C256" s="350"/>
      <c r="D256" s="350"/>
      <c r="E256" s="350"/>
      <c r="F256" s="350"/>
      <c r="G256" s="350"/>
      <c r="H256" s="350"/>
      <c r="I256" s="350"/>
      <c r="J256" s="350"/>
      <c r="K256" s="350"/>
      <c r="L256" s="350"/>
      <c r="M256" s="351"/>
      <c r="N256" s="346" t="s">
        <v>66</v>
      </c>
      <c r="O256" s="347"/>
      <c r="P256" s="347"/>
      <c r="Q256" s="347"/>
      <c r="R256" s="347"/>
      <c r="S256" s="347"/>
      <c r="T256" s="348"/>
      <c r="U256" s="37" t="s">
        <v>65</v>
      </c>
      <c r="V256" s="333">
        <f>IFERROR(SUM(V245:V254),"0")</f>
        <v>0</v>
      </c>
      <c r="W256" s="333">
        <f>IFERROR(SUM(W245:W254),"0")</f>
        <v>0</v>
      </c>
      <c r="X256" s="37"/>
      <c r="Y256" s="334"/>
      <c r="Z256" s="334"/>
    </row>
    <row r="257" spans="1:53" ht="14.25" hidden="1" customHeight="1" x14ac:dyDescent="0.25">
      <c r="A257" s="379" t="s">
        <v>217</v>
      </c>
      <c r="B257" s="350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27"/>
      <c r="Z257" s="327"/>
    </row>
    <row r="258" spans="1:53" ht="16.5" hidden="1" customHeight="1" x14ac:dyDescent="0.25">
      <c r="A258" s="54" t="s">
        <v>415</v>
      </c>
      <c r="B258" s="54" t="s">
        <v>416</v>
      </c>
      <c r="C258" s="31">
        <v>4301060326</v>
      </c>
      <c r="D258" s="345">
        <v>4607091380880</v>
      </c>
      <c r="E258" s="343"/>
      <c r="F258" s="330">
        <v>1.4</v>
      </c>
      <c r="G258" s="32">
        <v>6</v>
      </c>
      <c r="H258" s="330">
        <v>8.4</v>
      </c>
      <c r="I258" s="330">
        <v>8.9640000000000004</v>
      </c>
      <c r="J258" s="32">
        <v>56</v>
      </c>
      <c r="K258" s="32" t="s">
        <v>98</v>
      </c>
      <c r="L258" s="33" t="s">
        <v>64</v>
      </c>
      <c r="M258" s="32">
        <v>30</v>
      </c>
      <c r="N258" s="53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8" s="342"/>
      <c r="P258" s="342"/>
      <c r="Q258" s="342"/>
      <c r="R258" s="343"/>
      <c r="S258" s="34"/>
      <c r="T258" s="34"/>
      <c r="U258" s="35" t="s">
        <v>65</v>
      </c>
      <c r="V258" s="331">
        <v>0</v>
      </c>
      <c r="W258" s="332">
        <f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417</v>
      </c>
      <c r="B259" s="54" t="s">
        <v>418</v>
      </c>
      <c r="C259" s="31">
        <v>4301060308</v>
      </c>
      <c r="D259" s="345">
        <v>4607091384482</v>
      </c>
      <c r="E259" s="343"/>
      <c r="F259" s="330">
        <v>1.3</v>
      </c>
      <c r="G259" s="32">
        <v>6</v>
      </c>
      <c r="H259" s="330">
        <v>7.8</v>
      </c>
      <c r="I259" s="330">
        <v>8.3640000000000008</v>
      </c>
      <c r="J259" s="32">
        <v>56</v>
      </c>
      <c r="K259" s="32" t="s">
        <v>98</v>
      </c>
      <c r="L259" s="33" t="s">
        <v>64</v>
      </c>
      <c r="M259" s="32">
        <v>30</v>
      </c>
      <c r="N259" s="3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9" s="342"/>
      <c r="P259" s="342"/>
      <c r="Q259" s="342"/>
      <c r="R259" s="343"/>
      <c r="S259" s="34"/>
      <c r="T259" s="34"/>
      <c r="U259" s="35" t="s">
        <v>65</v>
      </c>
      <c r="V259" s="331">
        <v>0</v>
      </c>
      <c r="W259" s="332">
        <f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16.5" hidden="1" customHeight="1" x14ac:dyDescent="0.25">
      <c r="A260" s="54" t="s">
        <v>419</v>
      </c>
      <c r="B260" s="54" t="s">
        <v>420</v>
      </c>
      <c r="C260" s="31">
        <v>4301060325</v>
      </c>
      <c r="D260" s="345">
        <v>4607091380897</v>
      </c>
      <c r="E260" s="343"/>
      <c r="F260" s="330">
        <v>1.4</v>
      </c>
      <c r="G260" s="32">
        <v>6</v>
      </c>
      <c r="H260" s="330">
        <v>8.4</v>
      </c>
      <c r="I260" s="330">
        <v>8.9640000000000004</v>
      </c>
      <c r="J260" s="32">
        <v>56</v>
      </c>
      <c r="K260" s="32" t="s">
        <v>98</v>
      </c>
      <c r="L260" s="33" t="s">
        <v>64</v>
      </c>
      <c r="M260" s="32">
        <v>30</v>
      </c>
      <c r="N260" s="6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0" s="342"/>
      <c r="P260" s="342"/>
      <c r="Q260" s="342"/>
      <c r="R260" s="343"/>
      <c r="S260" s="34"/>
      <c r="T260" s="34"/>
      <c r="U260" s="35" t="s">
        <v>65</v>
      </c>
      <c r="V260" s="331">
        <v>0</v>
      </c>
      <c r="W260" s="332">
        <f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idden="1" x14ac:dyDescent="0.2">
      <c r="A261" s="349"/>
      <c r="B261" s="350"/>
      <c r="C261" s="35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1"/>
      <c r="N261" s="346" t="s">
        <v>66</v>
      </c>
      <c r="O261" s="347"/>
      <c r="P261" s="347"/>
      <c r="Q261" s="347"/>
      <c r="R261" s="347"/>
      <c r="S261" s="347"/>
      <c r="T261" s="348"/>
      <c r="U261" s="37" t="s">
        <v>67</v>
      </c>
      <c r="V261" s="333">
        <f>IFERROR(V258/H258,"0")+IFERROR(V259/H259,"0")+IFERROR(V260/H260,"0")</f>
        <v>0</v>
      </c>
      <c r="W261" s="333">
        <f>IFERROR(W258/H258,"0")+IFERROR(W259/H259,"0")+IFERROR(W260/H260,"0")</f>
        <v>0</v>
      </c>
      <c r="X261" s="333">
        <f>IFERROR(IF(X258="",0,X258),"0")+IFERROR(IF(X259="",0,X259),"0")+IFERROR(IF(X260="",0,X260),"0")</f>
        <v>0</v>
      </c>
      <c r="Y261" s="334"/>
      <c r="Z261" s="334"/>
    </row>
    <row r="262" spans="1:53" hidden="1" x14ac:dyDescent="0.2">
      <c r="A262" s="350"/>
      <c r="B262" s="350"/>
      <c r="C262" s="35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1"/>
      <c r="N262" s="346" t="s">
        <v>66</v>
      </c>
      <c r="O262" s="347"/>
      <c r="P262" s="347"/>
      <c r="Q262" s="347"/>
      <c r="R262" s="347"/>
      <c r="S262" s="347"/>
      <c r="T262" s="348"/>
      <c r="U262" s="37" t="s">
        <v>65</v>
      </c>
      <c r="V262" s="333">
        <f>IFERROR(SUM(V258:V260),"0")</f>
        <v>0</v>
      </c>
      <c r="W262" s="333">
        <f>IFERROR(SUM(W258:W260),"0")</f>
        <v>0</v>
      </c>
      <c r="X262" s="37"/>
      <c r="Y262" s="334"/>
      <c r="Z262" s="334"/>
    </row>
    <row r="263" spans="1:53" ht="14.25" hidden="1" customHeight="1" x14ac:dyDescent="0.25">
      <c r="A263" s="379" t="s">
        <v>81</v>
      </c>
      <c r="B263" s="350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27"/>
      <c r="Z263" s="327"/>
    </row>
    <row r="264" spans="1:53" ht="16.5" hidden="1" customHeight="1" x14ac:dyDescent="0.25">
      <c r="A264" s="54" t="s">
        <v>421</v>
      </c>
      <c r="B264" s="54" t="s">
        <v>422</v>
      </c>
      <c r="C264" s="31">
        <v>4301030232</v>
      </c>
      <c r="D264" s="345">
        <v>4607091388374</v>
      </c>
      <c r="E264" s="343"/>
      <c r="F264" s="330">
        <v>0.38</v>
      </c>
      <c r="G264" s="32">
        <v>8</v>
      </c>
      <c r="H264" s="330">
        <v>3.04</v>
      </c>
      <c r="I264" s="330">
        <v>3.28</v>
      </c>
      <c r="J264" s="32">
        <v>156</v>
      </c>
      <c r="K264" s="32" t="s">
        <v>63</v>
      </c>
      <c r="L264" s="33" t="s">
        <v>84</v>
      </c>
      <c r="M264" s="32">
        <v>180</v>
      </c>
      <c r="N264" s="675" t="s">
        <v>423</v>
      </c>
      <c r="O264" s="342"/>
      <c r="P264" s="342"/>
      <c r="Q264" s="342"/>
      <c r="R264" s="343"/>
      <c r="S264" s="34"/>
      <c r="T264" s="34"/>
      <c r="U264" s="35" t="s">
        <v>65</v>
      </c>
      <c r="V264" s="331">
        <v>0</v>
      </c>
      <c r="W264" s="332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8" t="s">
        <v>1</v>
      </c>
    </row>
    <row r="265" spans="1:53" ht="27" hidden="1" customHeight="1" x14ac:dyDescent="0.25">
      <c r="A265" s="54" t="s">
        <v>424</v>
      </c>
      <c r="B265" s="54" t="s">
        <v>425</v>
      </c>
      <c r="C265" s="31">
        <v>4301030235</v>
      </c>
      <c r="D265" s="345">
        <v>4607091388381</v>
      </c>
      <c r="E265" s="343"/>
      <c r="F265" s="330">
        <v>0.38</v>
      </c>
      <c r="G265" s="32">
        <v>8</v>
      </c>
      <c r="H265" s="330">
        <v>3.04</v>
      </c>
      <c r="I265" s="330">
        <v>3.32</v>
      </c>
      <c r="J265" s="32">
        <v>156</v>
      </c>
      <c r="K265" s="32" t="s">
        <v>63</v>
      </c>
      <c r="L265" s="33" t="s">
        <v>84</v>
      </c>
      <c r="M265" s="32">
        <v>180</v>
      </c>
      <c r="N265" s="532" t="s">
        <v>426</v>
      </c>
      <c r="O265" s="342"/>
      <c r="P265" s="342"/>
      <c r="Q265" s="342"/>
      <c r="R265" s="343"/>
      <c r="S265" s="34"/>
      <c r="T265" s="34"/>
      <c r="U265" s="35" t="s">
        <v>65</v>
      </c>
      <c r="V265" s="331">
        <v>0</v>
      </c>
      <c r="W265" s="332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9" t="s">
        <v>1</v>
      </c>
    </row>
    <row r="266" spans="1:53" ht="27" hidden="1" customHeight="1" x14ac:dyDescent="0.25">
      <c r="A266" s="54" t="s">
        <v>427</v>
      </c>
      <c r="B266" s="54" t="s">
        <v>428</v>
      </c>
      <c r="C266" s="31">
        <v>4301030233</v>
      </c>
      <c r="D266" s="345">
        <v>4607091388404</v>
      </c>
      <c r="E266" s="343"/>
      <c r="F266" s="330">
        <v>0.17</v>
      </c>
      <c r="G266" s="32">
        <v>15</v>
      </c>
      <c r="H266" s="330">
        <v>2.5499999999999998</v>
      </c>
      <c r="I266" s="330">
        <v>2.9</v>
      </c>
      <c r="J266" s="32">
        <v>156</v>
      </c>
      <c r="K266" s="32" t="s">
        <v>63</v>
      </c>
      <c r="L266" s="33" t="s">
        <v>84</v>
      </c>
      <c r="M266" s="32">
        <v>180</v>
      </c>
      <c r="N266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6" s="342"/>
      <c r="P266" s="342"/>
      <c r="Q266" s="342"/>
      <c r="R266" s="343"/>
      <c r="S266" s="34"/>
      <c r="T266" s="34"/>
      <c r="U266" s="35" t="s">
        <v>65</v>
      </c>
      <c r="V266" s="331">
        <v>0</v>
      </c>
      <c r="W266" s="332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10" t="s">
        <v>1</v>
      </c>
    </row>
    <row r="267" spans="1:53" hidden="1" x14ac:dyDescent="0.2">
      <c r="A267" s="349"/>
      <c r="B267" s="350"/>
      <c r="C267" s="35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1"/>
      <c r="N267" s="346" t="s">
        <v>66</v>
      </c>
      <c r="O267" s="347"/>
      <c r="P267" s="347"/>
      <c r="Q267" s="347"/>
      <c r="R267" s="347"/>
      <c r="S267" s="347"/>
      <c r="T267" s="348"/>
      <c r="U267" s="37" t="s">
        <v>67</v>
      </c>
      <c r="V267" s="333">
        <f>IFERROR(V264/H264,"0")+IFERROR(V265/H265,"0")+IFERROR(V266/H266,"0")</f>
        <v>0</v>
      </c>
      <c r="W267" s="333">
        <f>IFERROR(W264/H264,"0")+IFERROR(W265/H265,"0")+IFERROR(W266/H266,"0")</f>
        <v>0</v>
      </c>
      <c r="X267" s="333">
        <f>IFERROR(IF(X264="",0,X264),"0")+IFERROR(IF(X265="",0,X265),"0")+IFERROR(IF(X266="",0,X266),"0")</f>
        <v>0</v>
      </c>
      <c r="Y267" s="334"/>
      <c r="Z267" s="334"/>
    </row>
    <row r="268" spans="1:53" hidden="1" x14ac:dyDescent="0.2">
      <c r="A268" s="350"/>
      <c r="B268" s="350"/>
      <c r="C268" s="35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1"/>
      <c r="N268" s="346" t="s">
        <v>66</v>
      </c>
      <c r="O268" s="347"/>
      <c r="P268" s="347"/>
      <c r="Q268" s="347"/>
      <c r="R268" s="347"/>
      <c r="S268" s="347"/>
      <c r="T268" s="348"/>
      <c r="U268" s="37" t="s">
        <v>65</v>
      </c>
      <c r="V268" s="333">
        <f>IFERROR(SUM(V264:V266),"0")</f>
        <v>0</v>
      </c>
      <c r="W268" s="333">
        <f>IFERROR(SUM(W264:W266),"0")</f>
        <v>0</v>
      </c>
      <c r="X268" s="37"/>
      <c r="Y268" s="334"/>
      <c r="Z268" s="334"/>
    </row>
    <row r="269" spans="1:53" ht="14.25" hidden="1" customHeight="1" x14ac:dyDescent="0.25">
      <c r="A269" s="379" t="s">
        <v>429</v>
      </c>
      <c r="B269" s="350"/>
      <c r="C269" s="35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27"/>
      <c r="Z269" s="327"/>
    </row>
    <row r="270" spans="1:53" ht="16.5" hidden="1" customHeight="1" x14ac:dyDescent="0.25">
      <c r="A270" s="54" t="s">
        <v>430</v>
      </c>
      <c r="B270" s="54" t="s">
        <v>431</v>
      </c>
      <c r="C270" s="31">
        <v>4301180007</v>
      </c>
      <c r="D270" s="345">
        <v>4680115881808</v>
      </c>
      <c r="E270" s="343"/>
      <c r="F270" s="330">
        <v>0.1</v>
      </c>
      <c r="G270" s="32">
        <v>20</v>
      </c>
      <c r="H270" s="330">
        <v>2</v>
      </c>
      <c r="I270" s="330">
        <v>2.2400000000000002</v>
      </c>
      <c r="J270" s="32">
        <v>238</v>
      </c>
      <c r="K270" s="32" t="s">
        <v>432</v>
      </c>
      <c r="L270" s="33" t="s">
        <v>433</v>
      </c>
      <c r="M270" s="32">
        <v>730</v>
      </c>
      <c r="N270" s="6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0" s="342"/>
      <c r="P270" s="342"/>
      <c r="Q270" s="342"/>
      <c r="R270" s="343"/>
      <c r="S270" s="34"/>
      <c r="T270" s="34"/>
      <c r="U270" s="35" t="s">
        <v>65</v>
      </c>
      <c r="V270" s="331">
        <v>0</v>
      </c>
      <c r="W270" s="332">
        <f>IFERROR(IF(V270="",0,CEILING((V270/$H270),1)*$H270),"")</f>
        <v>0</v>
      </c>
      <c r="X270" s="36" t="str">
        <f>IFERROR(IF(W270=0,"",ROUNDUP(W270/H270,0)*0.00474),"")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4301180006</v>
      </c>
      <c r="D271" s="345">
        <v>4680115881822</v>
      </c>
      <c r="E271" s="343"/>
      <c r="F271" s="330">
        <v>0.1</v>
      </c>
      <c r="G271" s="32">
        <v>20</v>
      </c>
      <c r="H271" s="330">
        <v>2</v>
      </c>
      <c r="I271" s="330">
        <v>2.2400000000000002</v>
      </c>
      <c r="J271" s="32">
        <v>238</v>
      </c>
      <c r="K271" s="32" t="s">
        <v>432</v>
      </c>
      <c r="L271" s="33" t="s">
        <v>433</v>
      </c>
      <c r="M271" s="32">
        <v>730</v>
      </c>
      <c r="N271" s="6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1" s="342"/>
      <c r="P271" s="342"/>
      <c r="Q271" s="342"/>
      <c r="R271" s="343"/>
      <c r="S271" s="34"/>
      <c r="T271" s="34"/>
      <c r="U271" s="35" t="s">
        <v>65</v>
      </c>
      <c r="V271" s="331">
        <v>0</v>
      </c>
      <c r="W271" s="332">
        <f>IFERROR(IF(V271="",0,CEILING((V271/$H271),1)*$H271),"")</f>
        <v>0</v>
      </c>
      <c r="X271" s="36" t="str">
        <f>IFERROR(IF(W271=0,"",ROUNDUP(W271/H271,0)*0.00474),"")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436</v>
      </c>
      <c r="B272" s="54" t="s">
        <v>437</v>
      </c>
      <c r="C272" s="31">
        <v>4301180001</v>
      </c>
      <c r="D272" s="345">
        <v>4680115880016</v>
      </c>
      <c r="E272" s="343"/>
      <c r="F272" s="330">
        <v>0.1</v>
      </c>
      <c r="G272" s="32">
        <v>20</v>
      </c>
      <c r="H272" s="330">
        <v>2</v>
      </c>
      <c r="I272" s="330">
        <v>2.2400000000000002</v>
      </c>
      <c r="J272" s="32">
        <v>238</v>
      </c>
      <c r="K272" s="32" t="s">
        <v>432</v>
      </c>
      <c r="L272" s="33" t="s">
        <v>433</v>
      </c>
      <c r="M272" s="32">
        <v>730</v>
      </c>
      <c r="N272" s="3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2" s="342"/>
      <c r="P272" s="342"/>
      <c r="Q272" s="342"/>
      <c r="R272" s="343"/>
      <c r="S272" s="34"/>
      <c r="T272" s="34"/>
      <c r="U272" s="35" t="s">
        <v>65</v>
      </c>
      <c r="V272" s="331">
        <v>0</v>
      </c>
      <c r="W272" s="332">
        <f>IFERROR(IF(V272="",0,CEILING((V272/$H272),1)*$H272),"")</f>
        <v>0</v>
      </c>
      <c r="X272" s="36" t="str">
        <f>IFERROR(IF(W272=0,"",ROUNDUP(W272/H272,0)*0.00474),"")</f>
        <v/>
      </c>
      <c r="Y272" s="56"/>
      <c r="Z272" s="57"/>
      <c r="AD272" s="58"/>
      <c r="BA272" s="213" t="s">
        <v>1</v>
      </c>
    </row>
    <row r="273" spans="1:53" hidden="1" x14ac:dyDescent="0.2">
      <c r="A273" s="349"/>
      <c r="B273" s="350"/>
      <c r="C273" s="35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1"/>
      <c r="N273" s="346" t="s">
        <v>66</v>
      </c>
      <c r="O273" s="347"/>
      <c r="P273" s="347"/>
      <c r="Q273" s="347"/>
      <c r="R273" s="347"/>
      <c r="S273" s="347"/>
      <c r="T273" s="348"/>
      <c r="U273" s="37" t="s">
        <v>67</v>
      </c>
      <c r="V273" s="333">
        <f>IFERROR(V270/H270,"0")+IFERROR(V271/H271,"0")+IFERROR(V272/H272,"0")</f>
        <v>0</v>
      </c>
      <c r="W273" s="333">
        <f>IFERROR(W270/H270,"0")+IFERROR(W271/H271,"0")+IFERROR(W272/H272,"0")</f>
        <v>0</v>
      </c>
      <c r="X273" s="333">
        <f>IFERROR(IF(X270="",0,X270),"0")+IFERROR(IF(X271="",0,X271),"0")+IFERROR(IF(X272="",0,X272),"0")</f>
        <v>0</v>
      </c>
      <c r="Y273" s="334"/>
      <c r="Z273" s="334"/>
    </row>
    <row r="274" spans="1:53" hidden="1" x14ac:dyDescent="0.2">
      <c r="A274" s="350"/>
      <c r="B274" s="350"/>
      <c r="C274" s="35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1"/>
      <c r="N274" s="346" t="s">
        <v>66</v>
      </c>
      <c r="O274" s="347"/>
      <c r="P274" s="347"/>
      <c r="Q274" s="347"/>
      <c r="R274" s="347"/>
      <c r="S274" s="347"/>
      <c r="T274" s="348"/>
      <c r="U274" s="37" t="s">
        <v>65</v>
      </c>
      <c r="V274" s="333">
        <f>IFERROR(SUM(V270:V272),"0")</f>
        <v>0</v>
      </c>
      <c r="W274" s="333">
        <f>IFERROR(SUM(W270:W272),"0")</f>
        <v>0</v>
      </c>
      <c r="X274" s="37"/>
      <c r="Y274" s="334"/>
      <c r="Z274" s="334"/>
    </row>
    <row r="275" spans="1:53" ht="16.5" hidden="1" customHeight="1" x14ac:dyDescent="0.25">
      <c r="A275" s="393" t="s">
        <v>438</v>
      </c>
      <c r="B275" s="350"/>
      <c r="C275" s="35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  <c r="R275" s="350"/>
      <c r="S275" s="350"/>
      <c r="T275" s="350"/>
      <c r="U275" s="350"/>
      <c r="V275" s="350"/>
      <c r="W275" s="350"/>
      <c r="X275" s="350"/>
      <c r="Y275" s="326"/>
      <c r="Z275" s="326"/>
    </row>
    <row r="276" spans="1:53" ht="14.25" hidden="1" customHeight="1" x14ac:dyDescent="0.25">
      <c r="A276" s="379" t="s">
        <v>103</v>
      </c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27"/>
      <c r="Z276" s="327"/>
    </row>
    <row r="277" spans="1:53" ht="27" hidden="1" customHeight="1" x14ac:dyDescent="0.25">
      <c r="A277" s="54" t="s">
        <v>439</v>
      </c>
      <c r="B277" s="54" t="s">
        <v>440</v>
      </c>
      <c r="C277" s="31">
        <v>4301011315</v>
      </c>
      <c r="D277" s="345">
        <v>4607091387421</v>
      </c>
      <c r="E277" s="343"/>
      <c r="F277" s="330">
        <v>1.35</v>
      </c>
      <c r="G277" s="32">
        <v>8</v>
      </c>
      <c r="H277" s="330">
        <v>10.8</v>
      </c>
      <c r="I277" s="330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4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7" s="342"/>
      <c r="P277" s="342"/>
      <c r="Q277" s="342"/>
      <c r="R277" s="343"/>
      <c r="S277" s="34"/>
      <c r="T277" s="34"/>
      <c r="U277" s="35" t="s">
        <v>65</v>
      </c>
      <c r="V277" s="331">
        <v>0</v>
      </c>
      <c r="W277" s="332">
        <f t="shared" ref="W277:W284" si="14"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4" t="s">
        <v>1</v>
      </c>
    </row>
    <row r="278" spans="1:53" ht="27" hidden="1" customHeight="1" x14ac:dyDescent="0.25">
      <c r="A278" s="54" t="s">
        <v>439</v>
      </c>
      <c r="B278" s="54" t="s">
        <v>441</v>
      </c>
      <c r="C278" s="31">
        <v>4301011121</v>
      </c>
      <c r="D278" s="345">
        <v>4607091387421</v>
      </c>
      <c r="E278" s="343"/>
      <c r="F278" s="330">
        <v>1.35</v>
      </c>
      <c r="G278" s="32">
        <v>8</v>
      </c>
      <c r="H278" s="330">
        <v>10.8</v>
      </c>
      <c r="I278" s="330">
        <v>11.28</v>
      </c>
      <c r="J278" s="32">
        <v>48</v>
      </c>
      <c r="K278" s="32" t="s">
        <v>98</v>
      </c>
      <c r="L278" s="33" t="s">
        <v>107</v>
      </c>
      <c r="M278" s="32">
        <v>55</v>
      </c>
      <c r="N278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8" s="342"/>
      <c r="P278" s="342"/>
      <c r="Q278" s="342"/>
      <c r="R278" s="343"/>
      <c r="S278" s="34"/>
      <c r="T278" s="34"/>
      <c r="U278" s="35" t="s">
        <v>65</v>
      </c>
      <c r="V278" s="331">
        <v>0</v>
      </c>
      <c r="W278" s="332">
        <f t="shared" si="14"/>
        <v>0</v>
      </c>
      <c r="X278" s="36" t="str">
        <f>IFERROR(IF(W278=0,"",ROUNDUP(W278/H278,0)*0.02039),"")</f>
        <v/>
      </c>
      <c r="Y278" s="56"/>
      <c r="Z278" s="57"/>
      <c r="AD278" s="58"/>
      <c r="BA278" s="215" t="s">
        <v>1</v>
      </c>
    </row>
    <row r="279" spans="1:53" ht="27" hidden="1" customHeight="1" x14ac:dyDescent="0.25">
      <c r="A279" s="54" t="s">
        <v>442</v>
      </c>
      <c r="B279" s="54" t="s">
        <v>443</v>
      </c>
      <c r="C279" s="31">
        <v>4301011396</v>
      </c>
      <c r="D279" s="345">
        <v>4607091387452</v>
      </c>
      <c r="E279" s="343"/>
      <c r="F279" s="330">
        <v>1.35</v>
      </c>
      <c r="G279" s="32">
        <v>8</v>
      </c>
      <c r="H279" s="330">
        <v>10.8</v>
      </c>
      <c r="I279" s="330">
        <v>11.28</v>
      </c>
      <c r="J279" s="32">
        <v>48</v>
      </c>
      <c r="K279" s="32" t="s">
        <v>98</v>
      </c>
      <c r="L279" s="33" t="s">
        <v>107</v>
      </c>
      <c r="M279" s="32">
        <v>55</v>
      </c>
      <c r="N279" s="49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9" s="342"/>
      <c r="P279" s="342"/>
      <c r="Q279" s="342"/>
      <c r="R279" s="343"/>
      <c r="S279" s="34"/>
      <c r="T279" s="34"/>
      <c r="U279" s="35" t="s">
        <v>65</v>
      </c>
      <c r="V279" s="331">
        <v>0</v>
      </c>
      <c r="W279" s="332">
        <f t="shared" si="14"/>
        <v>0</v>
      </c>
      <c r="X279" s="36" t="str">
        <f>IFERROR(IF(W279=0,"",ROUNDUP(W279/H279,0)*0.02039),"")</f>
        <v/>
      </c>
      <c r="Y279" s="56"/>
      <c r="Z279" s="57"/>
      <c r="AD279" s="58"/>
      <c r="BA279" s="216" t="s">
        <v>1</v>
      </c>
    </row>
    <row r="280" spans="1:53" ht="27" hidden="1" customHeight="1" x14ac:dyDescent="0.25">
      <c r="A280" s="54" t="s">
        <v>442</v>
      </c>
      <c r="B280" s="54" t="s">
        <v>444</v>
      </c>
      <c r="C280" s="31">
        <v>4301011322</v>
      </c>
      <c r="D280" s="345">
        <v>4607091387452</v>
      </c>
      <c r="E280" s="343"/>
      <c r="F280" s="330">
        <v>1.35</v>
      </c>
      <c r="G280" s="32">
        <v>8</v>
      </c>
      <c r="H280" s="330">
        <v>10.8</v>
      </c>
      <c r="I280" s="330">
        <v>11.28</v>
      </c>
      <c r="J280" s="32">
        <v>56</v>
      </c>
      <c r="K280" s="32" t="s">
        <v>98</v>
      </c>
      <c r="L280" s="33" t="s">
        <v>120</v>
      </c>
      <c r="M280" s="32">
        <v>55</v>
      </c>
      <c r="N280" s="4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0" s="342"/>
      <c r="P280" s="342"/>
      <c r="Q280" s="342"/>
      <c r="R280" s="343"/>
      <c r="S280" s="34"/>
      <c r="T280" s="34"/>
      <c r="U280" s="35" t="s">
        <v>65</v>
      </c>
      <c r="V280" s="331">
        <v>0</v>
      </c>
      <c r="W280" s="332">
        <f t="shared" si="14"/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442</v>
      </c>
      <c r="B281" s="54" t="s">
        <v>445</v>
      </c>
      <c r="C281" s="31">
        <v>4301011619</v>
      </c>
      <c r="D281" s="345">
        <v>4607091387452</v>
      </c>
      <c r="E281" s="343"/>
      <c r="F281" s="330">
        <v>1.45</v>
      </c>
      <c r="G281" s="32">
        <v>8</v>
      </c>
      <c r="H281" s="330">
        <v>11.6</v>
      </c>
      <c r="I281" s="330">
        <v>12.08</v>
      </c>
      <c r="J281" s="32">
        <v>56</v>
      </c>
      <c r="K281" s="32" t="s">
        <v>98</v>
      </c>
      <c r="L281" s="33" t="s">
        <v>99</v>
      </c>
      <c r="M281" s="32">
        <v>55</v>
      </c>
      <c r="N281" s="483" t="s">
        <v>446</v>
      </c>
      <c r="O281" s="342"/>
      <c r="P281" s="342"/>
      <c r="Q281" s="342"/>
      <c r="R281" s="343"/>
      <c r="S281" s="34"/>
      <c r="T281" s="34"/>
      <c r="U281" s="35" t="s">
        <v>65</v>
      </c>
      <c r="V281" s="331">
        <v>0</v>
      </c>
      <c r="W281" s="332">
        <f t="shared" si="14"/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447</v>
      </c>
      <c r="B282" s="54" t="s">
        <v>448</v>
      </c>
      <c r="C282" s="31">
        <v>4301011313</v>
      </c>
      <c r="D282" s="345">
        <v>4607091385984</v>
      </c>
      <c r="E282" s="343"/>
      <c r="F282" s="330">
        <v>1.35</v>
      </c>
      <c r="G282" s="32">
        <v>8</v>
      </c>
      <c r="H282" s="330">
        <v>10.8</v>
      </c>
      <c r="I282" s="330">
        <v>11.28</v>
      </c>
      <c r="J282" s="32">
        <v>56</v>
      </c>
      <c r="K282" s="32" t="s">
        <v>98</v>
      </c>
      <c r="L282" s="33" t="s">
        <v>99</v>
      </c>
      <c r="M282" s="32">
        <v>55</v>
      </c>
      <c r="N282" s="4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2" s="342"/>
      <c r="P282" s="342"/>
      <c r="Q282" s="342"/>
      <c r="R282" s="343"/>
      <c r="S282" s="34"/>
      <c r="T282" s="34"/>
      <c r="U282" s="35" t="s">
        <v>65</v>
      </c>
      <c r="V282" s="331">
        <v>0</v>
      </c>
      <c r="W282" s="332">
        <f t="shared" si="14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449</v>
      </c>
      <c r="B283" s="54" t="s">
        <v>450</v>
      </c>
      <c r="C283" s="31">
        <v>4301011316</v>
      </c>
      <c r="D283" s="345">
        <v>4607091387438</v>
      </c>
      <c r="E283" s="343"/>
      <c r="F283" s="330">
        <v>0.5</v>
      </c>
      <c r="G283" s="32">
        <v>10</v>
      </c>
      <c r="H283" s="330">
        <v>5</v>
      </c>
      <c r="I283" s="330">
        <v>5.24</v>
      </c>
      <c r="J283" s="32">
        <v>120</v>
      </c>
      <c r="K283" s="32" t="s">
        <v>63</v>
      </c>
      <c r="L283" s="33" t="s">
        <v>99</v>
      </c>
      <c r="M283" s="32">
        <v>55</v>
      </c>
      <c r="N283" s="4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3" s="342"/>
      <c r="P283" s="342"/>
      <c r="Q283" s="342"/>
      <c r="R283" s="343"/>
      <c r="S283" s="34"/>
      <c r="T283" s="34"/>
      <c r="U283" s="35" t="s">
        <v>65</v>
      </c>
      <c r="V283" s="331">
        <v>0</v>
      </c>
      <c r="W283" s="332">
        <f t="shared" si="14"/>
        <v>0</v>
      </c>
      <c r="X283" s="36" t="str">
        <f>IFERROR(IF(W283=0,"",ROUNDUP(W283/H283,0)*0.00937),"")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451</v>
      </c>
      <c r="B284" s="54" t="s">
        <v>452</v>
      </c>
      <c r="C284" s="31">
        <v>4301011318</v>
      </c>
      <c r="D284" s="345">
        <v>4607091387469</v>
      </c>
      <c r="E284" s="343"/>
      <c r="F284" s="330">
        <v>0.5</v>
      </c>
      <c r="G284" s="32">
        <v>10</v>
      </c>
      <c r="H284" s="330">
        <v>5</v>
      </c>
      <c r="I284" s="330">
        <v>5.21</v>
      </c>
      <c r="J284" s="32">
        <v>120</v>
      </c>
      <c r="K284" s="32" t="s">
        <v>63</v>
      </c>
      <c r="L284" s="33" t="s">
        <v>64</v>
      </c>
      <c r="M284" s="32">
        <v>55</v>
      </c>
      <c r="N284" s="6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4" s="342"/>
      <c r="P284" s="342"/>
      <c r="Q284" s="342"/>
      <c r="R284" s="343"/>
      <c r="S284" s="34"/>
      <c r="T284" s="34"/>
      <c r="U284" s="35" t="s">
        <v>65</v>
      </c>
      <c r="V284" s="331">
        <v>0</v>
      </c>
      <c r="W284" s="332">
        <f t="shared" si="14"/>
        <v>0</v>
      </c>
      <c r="X284" s="36" t="str">
        <f>IFERROR(IF(W284=0,"",ROUNDUP(W284/H284,0)*0.00937),"")</f>
        <v/>
      </c>
      <c r="Y284" s="56"/>
      <c r="Z284" s="57"/>
      <c r="AD284" s="58"/>
      <c r="BA284" s="221" t="s">
        <v>1</v>
      </c>
    </row>
    <row r="285" spans="1:53" hidden="1" x14ac:dyDescent="0.2">
      <c r="A285" s="349"/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1"/>
      <c r="N285" s="346" t="s">
        <v>66</v>
      </c>
      <c r="O285" s="347"/>
      <c r="P285" s="347"/>
      <c r="Q285" s="347"/>
      <c r="R285" s="347"/>
      <c r="S285" s="347"/>
      <c r="T285" s="348"/>
      <c r="U285" s="37" t="s">
        <v>67</v>
      </c>
      <c r="V285" s="333">
        <f>IFERROR(V277/H277,"0")+IFERROR(V278/H278,"0")+IFERROR(V279/H279,"0")+IFERROR(V280/H280,"0")+IFERROR(V281/H281,"0")+IFERROR(V282/H282,"0")+IFERROR(V283/H283,"0")+IFERROR(V284/H284,"0")</f>
        <v>0</v>
      </c>
      <c r="W285" s="333">
        <f>IFERROR(W277/H277,"0")+IFERROR(W278/H278,"0")+IFERROR(W279/H279,"0")+IFERROR(W280/H280,"0")+IFERROR(W281/H281,"0")+IFERROR(W282/H282,"0")+IFERROR(W283/H283,"0")+IFERROR(W284/H284,"0")</f>
        <v>0</v>
      </c>
      <c r="X285" s="333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>0</v>
      </c>
      <c r="Y285" s="334"/>
      <c r="Z285" s="334"/>
    </row>
    <row r="286" spans="1:53" hidden="1" x14ac:dyDescent="0.2">
      <c r="A286" s="350"/>
      <c r="B286" s="350"/>
      <c r="C286" s="35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1"/>
      <c r="N286" s="346" t="s">
        <v>66</v>
      </c>
      <c r="O286" s="347"/>
      <c r="P286" s="347"/>
      <c r="Q286" s="347"/>
      <c r="R286" s="347"/>
      <c r="S286" s="347"/>
      <c r="T286" s="348"/>
      <c r="U286" s="37" t="s">
        <v>65</v>
      </c>
      <c r="V286" s="333">
        <f>IFERROR(SUM(V277:V284),"0")</f>
        <v>0</v>
      </c>
      <c r="W286" s="333">
        <f>IFERROR(SUM(W277:W284),"0")</f>
        <v>0</v>
      </c>
      <c r="X286" s="37"/>
      <c r="Y286" s="334"/>
      <c r="Z286" s="334"/>
    </row>
    <row r="287" spans="1:53" ht="14.25" hidden="1" customHeight="1" x14ac:dyDescent="0.25">
      <c r="A287" s="379" t="s">
        <v>60</v>
      </c>
      <c r="B287" s="350"/>
      <c r="C287" s="350"/>
      <c r="D287" s="350"/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0"/>
      <c r="P287" s="350"/>
      <c r="Q287" s="350"/>
      <c r="R287" s="350"/>
      <c r="S287" s="350"/>
      <c r="T287" s="350"/>
      <c r="U287" s="350"/>
      <c r="V287" s="350"/>
      <c r="W287" s="350"/>
      <c r="X287" s="350"/>
      <c r="Y287" s="327"/>
      <c r="Z287" s="327"/>
    </row>
    <row r="288" spans="1:53" ht="27" hidden="1" customHeight="1" x14ac:dyDescent="0.25">
      <c r="A288" s="54" t="s">
        <v>453</v>
      </c>
      <c r="B288" s="54" t="s">
        <v>454</v>
      </c>
      <c r="C288" s="31">
        <v>4301031154</v>
      </c>
      <c r="D288" s="345">
        <v>4607091387292</v>
      </c>
      <c r="E288" s="343"/>
      <c r="F288" s="330">
        <v>0.73</v>
      </c>
      <c r="G288" s="32">
        <v>6</v>
      </c>
      <c r="H288" s="330">
        <v>4.38</v>
      </c>
      <c r="I288" s="330">
        <v>4.6399999999999997</v>
      </c>
      <c r="J288" s="32">
        <v>156</v>
      </c>
      <c r="K288" s="32" t="s">
        <v>63</v>
      </c>
      <c r="L288" s="33" t="s">
        <v>64</v>
      </c>
      <c r="M288" s="32">
        <v>45</v>
      </c>
      <c r="N288" s="4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8" s="342"/>
      <c r="P288" s="342"/>
      <c r="Q288" s="342"/>
      <c r="R288" s="343"/>
      <c r="S288" s="34"/>
      <c r="T288" s="34"/>
      <c r="U288" s="35" t="s">
        <v>65</v>
      </c>
      <c r="V288" s="331">
        <v>0</v>
      </c>
      <c r="W288" s="332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455</v>
      </c>
      <c r="B289" s="54" t="s">
        <v>456</v>
      </c>
      <c r="C289" s="31">
        <v>4301031155</v>
      </c>
      <c r="D289" s="345">
        <v>4607091387315</v>
      </c>
      <c r="E289" s="343"/>
      <c r="F289" s="330">
        <v>0.7</v>
      </c>
      <c r="G289" s="32">
        <v>4</v>
      </c>
      <c r="H289" s="330">
        <v>2.8</v>
      </c>
      <c r="I289" s="330">
        <v>3.048</v>
      </c>
      <c r="J289" s="32">
        <v>156</v>
      </c>
      <c r="K289" s="32" t="s">
        <v>63</v>
      </c>
      <c r="L289" s="33" t="s">
        <v>64</v>
      </c>
      <c r="M289" s="32">
        <v>45</v>
      </c>
      <c r="N289" s="6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9" s="342"/>
      <c r="P289" s="342"/>
      <c r="Q289" s="342"/>
      <c r="R289" s="343"/>
      <c r="S289" s="34"/>
      <c r="T289" s="34"/>
      <c r="U289" s="35" t="s">
        <v>65</v>
      </c>
      <c r="V289" s="331">
        <v>0</v>
      </c>
      <c r="W289" s="332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23" t="s">
        <v>1</v>
      </c>
    </row>
    <row r="290" spans="1:53" hidden="1" x14ac:dyDescent="0.2">
      <c r="A290" s="349"/>
      <c r="B290" s="350"/>
      <c r="C290" s="35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1"/>
      <c r="N290" s="346" t="s">
        <v>66</v>
      </c>
      <c r="O290" s="347"/>
      <c r="P290" s="347"/>
      <c r="Q290" s="347"/>
      <c r="R290" s="347"/>
      <c r="S290" s="347"/>
      <c r="T290" s="348"/>
      <c r="U290" s="37" t="s">
        <v>67</v>
      </c>
      <c r="V290" s="333">
        <f>IFERROR(V288/H288,"0")+IFERROR(V289/H289,"0")</f>
        <v>0</v>
      </c>
      <c r="W290" s="333">
        <f>IFERROR(W288/H288,"0")+IFERROR(W289/H289,"0")</f>
        <v>0</v>
      </c>
      <c r="X290" s="333">
        <f>IFERROR(IF(X288="",0,X288),"0")+IFERROR(IF(X289="",0,X289),"0")</f>
        <v>0</v>
      </c>
      <c r="Y290" s="334"/>
      <c r="Z290" s="334"/>
    </row>
    <row r="291" spans="1:53" hidden="1" x14ac:dyDescent="0.2">
      <c r="A291" s="350"/>
      <c r="B291" s="350"/>
      <c r="C291" s="350"/>
      <c r="D291" s="350"/>
      <c r="E291" s="350"/>
      <c r="F291" s="350"/>
      <c r="G291" s="350"/>
      <c r="H291" s="350"/>
      <c r="I291" s="350"/>
      <c r="J291" s="350"/>
      <c r="K291" s="350"/>
      <c r="L291" s="350"/>
      <c r="M291" s="351"/>
      <c r="N291" s="346" t="s">
        <v>66</v>
      </c>
      <c r="O291" s="347"/>
      <c r="P291" s="347"/>
      <c r="Q291" s="347"/>
      <c r="R291" s="347"/>
      <c r="S291" s="347"/>
      <c r="T291" s="348"/>
      <c r="U291" s="37" t="s">
        <v>65</v>
      </c>
      <c r="V291" s="333">
        <f>IFERROR(SUM(V288:V289),"0")</f>
        <v>0</v>
      </c>
      <c r="W291" s="333">
        <f>IFERROR(SUM(W288:W289),"0")</f>
        <v>0</v>
      </c>
      <c r="X291" s="37"/>
      <c r="Y291" s="334"/>
      <c r="Z291" s="334"/>
    </row>
    <row r="292" spans="1:53" ht="16.5" hidden="1" customHeight="1" x14ac:dyDescent="0.25">
      <c r="A292" s="393" t="s">
        <v>457</v>
      </c>
      <c r="B292" s="350"/>
      <c r="C292" s="35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326"/>
      <c r="Z292" s="326"/>
    </row>
    <row r="293" spans="1:53" ht="14.25" hidden="1" customHeight="1" x14ac:dyDescent="0.25">
      <c r="A293" s="379" t="s">
        <v>60</v>
      </c>
      <c r="B293" s="350"/>
      <c r="C293" s="35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50"/>
      <c r="P293" s="350"/>
      <c r="Q293" s="350"/>
      <c r="R293" s="350"/>
      <c r="S293" s="350"/>
      <c r="T293" s="350"/>
      <c r="U293" s="350"/>
      <c r="V293" s="350"/>
      <c r="W293" s="350"/>
      <c r="X293" s="350"/>
      <c r="Y293" s="327"/>
      <c r="Z293" s="327"/>
    </row>
    <row r="294" spans="1:53" ht="27" hidden="1" customHeight="1" x14ac:dyDescent="0.25">
      <c r="A294" s="54" t="s">
        <v>458</v>
      </c>
      <c r="B294" s="54" t="s">
        <v>459</v>
      </c>
      <c r="C294" s="31">
        <v>4301031066</v>
      </c>
      <c r="D294" s="345">
        <v>4607091383836</v>
      </c>
      <c r="E294" s="343"/>
      <c r="F294" s="330">
        <v>0.3</v>
      </c>
      <c r="G294" s="32">
        <v>6</v>
      </c>
      <c r="H294" s="330">
        <v>1.8</v>
      </c>
      <c r="I294" s="330">
        <v>2.048</v>
      </c>
      <c r="J294" s="32">
        <v>156</v>
      </c>
      <c r="K294" s="32" t="s">
        <v>63</v>
      </c>
      <c r="L294" s="33" t="s">
        <v>64</v>
      </c>
      <c r="M294" s="32">
        <v>40</v>
      </c>
      <c r="N294" s="5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4" s="342"/>
      <c r="P294" s="342"/>
      <c r="Q294" s="342"/>
      <c r="R294" s="343"/>
      <c r="S294" s="34"/>
      <c r="T294" s="34"/>
      <c r="U294" s="35" t="s">
        <v>65</v>
      </c>
      <c r="V294" s="331">
        <v>0</v>
      </c>
      <c r="W294" s="332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4" t="s">
        <v>1</v>
      </c>
    </row>
    <row r="295" spans="1:53" hidden="1" x14ac:dyDescent="0.2">
      <c r="A295" s="349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1"/>
      <c r="N295" s="346" t="s">
        <v>66</v>
      </c>
      <c r="O295" s="347"/>
      <c r="P295" s="347"/>
      <c r="Q295" s="347"/>
      <c r="R295" s="347"/>
      <c r="S295" s="347"/>
      <c r="T295" s="348"/>
      <c r="U295" s="37" t="s">
        <v>67</v>
      </c>
      <c r="V295" s="333">
        <f>IFERROR(V294/H294,"0")</f>
        <v>0</v>
      </c>
      <c r="W295" s="333">
        <f>IFERROR(W294/H294,"0")</f>
        <v>0</v>
      </c>
      <c r="X295" s="333">
        <f>IFERROR(IF(X294="",0,X294),"0")</f>
        <v>0</v>
      </c>
      <c r="Y295" s="334"/>
      <c r="Z295" s="334"/>
    </row>
    <row r="296" spans="1:53" hidden="1" x14ac:dyDescent="0.2">
      <c r="A296" s="350"/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1"/>
      <c r="N296" s="346" t="s">
        <v>66</v>
      </c>
      <c r="O296" s="347"/>
      <c r="P296" s="347"/>
      <c r="Q296" s="347"/>
      <c r="R296" s="347"/>
      <c r="S296" s="347"/>
      <c r="T296" s="348"/>
      <c r="U296" s="37" t="s">
        <v>65</v>
      </c>
      <c r="V296" s="333">
        <f>IFERROR(SUM(V294:V294),"0")</f>
        <v>0</v>
      </c>
      <c r="W296" s="333">
        <f>IFERROR(SUM(W294:W294),"0")</f>
        <v>0</v>
      </c>
      <c r="X296" s="37"/>
      <c r="Y296" s="334"/>
      <c r="Z296" s="334"/>
    </row>
    <row r="297" spans="1:53" ht="14.25" hidden="1" customHeight="1" x14ac:dyDescent="0.25">
      <c r="A297" s="379" t="s">
        <v>68</v>
      </c>
      <c r="B297" s="350"/>
      <c r="C297" s="35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  <c r="R297" s="350"/>
      <c r="S297" s="350"/>
      <c r="T297" s="350"/>
      <c r="U297" s="350"/>
      <c r="V297" s="350"/>
      <c r="W297" s="350"/>
      <c r="X297" s="350"/>
      <c r="Y297" s="327"/>
      <c r="Z297" s="327"/>
    </row>
    <row r="298" spans="1:53" ht="27" hidden="1" customHeight="1" x14ac:dyDescent="0.25">
      <c r="A298" s="54" t="s">
        <v>460</v>
      </c>
      <c r="B298" s="54" t="s">
        <v>461</v>
      </c>
      <c r="C298" s="31">
        <v>4301051142</v>
      </c>
      <c r="D298" s="345">
        <v>4607091387919</v>
      </c>
      <c r="E298" s="343"/>
      <c r="F298" s="330">
        <v>1.35</v>
      </c>
      <c r="G298" s="32">
        <v>6</v>
      </c>
      <c r="H298" s="330">
        <v>8.1</v>
      </c>
      <c r="I298" s="330">
        <v>8.6639999999999997</v>
      </c>
      <c r="J298" s="32">
        <v>56</v>
      </c>
      <c r="K298" s="32" t="s">
        <v>98</v>
      </c>
      <c r="L298" s="33" t="s">
        <v>64</v>
      </c>
      <c r="M298" s="32">
        <v>45</v>
      </c>
      <c r="N298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8" s="342"/>
      <c r="P298" s="342"/>
      <c r="Q298" s="342"/>
      <c r="R298" s="343"/>
      <c r="S298" s="34"/>
      <c r="T298" s="34"/>
      <c r="U298" s="35" t="s">
        <v>65</v>
      </c>
      <c r="V298" s="331">
        <v>0</v>
      </c>
      <c r="W298" s="332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25" t="s">
        <v>1</v>
      </c>
    </row>
    <row r="299" spans="1:53" hidden="1" x14ac:dyDescent="0.2">
      <c r="A299" s="349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1"/>
      <c r="N299" s="346" t="s">
        <v>66</v>
      </c>
      <c r="O299" s="347"/>
      <c r="P299" s="347"/>
      <c r="Q299" s="347"/>
      <c r="R299" s="347"/>
      <c r="S299" s="347"/>
      <c r="T299" s="348"/>
      <c r="U299" s="37" t="s">
        <v>67</v>
      </c>
      <c r="V299" s="333">
        <f>IFERROR(V298/H298,"0")</f>
        <v>0</v>
      </c>
      <c r="W299" s="333">
        <f>IFERROR(W298/H298,"0")</f>
        <v>0</v>
      </c>
      <c r="X299" s="333">
        <f>IFERROR(IF(X298="",0,X298),"0")</f>
        <v>0</v>
      </c>
      <c r="Y299" s="334"/>
      <c r="Z299" s="334"/>
    </row>
    <row r="300" spans="1:53" hidden="1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1"/>
      <c r="N300" s="346" t="s">
        <v>66</v>
      </c>
      <c r="O300" s="347"/>
      <c r="P300" s="347"/>
      <c r="Q300" s="347"/>
      <c r="R300" s="347"/>
      <c r="S300" s="347"/>
      <c r="T300" s="348"/>
      <c r="U300" s="37" t="s">
        <v>65</v>
      </c>
      <c r="V300" s="333">
        <f>IFERROR(SUM(V298:V298),"0")</f>
        <v>0</v>
      </c>
      <c r="W300" s="333">
        <f>IFERROR(SUM(W298:W298),"0")</f>
        <v>0</v>
      </c>
      <c r="X300" s="37"/>
      <c r="Y300" s="334"/>
      <c r="Z300" s="334"/>
    </row>
    <row r="301" spans="1:53" ht="14.25" hidden="1" customHeight="1" x14ac:dyDescent="0.25">
      <c r="A301" s="379" t="s">
        <v>217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27"/>
      <c r="Z301" s="327"/>
    </row>
    <row r="302" spans="1:53" ht="27" hidden="1" customHeight="1" x14ac:dyDescent="0.25">
      <c r="A302" s="54" t="s">
        <v>462</v>
      </c>
      <c r="B302" s="54" t="s">
        <v>463</v>
      </c>
      <c r="C302" s="31">
        <v>4301060324</v>
      </c>
      <c r="D302" s="345">
        <v>4607091388831</v>
      </c>
      <c r="E302" s="343"/>
      <c r="F302" s="330">
        <v>0.38</v>
      </c>
      <c r="G302" s="32">
        <v>6</v>
      </c>
      <c r="H302" s="330">
        <v>2.2799999999999998</v>
      </c>
      <c r="I302" s="330">
        <v>2.552</v>
      </c>
      <c r="J302" s="32">
        <v>156</v>
      </c>
      <c r="K302" s="32" t="s">
        <v>63</v>
      </c>
      <c r="L302" s="33" t="s">
        <v>64</v>
      </c>
      <c r="M302" s="32">
        <v>40</v>
      </c>
      <c r="N302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2" s="342"/>
      <c r="P302" s="342"/>
      <c r="Q302" s="342"/>
      <c r="R302" s="343"/>
      <c r="S302" s="34"/>
      <c r="T302" s="34"/>
      <c r="U302" s="35" t="s">
        <v>65</v>
      </c>
      <c r="V302" s="331">
        <v>0</v>
      </c>
      <c r="W302" s="332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26" t="s">
        <v>1</v>
      </c>
    </row>
    <row r="303" spans="1:53" hidden="1" x14ac:dyDescent="0.2">
      <c r="A303" s="349"/>
      <c r="B303" s="350"/>
      <c r="C303" s="35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1"/>
      <c r="N303" s="346" t="s">
        <v>66</v>
      </c>
      <c r="O303" s="347"/>
      <c r="P303" s="347"/>
      <c r="Q303" s="347"/>
      <c r="R303" s="347"/>
      <c r="S303" s="347"/>
      <c r="T303" s="348"/>
      <c r="U303" s="37" t="s">
        <v>67</v>
      </c>
      <c r="V303" s="333">
        <f>IFERROR(V302/H302,"0")</f>
        <v>0</v>
      </c>
      <c r="W303" s="333">
        <f>IFERROR(W302/H302,"0")</f>
        <v>0</v>
      </c>
      <c r="X303" s="333">
        <f>IFERROR(IF(X302="",0,X302),"0")</f>
        <v>0</v>
      </c>
      <c r="Y303" s="334"/>
      <c r="Z303" s="334"/>
    </row>
    <row r="304" spans="1:53" hidden="1" x14ac:dyDescent="0.2">
      <c r="A304" s="350"/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51"/>
      <c r="N304" s="346" t="s">
        <v>66</v>
      </c>
      <c r="O304" s="347"/>
      <c r="P304" s="347"/>
      <c r="Q304" s="347"/>
      <c r="R304" s="347"/>
      <c r="S304" s="347"/>
      <c r="T304" s="348"/>
      <c r="U304" s="37" t="s">
        <v>65</v>
      </c>
      <c r="V304" s="333">
        <f>IFERROR(SUM(V302:V302),"0")</f>
        <v>0</v>
      </c>
      <c r="W304" s="333">
        <f>IFERROR(SUM(W302:W302),"0")</f>
        <v>0</v>
      </c>
      <c r="X304" s="37"/>
      <c r="Y304" s="334"/>
      <c r="Z304" s="334"/>
    </row>
    <row r="305" spans="1:53" ht="14.25" hidden="1" customHeight="1" x14ac:dyDescent="0.25">
      <c r="A305" s="379" t="s">
        <v>81</v>
      </c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  <c r="R305" s="350"/>
      <c r="S305" s="350"/>
      <c r="T305" s="350"/>
      <c r="U305" s="350"/>
      <c r="V305" s="350"/>
      <c r="W305" s="350"/>
      <c r="X305" s="350"/>
      <c r="Y305" s="327"/>
      <c r="Z305" s="327"/>
    </row>
    <row r="306" spans="1:53" ht="27" hidden="1" customHeight="1" x14ac:dyDescent="0.25">
      <c r="A306" s="54" t="s">
        <v>464</v>
      </c>
      <c r="B306" s="54" t="s">
        <v>465</v>
      </c>
      <c r="C306" s="31">
        <v>4301032015</v>
      </c>
      <c r="D306" s="345">
        <v>4607091383102</v>
      </c>
      <c r="E306" s="343"/>
      <c r="F306" s="330">
        <v>0.17</v>
      </c>
      <c r="G306" s="32">
        <v>15</v>
      </c>
      <c r="H306" s="330">
        <v>2.5499999999999998</v>
      </c>
      <c r="I306" s="330">
        <v>2.9750000000000001</v>
      </c>
      <c r="J306" s="32">
        <v>156</v>
      </c>
      <c r="K306" s="32" t="s">
        <v>63</v>
      </c>
      <c r="L306" s="33" t="s">
        <v>84</v>
      </c>
      <c r="M306" s="32">
        <v>180</v>
      </c>
      <c r="N306" s="4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6" s="342"/>
      <c r="P306" s="342"/>
      <c r="Q306" s="342"/>
      <c r="R306" s="343"/>
      <c r="S306" s="34"/>
      <c r="T306" s="34"/>
      <c r="U306" s="35" t="s">
        <v>65</v>
      </c>
      <c r="V306" s="331">
        <v>0</v>
      </c>
      <c r="W306" s="332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27" t="s">
        <v>1</v>
      </c>
    </row>
    <row r="307" spans="1:53" hidden="1" x14ac:dyDescent="0.2">
      <c r="A307" s="349"/>
      <c r="B307" s="350"/>
      <c r="C307" s="35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1"/>
      <c r="N307" s="346" t="s">
        <v>66</v>
      </c>
      <c r="O307" s="347"/>
      <c r="P307" s="347"/>
      <c r="Q307" s="347"/>
      <c r="R307" s="347"/>
      <c r="S307" s="347"/>
      <c r="T307" s="348"/>
      <c r="U307" s="37" t="s">
        <v>67</v>
      </c>
      <c r="V307" s="333">
        <f>IFERROR(V306/H306,"0")</f>
        <v>0</v>
      </c>
      <c r="W307" s="333">
        <f>IFERROR(W306/H306,"0")</f>
        <v>0</v>
      </c>
      <c r="X307" s="333">
        <f>IFERROR(IF(X306="",0,X306),"0")</f>
        <v>0</v>
      </c>
      <c r="Y307" s="334"/>
      <c r="Z307" s="334"/>
    </row>
    <row r="308" spans="1:53" hidden="1" x14ac:dyDescent="0.2">
      <c r="A308" s="350"/>
      <c r="B308" s="350"/>
      <c r="C308" s="350"/>
      <c r="D308" s="350"/>
      <c r="E308" s="350"/>
      <c r="F308" s="350"/>
      <c r="G308" s="350"/>
      <c r="H308" s="350"/>
      <c r="I308" s="350"/>
      <c r="J308" s="350"/>
      <c r="K308" s="350"/>
      <c r="L308" s="350"/>
      <c r="M308" s="351"/>
      <c r="N308" s="346" t="s">
        <v>66</v>
      </c>
      <c r="O308" s="347"/>
      <c r="P308" s="347"/>
      <c r="Q308" s="347"/>
      <c r="R308" s="347"/>
      <c r="S308" s="347"/>
      <c r="T308" s="348"/>
      <c r="U308" s="37" t="s">
        <v>65</v>
      </c>
      <c r="V308" s="333">
        <f>IFERROR(SUM(V306:V306),"0")</f>
        <v>0</v>
      </c>
      <c r="W308" s="333">
        <f>IFERROR(SUM(W306:W306),"0")</f>
        <v>0</v>
      </c>
      <c r="X308" s="37"/>
      <c r="Y308" s="334"/>
      <c r="Z308" s="334"/>
    </row>
    <row r="309" spans="1:53" ht="27.75" hidden="1" customHeight="1" x14ac:dyDescent="0.2">
      <c r="A309" s="385" t="s">
        <v>466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48"/>
      <c r="Z309" s="48"/>
    </row>
    <row r="310" spans="1:53" ht="16.5" hidden="1" customHeight="1" x14ac:dyDescent="0.25">
      <c r="A310" s="393" t="s">
        <v>467</v>
      </c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  <c r="R310" s="350"/>
      <c r="S310" s="350"/>
      <c r="T310" s="350"/>
      <c r="U310" s="350"/>
      <c r="V310" s="350"/>
      <c r="W310" s="350"/>
      <c r="X310" s="350"/>
      <c r="Y310" s="326"/>
      <c r="Z310" s="326"/>
    </row>
    <row r="311" spans="1:53" ht="14.25" hidden="1" customHeight="1" x14ac:dyDescent="0.25">
      <c r="A311" s="379" t="s">
        <v>103</v>
      </c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  <c r="R311" s="350"/>
      <c r="S311" s="350"/>
      <c r="T311" s="350"/>
      <c r="U311" s="350"/>
      <c r="V311" s="350"/>
      <c r="W311" s="350"/>
      <c r="X311" s="350"/>
      <c r="Y311" s="327"/>
      <c r="Z311" s="327"/>
    </row>
    <row r="312" spans="1:53" ht="27" hidden="1" customHeight="1" x14ac:dyDescent="0.25">
      <c r="A312" s="54" t="s">
        <v>468</v>
      </c>
      <c r="B312" s="54" t="s">
        <v>469</v>
      </c>
      <c r="C312" s="31">
        <v>4301011339</v>
      </c>
      <c r="D312" s="345">
        <v>4607091383997</v>
      </c>
      <c r="E312" s="343"/>
      <c r="F312" s="330">
        <v>2.5</v>
      </c>
      <c r="G312" s="32">
        <v>6</v>
      </c>
      <c r="H312" s="330">
        <v>15</v>
      </c>
      <c r="I312" s="330">
        <v>15.48</v>
      </c>
      <c r="J312" s="32">
        <v>48</v>
      </c>
      <c r="K312" s="32" t="s">
        <v>98</v>
      </c>
      <c r="L312" s="33" t="s">
        <v>64</v>
      </c>
      <c r="M312" s="32">
        <v>60</v>
      </c>
      <c r="N312" s="3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2" s="342"/>
      <c r="P312" s="342"/>
      <c r="Q312" s="342"/>
      <c r="R312" s="343"/>
      <c r="S312" s="34"/>
      <c r="T312" s="34"/>
      <c r="U312" s="35" t="s">
        <v>65</v>
      </c>
      <c r="V312" s="331">
        <v>0</v>
      </c>
      <c r="W312" s="332">
        <f t="shared" ref="W312:W319" si="15"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8" t="s">
        <v>1</v>
      </c>
    </row>
    <row r="313" spans="1:53" ht="27" hidden="1" customHeight="1" x14ac:dyDescent="0.25">
      <c r="A313" s="54" t="s">
        <v>468</v>
      </c>
      <c r="B313" s="54" t="s">
        <v>470</v>
      </c>
      <c r="C313" s="31">
        <v>4301011239</v>
      </c>
      <c r="D313" s="345">
        <v>4607091383997</v>
      </c>
      <c r="E313" s="343"/>
      <c r="F313" s="330">
        <v>2.5</v>
      </c>
      <c r="G313" s="32">
        <v>6</v>
      </c>
      <c r="H313" s="330">
        <v>15</v>
      </c>
      <c r="I313" s="330">
        <v>15.48</v>
      </c>
      <c r="J313" s="32">
        <v>48</v>
      </c>
      <c r="K313" s="32" t="s">
        <v>98</v>
      </c>
      <c r="L313" s="33" t="s">
        <v>107</v>
      </c>
      <c r="M313" s="32">
        <v>60</v>
      </c>
      <c r="N313" s="3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3" s="342"/>
      <c r="P313" s="342"/>
      <c r="Q313" s="342"/>
      <c r="R313" s="343"/>
      <c r="S313" s="34"/>
      <c r="T313" s="34"/>
      <c r="U313" s="35" t="s">
        <v>65</v>
      </c>
      <c r="V313" s="331">
        <v>0</v>
      </c>
      <c r="W313" s="332">
        <f t="shared" si="15"/>
        <v>0</v>
      </c>
      <c r="X313" s="36" t="str">
        <f>IFERROR(IF(W313=0,"",ROUNDUP(W313/H313,0)*0.02039),"")</f>
        <v/>
      </c>
      <c r="Y313" s="56"/>
      <c r="Z313" s="57"/>
      <c r="AD313" s="58"/>
      <c r="BA313" s="229" t="s">
        <v>1</v>
      </c>
    </row>
    <row r="314" spans="1:53" ht="27" hidden="1" customHeight="1" x14ac:dyDescent="0.25">
      <c r="A314" s="54" t="s">
        <v>471</v>
      </c>
      <c r="B314" s="54" t="s">
        <v>472</v>
      </c>
      <c r="C314" s="31">
        <v>4301011326</v>
      </c>
      <c r="D314" s="345">
        <v>4607091384130</v>
      </c>
      <c r="E314" s="343"/>
      <c r="F314" s="330">
        <v>2.5</v>
      </c>
      <c r="G314" s="32">
        <v>6</v>
      </c>
      <c r="H314" s="330">
        <v>15</v>
      </c>
      <c r="I314" s="330">
        <v>15.48</v>
      </c>
      <c r="J314" s="32">
        <v>48</v>
      </c>
      <c r="K314" s="32" t="s">
        <v>98</v>
      </c>
      <c r="L314" s="33" t="s">
        <v>64</v>
      </c>
      <c r="M314" s="32">
        <v>60</v>
      </c>
      <c r="N314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4" s="342"/>
      <c r="P314" s="342"/>
      <c r="Q314" s="342"/>
      <c r="R314" s="343"/>
      <c r="S314" s="34"/>
      <c r="T314" s="34"/>
      <c r="U314" s="35" t="s">
        <v>65</v>
      </c>
      <c r="V314" s="331">
        <v>0</v>
      </c>
      <c r="W314" s="332">
        <f t="shared" si="15"/>
        <v>0</v>
      </c>
      <c r="X314" s="36" t="str">
        <f>IFERROR(IF(W314=0,"",ROUNDUP(W314/H314,0)*0.02175),"")</f>
        <v/>
      </c>
      <c r="Y314" s="56"/>
      <c r="Z314" s="57"/>
      <c r="AD314" s="58"/>
      <c r="BA314" s="230" t="s">
        <v>1</v>
      </c>
    </row>
    <row r="315" spans="1:53" ht="27" hidden="1" customHeight="1" x14ac:dyDescent="0.25">
      <c r="A315" s="54" t="s">
        <v>471</v>
      </c>
      <c r="B315" s="54" t="s">
        <v>473</v>
      </c>
      <c r="C315" s="31">
        <v>4301011240</v>
      </c>
      <c r="D315" s="345">
        <v>4607091384130</v>
      </c>
      <c r="E315" s="343"/>
      <c r="F315" s="330">
        <v>2.5</v>
      </c>
      <c r="G315" s="32">
        <v>6</v>
      </c>
      <c r="H315" s="330">
        <v>15</v>
      </c>
      <c r="I315" s="330">
        <v>15.48</v>
      </c>
      <c r="J315" s="32">
        <v>48</v>
      </c>
      <c r="K315" s="32" t="s">
        <v>98</v>
      </c>
      <c r="L315" s="33" t="s">
        <v>107</v>
      </c>
      <c r="M315" s="32">
        <v>60</v>
      </c>
      <c r="N315" s="6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5" s="342"/>
      <c r="P315" s="342"/>
      <c r="Q315" s="342"/>
      <c r="R315" s="343"/>
      <c r="S315" s="34"/>
      <c r="T315" s="34"/>
      <c r="U315" s="35" t="s">
        <v>65</v>
      </c>
      <c r="V315" s="331">
        <v>0</v>
      </c>
      <c r="W315" s="332">
        <f t="shared" si="15"/>
        <v>0</v>
      </c>
      <c r="X315" s="36" t="str">
        <f>IFERROR(IF(W315=0,"",ROUNDUP(W315/H315,0)*0.02039),"")</f>
        <v/>
      </c>
      <c r="Y315" s="56"/>
      <c r="Z315" s="57"/>
      <c r="AD315" s="58"/>
      <c r="BA315" s="231" t="s">
        <v>1</v>
      </c>
    </row>
    <row r="316" spans="1:53" ht="16.5" hidden="1" customHeight="1" x14ac:dyDescent="0.25">
      <c r="A316" s="54" t="s">
        <v>474</v>
      </c>
      <c r="B316" s="54" t="s">
        <v>475</v>
      </c>
      <c r="C316" s="31">
        <v>4301011330</v>
      </c>
      <c r="D316" s="345">
        <v>4607091384147</v>
      </c>
      <c r="E316" s="343"/>
      <c r="F316" s="330">
        <v>2.5</v>
      </c>
      <c r="G316" s="32">
        <v>6</v>
      </c>
      <c r="H316" s="330">
        <v>15</v>
      </c>
      <c r="I316" s="330">
        <v>15.48</v>
      </c>
      <c r="J316" s="32">
        <v>48</v>
      </c>
      <c r="K316" s="32" t="s">
        <v>98</v>
      </c>
      <c r="L316" s="33" t="s">
        <v>64</v>
      </c>
      <c r="M316" s="32">
        <v>60</v>
      </c>
      <c r="N316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6" s="342"/>
      <c r="P316" s="342"/>
      <c r="Q316" s="342"/>
      <c r="R316" s="343"/>
      <c r="S316" s="34"/>
      <c r="T316" s="34"/>
      <c r="U316" s="35" t="s">
        <v>65</v>
      </c>
      <c r="V316" s="331">
        <v>0</v>
      </c>
      <c r="W316" s="332">
        <f t="shared" si="15"/>
        <v>0</v>
      </c>
      <c r="X316" s="36" t="str">
        <f>IFERROR(IF(W316=0,"",ROUNDUP(W316/H316,0)*0.02175),"")</f>
        <v/>
      </c>
      <c r="Y316" s="56"/>
      <c r="Z316" s="57"/>
      <c r="AD316" s="58"/>
      <c r="BA316" s="232" t="s">
        <v>1</v>
      </c>
    </row>
    <row r="317" spans="1:53" ht="16.5" hidden="1" customHeight="1" x14ac:dyDescent="0.25">
      <c r="A317" s="54" t="s">
        <v>474</v>
      </c>
      <c r="B317" s="54" t="s">
        <v>476</v>
      </c>
      <c r="C317" s="31">
        <v>4301011238</v>
      </c>
      <c r="D317" s="345">
        <v>4607091384147</v>
      </c>
      <c r="E317" s="343"/>
      <c r="F317" s="330">
        <v>2.5</v>
      </c>
      <c r="G317" s="32">
        <v>6</v>
      </c>
      <c r="H317" s="330">
        <v>15</v>
      </c>
      <c r="I317" s="330">
        <v>15.48</v>
      </c>
      <c r="J317" s="32">
        <v>48</v>
      </c>
      <c r="K317" s="32" t="s">
        <v>98</v>
      </c>
      <c r="L317" s="33" t="s">
        <v>107</v>
      </c>
      <c r="M317" s="32">
        <v>60</v>
      </c>
      <c r="N317" s="417" t="s">
        <v>477</v>
      </c>
      <c r="O317" s="342"/>
      <c r="P317" s="342"/>
      <c r="Q317" s="342"/>
      <c r="R317" s="343"/>
      <c r="S317" s="34"/>
      <c r="T317" s="34"/>
      <c r="U317" s="35" t="s">
        <v>65</v>
      </c>
      <c r="V317" s="331">
        <v>0</v>
      </c>
      <c r="W317" s="332">
        <f t="shared" si="15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478</v>
      </c>
      <c r="B318" s="54" t="s">
        <v>479</v>
      </c>
      <c r="C318" s="31">
        <v>4301011327</v>
      </c>
      <c r="D318" s="345">
        <v>4607091384154</v>
      </c>
      <c r="E318" s="343"/>
      <c r="F318" s="330">
        <v>0.5</v>
      </c>
      <c r="G318" s="32">
        <v>10</v>
      </c>
      <c r="H318" s="330">
        <v>5</v>
      </c>
      <c r="I318" s="330">
        <v>5.21</v>
      </c>
      <c r="J318" s="32">
        <v>120</v>
      </c>
      <c r="K318" s="32" t="s">
        <v>63</v>
      </c>
      <c r="L318" s="33" t="s">
        <v>64</v>
      </c>
      <c r="M318" s="32">
        <v>60</v>
      </c>
      <c r="N318" s="5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8" s="342"/>
      <c r="P318" s="342"/>
      <c r="Q318" s="342"/>
      <c r="R318" s="343"/>
      <c r="S318" s="34"/>
      <c r="T318" s="34"/>
      <c r="U318" s="35" t="s">
        <v>65</v>
      </c>
      <c r="V318" s="331">
        <v>0</v>
      </c>
      <c r="W318" s="332">
        <f t="shared" si="15"/>
        <v>0</v>
      </c>
      <c r="X318" s="36" t="str">
        <f>IFERROR(IF(W318=0,"",ROUNDUP(W318/H318,0)*0.00937),"")</f>
        <v/>
      </c>
      <c r="Y318" s="56"/>
      <c r="Z318" s="57"/>
      <c r="AD318" s="58"/>
      <c r="BA318" s="234" t="s">
        <v>1</v>
      </c>
    </row>
    <row r="319" spans="1:53" ht="27" hidden="1" customHeight="1" x14ac:dyDescent="0.25">
      <c r="A319" s="54" t="s">
        <v>480</v>
      </c>
      <c r="B319" s="54" t="s">
        <v>481</v>
      </c>
      <c r="C319" s="31">
        <v>4301011332</v>
      </c>
      <c r="D319" s="345">
        <v>4607091384161</v>
      </c>
      <c r="E319" s="343"/>
      <c r="F319" s="330">
        <v>0.5</v>
      </c>
      <c r="G319" s="32">
        <v>10</v>
      </c>
      <c r="H319" s="330">
        <v>5</v>
      </c>
      <c r="I319" s="330">
        <v>5.21</v>
      </c>
      <c r="J319" s="32">
        <v>120</v>
      </c>
      <c r="K319" s="32" t="s">
        <v>63</v>
      </c>
      <c r="L319" s="33" t="s">
        <v>64</v>
      </c>
      <c r="M319" s="32">
        <v>60</v>
      </c>
      <c r="N319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9" s="342"/>
      <c r="P319" s="342"/>
      <c r="Q319" s="342"/>
      <c r="R319" s="343"/>
      <c r="S319" s="34"/>
      <c r="T319" s="34"/>
      <c r="U319" s="35" t="s">
        <v>65</v>
      </c>
      <c r="V319" s="331">
        <v>0</v>
      </c>
      <c r="W319" s="332">
        <f t="shared" si="15"/>
        <v>0</v>
      </c>
      <c r="X319" s="36" t="str">
        <f>IFERROR(IF(W319=0,"",ROUNDUP(W319/H319,0)*0.00937),"")</f>
        <v/>
      </c>
      <c r="Y319" s="56"/>
      <c r="Z319" s="57"/>
      <c r="AD319" s="58"/>
      <c r="BA319" s="235" t="s">
        <v>1</v>
      </c>
    </row>
    <row r="320" spans="1:53" hidden="1" x14ac:dyDescent="0.2">
      <c r="A320" s="349"/>
      <c r="B320" s="350"/>
      <c r="C320" s="350"/>
      <c r="D320" s="350"/>
      <c r="E320" s="350"/>
      <c r="F320" s="350"/>
      <c r="G320" s="350"/>
      <c r="H320" s="350"/>
      <c r="I320" s="350"/>
      <c r="J320" s="350"/>
      <c r="K320" s="350"/>
      <c r="L320" s="350"/>
      <c r="M320" s="351"/>
      <c r="N320" s="346" t="s">
        <v>66</v>
      </c>
      <c r="O320" s="347"/>
      <c r="P320" s="347"/>
      <c r="Q320" s="347"/>
      <c r="R320" s="347"/>
      <c r="S320" s="347"/>
      <c r="T320" s="348"/>
      <c r="U320" s="37" t="s">
        <v>67</v>
      </c>
      <c r="V320" s="333">
        <f>IFERROR(V312/H312,"0")+IFERROR(V313/H313,"0")+IFERROR(V314/H314,"0")+IFERROR(V315/H315,"0")+IFERROR(V316/H316,"0")+IFERROR(V317/H317,"0")+IFERROR(V318/H318,"0")+IFERROR(V319/H319,"0")</f>
        <v>0</v>
      </c>
      <c r="W320" s="333">
        <f>IFERROR(W312/H312,"0")+IFERROR(W313/H313,"0")+IFERROR(W314/H314,"0")+IFERROR(W315/H315,"0")+IFERROR(W316/H316,"0")+IFERROR(W317/H317,"0")+IFERROR(W318/H318,"0")+IFERROR(W319/H319,"0")</f>
        <v>0</v>
      </c>
      <c r="X320" s="333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>0</v>
      </c>
      <c r="Y320" s="334"/>
      <c r="Z320" s="334"/>
    </row>
    <row r="321" spans="1:53" hidden="1" x14ac:dyDescent="0.2">
      <c r="A321" s="350"/>
      <c r="B321" s="350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1"/>
      <c r="N321" s="346" t="s">
        <v>66</v>
      </c>
      <c r="O321" s="347"/>
      <c r="P321" s="347"/>
      <c r="Q321" s="347"/>
      <c r="R321" s="347"/>
      <c r="S321" s="347"/>
      <c r="T321" s="348"/>
      <c r="U321" s="37" t="s">
        <v>65</v>
      </c>
      <c r="V321" s="333">
        <f>IFERROR(SUM(V312:V319),"0")</f>
        <v>0</v>
      </c>
      <c r="W321" s="333">
        <f>IFERROR(SUM(W312:W319),"0")</f>
        <v>0</v>
      </c>
      <c r="X321" s="37"/>
      <c r="Y321" s="334"/>
      <c r="Z321" s="334"/>
    </row>
    <row r="322" spans="1:53" ht="14.25" hidden="1" customHeight="1" x14ac:dyDescent="0.25">
      <c r="A322" s="379" t="s">
        <v>95</v>
      </c>
      <c r="B322" s="350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27"/>
      <c r="Z322" s="327"/>
    </row>
    <row r="323" spans="1:53" ht="27" hidden="1" customHeight="1" x14ac:dyDescent="0.25">
      <c r="A323" s="54" t="s">
        <v>482</v>
      </c>
      <c r="B323" s="54" t="s">
        <v>483</v>
      </c>
      <c r="C323" s="31">
        <v>4301020178</v>
      </c>
      <c r="D323" s="345">
        <v>4607091383980</v>
      </c>
      <c r="E323" s="343"/>
      <c r="F323" s="330">
        <v>2.5</v>
      </c>
      <c r="G323" s="32">
        <v>6</v>
      </c>
      <c r="H323" s="330">
        <v>15</v>
      </c>
      <c r="I323" s="330">
        <v>15.48</v>
      </c>
      <c r="J323" s="32">
        <v>48</v>
      </c>
      <c r="K323" s="32" t="s">
        <v>98</v>
      </c>
      <c r="L323" s="33" t="s">
        <v>99</v>
      </c>
      <c r="M323" s="32">
        <v>50</v>
      </c>
      <c r="N323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3" s="342"/>
      <c r="P323" s="342"/>
      <c r="Q323" s="342"/>
      <c r="R323" s="343"/>
      <c r="S323" s="34"/>
      <c r="T323" s="34"/>
      <c r="U323" s="35" t="s">
        <v>65</v>
      </c>
      <c r="V323" s="331">
        <v>0</v>
      </c>
      <c r="W323" s="332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ht="16.5" hidden="1" customHeight="1" x14ac:dyDescent="0.25">
      <c r="A324" s="54" t="s">
        <v>484</v>
      </c>
      <c r="B324" s="54" t="s">
        <v>485</v>
      </c>
      <c r="C324" s="31">
        <v>4301020270</v>
      </c>
      <c r="D324" s="345">
        <v>4680115883314</v>
      </c>
      <c r="E324" s="343"/>
      <c r="F324" s="330">
        <v>1.35</v>
      </c>
      <c r="G324" s="32">
        <v>8</v>
      </c>
      <c r="H324" s="330">
        <v>10.8</v>
      </c>
      <c r="I324" s="330">
        <v>11.28</v>
      </c>
      <c r="J324" s="32">
        <v>56</v>
      </c>
      <c r="K324" s="32" t="s">
        <v>98</v>
      </c>
      <c r="L324" s="33" t="s">
        <v>120</v>
      </c>
      <c r="M324" s="32">
        <v>50</v>
      </c>
      <c r="N324" s="389" t="s">
        <v>486</v>
      </c>
      <c r="O324" s="342"/>
      <c r="P324" s="342"/>
      <c r="Q324" s="342"/>
      <c r="R324" s="343"/>
      <c r="S324" s="34"/>
      <c r="T324" s="34"/>
      <c r="U324" s="35" t="s">
        <v>65</v>
      </c>
      <c r="V324" s="331">
        <v>0</v>
      </c>
      <c r="W324" s="332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487</v>
      </c>
      <c r="B325" s="54" t="s">
        <v>488</v>
      </c>
      <c r="C325" s="31">
        <v>4301020179</v>
      </c>
      <c r="D325" s="345">
        <v>4607091384178</v>
      </c>
      <c r="E325" s="343"/>
      <c r="F325" s="330">
        <v>0.4</v>
      </c>
      <c r="G325" s="32">
        <v>10</v>
      </c>
      <c r="H325" s="330">
        <v>4</v>
      </c>
      <c r="I325" s="330">
        <v>4.24</v>
      </c>
      <c r="J325" s="32">
        <v>120</v>
      </c>
      <c r="K325" s="32" t="s">
        <v>63</v>
      </c>
      <c r="L325" s="33" t="s">
        <v>99</v>
      </c>
      <c r="M325" s="32">
        <v>50</v>
      </c>
      <c r="N325" s="3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5" s="342"/>
      <c r="P325" s="342"/>
      <c r="Q325" s="342"/>
      <c r="R325" s="343"/>
      <c r="S325" s="34"/>
      <c r="T325" s="34"/>
      <c r="U325" s="35" t="s">
        <v>65</v>
      </c>
      <c r="V325" s="331">
        <v>0</v>
      </c>
      <c r="W325" s="332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8" t="s">
        <v>1</v>
      </c>
    </row>
    <row r="326" spans="1:53" hidden="1" x14ac:dyDescent="0.2">
      <c r="A326" s="349"/>
      <c r="B326" s="350"/>
      <c r="C326" s="35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1"/>
      <c r="N326" s="346" t="s">
        <v>66</v>
      </c>
      <c r="O326" s="347"/>
      <c r="P326" s="347"/>
      <c r="Q326" s="347"/>
      <c r="R326" s="347"/>
      <c r="S326" s="347"/>
      <c r="T326" s="348"/>
      <c r="U326" s="37" t="s">
        <v>67</v>
      </c>
      <c r="V326" s="333">
        <f>IFERROR(V323/H323,"0")+IFERROR(V324/H324,"0")+IFERROR(V325/H325,"0")</f>
        <v>0</v>
      </c>
      <c r="W326" s="333">
        <f>IFERROR(W323/H323,"0")+IFERROR(W324/H324,"0")+IFERROR(W325/H325,"0")</f>
        <v>0</v>
      </c>
      <c r="X326" s="333">
        <f>IFERROR(IF(X323="",0,X323),"0")+IFERROR(IF(X324="",0,X324),"0")+IFERROR(IF(X325="",0,X325),"0")</f>
        <v>0</v>
      </c>
      <c r="Y326" s="334"/>
      <c r="Z326" s="334"/>
    </row>
    <row r="327" spans="1:53" hidden="1" x14ac:dyDescent="0.2">
      <c r="A327" s="350"/>
      <c r="B327" s="350"/>
      <c r="C327" s="35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1"/>
      <c r="N327" s="346" t="s">
        <v>66</v>
      </c>
      <c r="O327" s="347"/>
      <c r="P327" s="347"/>
      <c r="Q327" s="347"/>
      <c r="R327" s="347"/>
      <c r="S327" s="347"/>
      <c r="T327" s="348"/>
      <c r="U327" s="37" t="s">
        <v>65</v>
      </c>
      <c r="V327" s="333">
        <f>IFERROR(SUM(V323:V325),"0")</f>
        <v>0</v>
      </c>
      <c r="W327" s="333">
        <f>IFERROR(SUM(W323:W325),"0")</f>
        <v>0</v>
      </c>
      <c r="X327" s="37"/>
      <c r="Y327" s="334"/>
      <c r="Z327" s="334"/>
    </row>
    <row r="328" spans="1:53" ht="14.25" hidden="1" customHeight="1" x14ac:dyDescent="0.25">
      <c r="A328" s="379" t="s">
        <v>68</v>
      </c>
      <c r="B328" s="350"/>
      <c r="C328" s="35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350"/>
      <c r="P328" s="350"/>
      <c r="Q328" s="350"/>
      <c r="R328" s="350"/>
      <c r="S328" s="350"/>
      <c r="T328" s="350"/>
      <c r="U328" s="350"/>
      <c r="V328" s="350"/>
      <c r="W328" s="350"/>
      <c r="X328" s="350"/>
      <c r="Y328" s="327"/>
      <c r="Z328" s="327"/>
    </row>
    <row r="329" spans="1:53" ht="27" hidden="1" customHeight="1" x14ac:dyDescent="0.25">
      <c r="A329" s="54" t="s">
        <v>489</v>
      </c>
      <c r="B329" s="54" t="s">
        <v>490</v>
      </c>
      <c r="C329" s="31">
        <v>4301051560</v>
      </c>
      <c r="D329" s="345">
        <v>4607091383928</v>
      </c>
      <c r="E329" s="343"/>
      <c r="F329" s="330">
        <v>1.3</v>
      </c>
      <c r="G329" s="32">
        <v>6</v>
      </c>
      <c r="H329" s="330">
        <v>7.8</v>
      </c>
      <c r="I329" s="330">
        <v>8.3699999999999992</v>
      </c>
      <c r="J329" s="32">
        <v>56</v>
      </c>
      <c r="K329" s="32" t="s">
        <v>98</v>
      </c>
      <c r="L329" s="33" t="s">
        <v>120</v>
      </c>
      <c r="M329" s="32">
        <v>40</v>
      </c>
      <c r="N329" s="537" t="s">
        <v>491</v>
      </c>
      <c r="O329" s="342"/>
      <c r="P329" s="342"/>
      <c r="Q329" s="342"/>
      <c r="R329" s="343"/>
      <c r="S329" s="34"/>
      <c r="T329" s="34"/>
      <c r="U329" s="35" t="s">
        <v>65</v>
      </c>
      <c r="V329" s="331">
        <v>0</v>
      </c>
      <c r="W329" s="332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9" t="s">
        <v>1</v>
      </c>
    </row>
    <row r="330" spans="1:53" ht="27" hidden="1" customHeight="1" x14ac:dyDescent="0.25">
      <c r="A330" s="54" t="s">
        <v>492</v>
      </c>
      <c r="B330" s="54" t="s">
        <v>493</v>
      </c>
      <c r="C330" s="31">
        <v>4301051298</v>
      </c>
      <c r="D330" s="345">
        <v>4607091384260</v>
      </c>
      <c r="E330" s="343"/>
      <c r="F330" s="330">
        <v>1.3</v>
      </c>
      <c r="G330" s="32">
        <v>6</v>
      </c>
      <c r="H330" s="330">
        <v>7.8</v>
      </c>
      <c r="I330" s="330">
        <v>8.3640000000000008</v>
      </c>
      <c r="J330" s="32">
        <v>56</v>
      </c>
      <c r="K330" s="32" t="s">
        <v>98</v>
      </c>
      <c r="L330" s="33" t="s">
        <v>64</v>
      </c>
      <c r="M330" s="32">
        <v>35</v>
      </c>
      <c r="N330" s="4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0" s="342"/>
      <c r="P330" s="342"/>
      <c r="Q330" s="342"/>
      <c r="R330" s="343"/>
      <c r="S330" s="34"/>
      <c r="T330" s="34"/>
      <c r="U330" s="35" t="s">
        <v>65</v>
      </c>
      <c r="V330" s="331">
        <v>0</v>
      </c>
      <c r="W330" s="332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40" t="s">
        <v>1</v>
      </c>
    </row>
    <row r="331" spans="1:53" hidden="1" x14ac:dyDescent="0.2">
      <c r="A331" s="349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51"/>
      <c r="N331" s="346" t="s">
        <v>66</v>
      </c>
      <c r="O331" s="347"/>
      <c r="P331" s="347"/>
      <c r="Q331" s="347"/>
      <c r="R331" s="347"/>
      <c r="S331" s="347"/>
      <c r="T331" s="348"/>
      <c r="U331" s="37" t="s">
        <v>67</v>
      </c>
      <c r="V331" s="333">
        <f>IFERROR(V329/H329,"0")+IFERROR(V330/H330,"0")</f>
        <v>0</v>
      </c>
      <c r="W331" s="333">
        <f>IFERROR(W329/H329,"0")+IFERROR(W330/H330,"0")</f>
        <v>0</v>
      </c>
      <c r="X331" s="333">
        <f>IFERROR(IF(X329="",0,X329),"0")+IFERROR(IF(X330="",0,X330),"0")</f>
        <v>0</v>
      </c>
      <c r="Y331" s="334"/>
      <c r="Z331" s="334"/>
    </row>
    <row r="332" spans="1:53" hidden="1" x14ac:dyDescent="0.2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51"/>
      <c r="N332" s="346" t="s">
        <v>66</v>
      </c>
      <c r="O332" s="347"/>
      <c r="P332" s="347"/>
      <c r="Q332" s="347"/>
      <c r="R332" s="347"/>
      <c r="S332" s="347"/>
      <c r="T332" s="348"/>
      <c r="U332" s="37" t="s">
        <v>65</v>
      </c>
      <c r="V332" s="333">
        <f>IFERROR(SUM(V329:V330),"0")</f>
        <v>0</v>
      </c>
      <c r="W332" s="333">
        <f>IFERROR(SUM(W329:W330),"0")</f>
        <v>0</v>
      </c>
      <c r="X332" s="37"/>
      <c r="Y332" s="334"/>
      <c r="Z332" s="334"/>
    </row>
    <row r="333" spans="1:53" ht="14.25" hidden="1" customHeight="1" x14ac:dyDescent="0.25">
      <c r="A333" s="379" t="s">
        <v>217</v>
      </c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27"/>
      <c r="Z333" s="327"/>
    </row>
    <row r="334" spans="1:53" ht="16.5" hidden="1" customHeight="1" x14ac:dyDescent="0.25">
      <c r="A334" s="54" t="s">
        <v>494</v>
      </c>
      <c r="B334" s="54" t="s">
        <v>495</v>
      </c>
      <c r="C334" s="31">
        <v>4301060314</v>
      </c>
      <c r="D334" s="345">
        <v>4607091384673</v>
      </c>
      <c r="E334" s="343"/>
      <c r="F334" s="330">
        <v>1.3</v>
      </c>
      <c r="G334" s="32">
        <v>6</v>
      </c>
      <c r="H334" s="330">
        <v>7.8</v>
      </c>
      <c r="I334" s="330">
        <v>8.3640000000000008</v>
      </c>
      <c r="J334" s="32">
        <v>56</v>
      </c>
      <c r="K334" s="32" t="s">
        <v>98</v>
      </c>
      <c r="L334" s="33" t="s">
        <v>64</v>
      </c>
      <c r="M334" s="32">
        <v>30</v>
      </c>
      <c r="N334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4" s="342"/>
      <c r="P334" s="342"/>
      <c r="Q334" s="342"/>
      <c r="R334" s="343"/>
      <c r="S334" s="34"/>
      <c r="T334" s="34"/>
      <c r="U334" s="35" t="s">
        <v>65</v>
      </c>
      <c r="V334" s="331">
        <v>0</v>
      </c>
      <c r="W334" s="332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1" t="s">
        <v>1</v>
      </c>
    </row>
    <row r="335" spans="1:53" hidden="1" x14ac:dyDescent="0.2">
      <c r="A335" s="349"/>
      <c r="B335" s="350"/>
      <c r="C335" s="35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1"/>
      <c r="N335" s="346" t="s">
        <v>66</v>
      </c>
      <c r="O335" s="347"/>
      <c r="P335" s="347"/>
      <c r="Q335" s="347"/>
      <c r="R335" s="347"/>
      <c r="S335" s="347"/>
      <c r="T335" s="348"/>
      <c r="U335" s="37" t="s">
        <v>67</v>
      </c>
      <c r="V335" s="333">
        <f>IFERROR(V334/H334,"0")</f>
        <v>0</v>
      </c>
      <c r="W335" s="333">
        <f>IFERROR(W334/H334,"0")</f>
        <v>0</v>
      </c>
      <c r="X335" s="333">
        <f>IFERROR(IF(X334="",0,X334),"0")</f>
        <v>0</v>
      </c>
      <c r="Y335" s="334"/>
      <c r="Z335" s="334"/>
    </row>
    <row r="336" spans="1:53" hidden="1" x14ac:dyDescent="0.2">
      <c r="A336" s="350"/>
      <c r="B336" s="350"/>
      <c r="C336" s="350"/>
      <c r="D336" s="350"/>
      <c r="E336" s="350"/>
      <c r="F336" s="350"/>
      <c r="G336" s="350"/>
      <c r="H336" s="350"/>
      <c r="I336" s="350"/>
      <c r="J336" s="350"/>
      <c r="K336" s="350"/>
      <c r="L336" s="350"/>
      <c r="M336" s="351"/>
      <c r="N336" s="346" t="s">
        <v>66</v>
      </c>
      <c r="O336" s="347"/>
      <c r="P336" s="347"/>
      <c r="Q336" s="347"/>
      <c r="R336" s="347"/>
      <c r="S336" s="347"/>
      <c r="T336" s="348"/>
      <c r="U336" s="37" t="s">
        <v>65</v>
      </c>
      <c r="V336" s="333">
        <f>IFERROR(SUM(V334:V334),"0")</f>
        <v>0</v>
      </c>
      <c r="W336" s="333">
        <f>IFERROR(SUM(W334:W334),"0")</f>
        <v>0</v>
      </c>
      <c r="X336" s="37"/>
      <c r="Y336" s="334"/>
      <c r="Z336" s="334"/>
    </row>
    <row r="337" spans="1:53" ht="16.5" hidden="1" customHeight="1" x14ac:dyDescent="0.25">
      <c r="A337" s="393" t="s">
        <v>496</v>
      </c>
      <c r="B337" s="350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50"/>
      <c r="N337" s="350"/>
      <c r="O337" s="350"/>
      <c r="P337" s="350"/>
      <c r="Q337" s="350"/>
      <c r="R337" s="350"/>
      <c r="S337" s="350"/>
      <c r="T337" s="350"/>
      <c r="U337" s="350"/>
      <c r="V337" s="350"/>
      <c r="W337" s="350"/>
      <c r="X337" s="350"/>
      <c r="Y337" s="326"/>
      <c r="Z337" s="326"/>
    </row>
    <row r="338" spans="1:53" ht="14.25" hidden="1" customHeight="1" x14ac:dyDescent="0.25">
      <c r="A338" s="379" t="s">
        <v>103</v>
      </c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50"/>
      <c r="N338" s="350"/>
      <c r="O338" s="350"/>
      <c r="P338" s="350"/>
      <c r="Q338" s="350"/>
      <c r="R338" s="350"/>
      <c r="S338" s="350"/>
      <c r="T338" s="350"/>
      <c r="U338" s="350"/>
      <c r="V338" s="350"/>
      <c r="W338" s="350"/>
      <c r="X338" s="350"/>
      <c r="Y338" s="327"/>
      <c r="Z338" s="327"/>
    </row>
    <row r="339" spans="1:53" ht="27" hidden="1" customHeight="1" x14ac:dyDescent="0.25">
      <c r="A339" s="54" t="s">
        <v>497</v>
      </c>
      <c r="B339" s="54" t="s">
        <v>498</v>
      </c>
      <c r="C339" s="31">
        <v>4301011324</v>
      </c>
      <c r="D339" s="345">
        <v>4607091384185</v>
      </c>
      <c r="E339" s="343"/>
      <c r="F339" s="330">
        <v>0.8</v>
      </c>
      <c r="G339" s="32">
        <v>15</v>
      </c>
      <c r="H339" s="330">
        <v>12</v>
      </c>
      <c r="I339" s="330">
        <v>12.48</v>
      </c>
      <c r="J339" s="32">
        <v>56</v>
      </c>
      <c r="K339" s="32" t="s">
        <v>98</v>
      </c>
      <c r="L339" s="33" t="s">
        <v>64</v>
      </c>
      <c r="M339" s="32">
        <v>60</v>
      </c>
      <c r="N339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9" s="342"/>
      <c r="P339" s="342"/>
      <c r="Q339" s="342"/>
      <c r="R339" s="343"/>
      <c r="S339" s="34"/>
      <c r="T339" s="34"/>
      <c r="U339" s="35" t="s">
        <v>65</v>
      </c>
      <c r="V339" s="331">
        <v>0</v>
      </c>
      <c r="W339" s="332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2" t="s">
        <v>1</v>
      </c>
    </row>
    <row r="340" spans="1:53" ht="27" hidden="1" customHeight="1" x14ac:dyDescent="0.25">
      <c r="A340" s="54" t="s">
        <v>499</v>
      </c>
      <c r="B340" s="54" t="s">
        <v>500</v>
      </c>
      <c r="C340" s="31">
        <v>4301011312</v>
      </c>
      <c r="D340" s="345">
        <v>4607091384192</v>
      </c>
      <c r="E340" s="343"/>
      <c r="F340" s="330">
        <v>1.8</v>
      </c>
      <c r="G340" s="32">
        <v>6</v>
      </c>
      <c r="H340" s="330">
        <v>10.8</v>
      </c>
      <c r="I340" s="330">
        <v>11.28</v>
      </c>
      <c r="J340" s="32">
        <v>56</v>
      </c>
      <c r="K340" s="32" t="s">
        <v>98</v>
      </c>
      <c r="L340" s="33" t="s">
        <v>99</v>
      </c>
      <c r="M340" s="32">
        <v>60</v>
      </c>
      <c r="N340" s="3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0" s="342"/>
      <c r="P340" s="342"/>
      <c r="Q340" s="342"/>
      <c r="R340" s="343"/>
      <c r="S340" s="34"/>
      <c r="T340" s="34"/>
      <c r="U340" s="35" t="s">
        <v>65</v>
      </c>
      <c r="V340" s="331">
        <v>0</v>
      </c>
      <c r="W340" s="332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3" t="s">
        <v>1</v>
      </c>
    </row>
    <row r="341" spans="1:53" ht="27" hidden="1" customHeight="1" x14ac:dyDescent="0.25">
      <c r="A341" s="54" t="s">
        <v>501</v>
      </c>
      <c r="B341" s="54" t="s">
        <v>502</v>
      </c>
      <c r="C341" s="31">
        <v>4301011483</v>
      </c>
      <c r="D341" s="345">
        <v>4680115881907</v>
      </c>
      <c r="E341" s="343"/>
      <c r="F341" s="330">
        <v>1.8</v>
      </c>
      <c r="G341" s="32">
        <v>6</v>
      </c>
      <c r="H341" s="330">
        <v>10.8</v>
      </c>
      <c r="I341" s="330">
        <v>11.28</v>
      </c>
      <c r="J341" s="32">
        <v>56</v>
      </c>
      <c r="K341" s="32" t="s">
        <v>98</v>
      </c>
      <c r="L341" s="33" t="s">
        <v>64</v>
      </c>
      <c r="M341" s="32">
        <v>60</v>
      </c>
      <c r="N341" s="4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1" s="342"/>
      <c r="P341" s="342"/>
      <c r="Q341" s="342"/>
      <c r="R341" s="343"/>
      <c r="S341" s="34"/>
      <c r="T341" s="34"/>
      <c r="U341" s="35" t="s">
        <v>65</v>
      </c>
      <c r="V341" s="331">
        <v>0</v>
      </c>
      <c r="W341" s="332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4" t="s">
        <v>1</v>
      </c>
    </row>
    <row r="342" spans="1:53" ht="27" hidden="1" customHeight="1" x14ac:dyDescent="0.25">
      <c r="A342" s="54" t="s">
        <v>503</v>
      </c>
      <c r="B342" s="54" t="s">
        <v>504</v>
      </c>
      <c r="C342" s="31">
        <v>4301011655</v>
      </c>
      <c r="D342" s="345">
        <v>4680115883925</v>
      </c>
      <c r="E342" s="343"/>
      <c r="F342" s="330">
        <v>2.5</v>
      </c>
      <c r="G342" s="32">
        <v>6</v>
      </c>
      <c r="H342" s="330">
        <v>15</v>
      </c>
      <c r="I342" s="330">
        <v>15.48</v>
      </c>
      <c r="J342" s="32">
        <v>48</v>
      </c>
      <c r="K342" s="32" t="s">
        <v>98</v>
      </c>
      <c r="L342" s="33" t="s">
        <v>64</v>
      </c>
      <c r="M342" s="32">
        <v>60</v>
      </c>
      <c r="N342" s="620" t="s">
        <v>505</v>
      </c>
      <c r="O342" s="342"/>
      <c r="P342" s="342"/>
      <c r="Q342" s="342"/>
      <c r="R342" s="343"/>
      <c r="S342" s="34"/>
      <c r="T342" s="34"/>
      <c r="U342" s="35" t="s">
        <v>65</v>
      </c>
      <c r="V342" s="331">
        <v>0</v>
      </c>
      <c r="W342" s="332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hidden="1" customHeight="1" x14ac:dyDescent="0.25">
      <c r="A343" s="54" t="s">
        <v>506</v>
      </c>
      <c r="B343" s="54" t="s">
        <v>507</v>
      </c>
      <c r="C343" s="31">
        <v>4301011303</v>
      </c>
      <c r="D343" s="345">
        <v>4607091384680</v>
      </c>
      <c r="E343" s="343"/>
      <c r="F343" s="330">
        <v>0.4</v>
      </c>
      <c r="G343" s="32">
        <v>10</v>
      </c>
      <c r="H343" s="330">
        <v>4</v>
      </c>
      <c r="I343" s="330">
        <v>4.21</v>
      </c>
      <c r="J343" s="32">
        <v>120</v>
      </c>
      <c r="K343" s="32" t="s">
        <v>63</v>
      </c>
      <c r="L343" s="33" t="s">
        <v>64</v>
      </c>
      <c r="M343" s="32">
        <v>60</v>
      </c>
      <c r="N343" s="48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3" s="342"/>
      <c r="P343" s="342"/>
      <c r="Q343" s="342"/>
      <c r="R343" s="343"/>
      <c r="S343" s="34"/>
      <c r="T343" s="34"/>
      <c r="U343" s="35" t="s">
        <v>65</v>
      </c>
      <c r="V343" s="331">
        <v>0</v>
      </c>
      <c r="W343" s="332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6" t="s">
        <v>1</v>
      </c>
    </row>
    <row r="344" spans="1:53" hidden="1" x14ac:dyDescent="0.2">
      <c r="A344" s="349"/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1"/>
      <c r="N344" s="346" t="s">
        <v>66</v>
      </c>
      <c r="O344" s="347"/>
      <c r="P344" s="347"/>
      <c r="Q344" s="347"/>
      <c r="R344" s="347"/>
      <c r="S344" s="347"/>
      <c r="T344" s="348"/>
      <c r="U344" s="37" t="s">
        <v>67</v>
      </c>
      <c r="V344" s="333">
        <f>IFERROR(V339/H339,"0")+IFERROR(V340/H340,"0")+IFERROR(V341/H341,"0")+IFERROR(V342/H342,"0")+IFERROR(V343/H343,"0")</f>
        <v>0</v>
      </c>
      <c r="W344" s="333">
        <f>IFERROR(W339/H339,"0")+IFERROR(W340/H340,"0")+IFERROR(W341/H341,"0")+IFERROR(W342/H342,"0")+IFERROR(W343/H343,"0")</f>
        <v>0</v>
      </c>
      <c r="X344" s="333">
        <f>IFERROR(IF(X339="",0,X339),"0")+IFERROR(IF(X340="",0,X340),"0")+IFERROR(IF(X341="",0,X341),"0")+IFERROR(IF(X342="",0,X342),"0")+IFERROR(IF(X343="",0,X343),"0")</f>
        <v>0</v>
      </c>
      <c r="Y344" s="334"/>
      <c r="Z344" s="334"/>
    </row>
    <row r="345" spans="1:53" hidden="1" x14ac:dyDescent="0.2">
      <c r="A345" s="350"/>
      <c r="B345" s="350"/>
      <c r="C345" s="350"/>
      <c r="D345" s="350"/>
      <c r="E345" s="350"/>
      <c r="F345" s="350"/>
      <c r="G345" s="350"/>
      <c r="H345" s="350"/>
      <c r="I345" s="350"/>
      <c r="J345" s="350"/>
      <c r="K345" s="350"/>
      <c r="L345" s="350"/>
      <c r="M345" s="351"/>
      <c r="N345" s="346" t="s">
        <v>66</v>
      </c>
      <c r="O345" s="347"/>
      <c r="P345" s="347"/>
      <c r="Q345" s="347"/>
      <c r="R345" s="347"/>
      <c r="S345" s="347"/>
      <c r="T345" s="348"/>
      <c r="U345" s="37" t="s">
        <v>65</v>
      </c>
      <c r="V345" s="333">
        <f>IFERROR(SUM(V339:V343),"0")</f>
        <v>0</v>
      </c>
      <c r="W345" s="333">
        <f>IFERROR(SUM(W339:W343),"0")</f>
        <v>0</v>
      </c>
      <c r="X345" s="37"/>
      <c r="Y345" s="334"/>
      <c r="Z345" s="334"/>
    </row>
    <row r="346" spans="1:53" ht="14.25" hidden="1" customHeight="1" x14ac:dyDescent="0.25">
      <c r="A346" s="379" t="s">
        <v>60</v>
      </c>
      <c r="B346" s="350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50"/>
      <c r="N346" s="350"/>
      <c r="O346" s="350"/>
      <c r="P346" s="350"/>
      <c r="Q346" s="350"/>
      <c r="R346" s="350"/>
      <c r="S346" s="350"/>
      <c r="T346" s="350"/>
      <c r="U346" s="350"/>
      <c r="V346" s="350"/>
      <c r="W346" s="350"/>
      <c r="X346" s="350"/>
      <c r="Y346" s="327"/>
      <c r="Z346" s="327"/>
    </row>
    <row r="347" spans="1:53" ht="27" hidden="1" customHeight="1" x14ac:dyDescent="0.25">
      <c r="A347" s="54" t="s">
        <v>508</v>
      </c>
      <c r="B347" s="54" t="s">
        <v>509</v>
      </c>
      <c r="C347" s="31">
        <v>4301031139</v>
      </c>
      <c r="D347" s="345">
        <v>4607091384802</v>
      </c>
      <c r="E347" s="343"/>
      <c r="F347" s="330">
        <v>0.73</v>
      </c>
      <c r="G347" s="32">
        <v>6</v>
      </c>
      <c r="H347" s="330">
        <v>4.38</v>
      </c>
      <c r="I347" s="330">
        <v>4.58</v>
      </c>
      <c r="J347" s="32">
        <v>156</v>
      </c>
      <c r="K347" s="32" t="s">
        <v>63</v>
      </c>
      <c r="L347" s="33" t="s">
        <v>64</v>
      </c>
      <c r="M347" s="32">
        <v>35</v>
      </c>
      <c r="N347" s="65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7" s="342"/>
      <c r="P347" s="342"/>
      <c r="Q347" s="342"/>
      <c r="R347" s="343"/>
      <c r="S347" s="34"/>
      <c r="T347" s="34"/>
      <c r="U347" s="35" t="s">
        <v>65</v>
      </c>
      <c r="V347" s="331">
        <v>0</v>
      </c>
      <c r="W347" s="332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7" t="s">
        <v>1</v>
      </c>
    </row>
    <row r="348" spans="1:53" ht="27" hidden="1" customHeight="1" x14ac:dyDescent="0.25">
      <c r="A348" s="54" t="s">
        <v>510</v>
      </c>
      <c r="B348" s="54" t="s">
        <v>511</v>
      </c>
      <c r="C348" s="31">
        <v>4301031140</v>
      </c>
      <c r="D348" s="345">
        <v>4607091384826</v>
      </c>
      <c r="E348" s="343"/>
      <c r="F348" s="330">
        <v>0.35</v>
      </c>
      <c r="G348" s="32">
        <v>8</v>
      </c>
      <c r="H348" s="330">
        <v>2.8</v>
      </c>
      <c r="I348" s="330">
        <v>2.9</v>
      </c>
      <c r="J348" s="32">
        <v>234</v>
      </c>
      <c r="K348" s="32" t="s">
        <v>173</v>
      </c>
      <c r="L348" s="33" t="s">
        <v>64</v>
      </c>
      <c r="M348" s="32">
        <v>35</v>
      </c>
      <c r="N348" s="4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8" s="342"/>
      <c r="P348" s="342"/>
      <c r="Q348" s="342"/>
      <c r="R348" s="343"/>
      <c r="S348" s="34"/>
      <c r="T348" s="34"/>
      <c r="U348" s="35" t="s">
        <v>65</v>
      </c>
      <c r="V348" s="331">
        <v>0</v>
      </c>
      <c r="W348" s="332">
        <f>IFERROR(IF(V348="",0,CEILING((V348/$H348),1)*$H348),"")</f>
        <v>0</v>
      </c>
      <c r="X348" s="36" t="str">
        <f>IFERROR(IF(W348=0,"",ROUNDUP(W348/H348,0)*0.00502),"")</f>
        <v/>
      </c>
      <c r="Y348" s="56"/>
      <c r="Z348" s="57"/>
      <c r="AD348" s="58"/>
      <c r="BA348" s="248" t="s">
        <v>1</v>
      </c>
    </row>
    <row r="349" spans="1:53" hidden="1" x14ac:dyDescent="0.2">
      <c r="A349" s="349"/>
      <c r="B349" s="350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1"/>
      <c r="N349" s="346" t="s">
        <v>66</v>
      </c>
      <c r="O349" s="347"/>
      <c r="P349" s="347"/>
      <c r="Q349" s="347"/>
      <c r="R349" s="347"/>
      <c r="S349" s="347"/>
      <c r="T349" s="348"/>
      <c r="U349" s="37" t="s">
        <v>67</v>
      </c>
      <c r="V349" s="333">
        <f>IFERROR(V347/H347,"0")+IFERROR(V348/H348,"0")</f>
        <v>0</v>
      </c>
      <c r="W349" s="333">
        <f>IFERROR(W347/H347,"0")+IFERROR(W348/H348,"0")</f>
        <v>0</v>
      </c>
      <c r="X349" s="333">
        <f>IFERROR(IF(X347="",0,X347),"0")+IFERROR(IF(X348="",0,X348),"0")</f>
        <v>0</v>
      </c>
      <c r="Y349" s="334"/>
      <c r="Z349" s="334"/>
    </row>
    <row r="350" spans="1:53" hidden="1" x14ac:dyDescent="0.2">
      <c r="A350" s="350"/>
      <c r="B350" s="350"/>
      <c r="C350" s="350"/>
      <c r="D350" s="350"/>
      <c r="E350" s="350"/>
      <c r="F350" s="350"/>
      <c r="G350" s="350"/>
      <c r="H350" s="350"/>
      <c r="I350" s="350"/>
      <c r="J350" s="350"/>
      <c r="K350" s="350"/>
      <c r="L350" s="350"/>
      <c r="M350" s="351"/>
      <c r="N350" s="346" t="s">
        <v>66</v>
      </c>
      <c r="O350" s="347"/>
      <c r="P350" s="347"/>
      <c r="Q350" s="347"/>
      <c r="R350" s="347"/>
      <c r="S350" s="347"/>
      <c r="T350" s="348"/>
      <c r="U350" s="37" t="s">
        <v>65</v>
      </c>
      <c r="V350" s="333">
        <f>IFERROR(SUM(V347:V348),"0")</f>
        <v>0</v>
      </c>
      <c r="W350" s="333">
        <f>IFERROR(SUM(W347:W348),"0")</f>
        <v>0</v>
      </c>
      <c r="X350" s="37"/>
      <c r="Y350" s="334"/>
      <c r="Z350" s="334"/>
    </row>
    <row r="351" spans="1:53" ht="14.25" hidden="1" customHeight="1" x14ac:dyDescent="0.25">
      <c r="A351" s="379" t="s">
        <v>68</v>
      </c>
      <c r="B351" s="350"/>
      <c r="C351" s="350"/>
      <c r="D351" s="350"/>
      <c r="E351" s="350"/>
      <c r="F351" s="350"/>
      <c r="G351" s="350"/>
      <c r="H351" s="350"/>
      <c r="I351" s="350"/>
      <c r="J351" s="350"/>
      <c r="K351" s="350"/>
      <c r="L351" s="350"/>
      <c r="M351" s="350"/>
      <c r="N351" s="350"/>
      <c r="O351" s="350"/>
      <c r="P351" s="350"/>
      <c r="Q351" s="350"/>
      <c r="R351" s="350"/>
      <c r="S351" s="350"/>
      <c r="T351" s="350"/>
      <c r="U351" s="350"/>
      <c r="V351" s="350"/>
      <c r="W351" s="350"/>
      <c r="X351" s="350"/>
      <c r="Y351" s="327"/>
      <c r="Z351" s="327"/>
    </row>
    <row r="352" spans="1:53" ht="27" customHeight="1" x14ac:dyDescent="0.25">
      <c r="A352" s="54" t="s">
        <v>512</v>
      </c>
      <c r="B352" s="54" t="s">
        <v>513</v>
      </c>
      <c r="C352" s="31">
        <v>4301051303</v>
      </c>
      <c r="D352" s="345">
        <v>4607091384246</v>
      </c>
      <c r="E352" s="343"/>
      <c r="F352" s="330">
        <v>1.3</v>
      </c>
      <c r="G352" s="32">
        <v>6</v>
      </c>
      <c r="H352" s="330">
        <v>7.8</v>
      </c>
      <c r="I352" s="330">
        <v>8.3640000000000008</v>
      </c>
      <c r="J352" s="32">
        <v>56</v>
      </c>
      <c r="K352" s="32" t="s">
        <v>98</v>
      </c>
      <c r="L352" s="33" t="s">
        <v>64</v>
      </c>
      <c r="M352" s="32">
        <v>40</v>
      </c>
      <c r="N352" s="6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2" s="342"/>
      <c r="P352" s="342"/>
      <c r="Q352" s="342"/>
      <c r="R352" s="343"/>
      <c r="S352" s="34"/>
      <c r="T352" s="34"/>
      <c r="U352" s="35" t="s">
        <v>65</v>
      </c>
      <c r="V352" s="331">
        <v>3450</v>
      </c>
      <c r="W352" s="332">
        <f>IFERROR(IF(V352="",0,CEILING((V352/$H352),1)*$H352),"")</f>
        <v>3455.4</v>
      </c>
      <c r="X352" s="36">
        <f>IFERROR(IF(W352=0,"",ROUNDUP(W352/H352,0)*0.02175),"")</f>
        <v>9.6352499999999992</v>
      </c>
      <c r="Y352" s="56"/>
      <c r="Z352" s="57"/>
      <c r="AD352" s="58"/>
      <c r="BA352" s="249" t="s">
        <v>1</v>
      </c>
    </row>
    <row r="353" spans="1:53" ht="27" hidden="1" customHeight="1" x14ac:dyDescent="0.25">
      <c r="A353" s="54" t="s">
        <v>514</v>
      </c>
      <c r="B353" s="54" t="s">
        <v>515</v>
      </c>
      <c r="C353" s="31">
        <v>4301051445</v>
      </c>
      <c r="D353" s="345">
        <v>4680115881976</v>
      </c>
      <c r="E353" s="343"/>
      <c r="F353" s="330">
        <v>1.3</v>
      </c>
      <c r="G353" s="32">
        <v>6</v>
      </c>
      <c r="H353" s="330">
        <v>7.8</v>
      </c>
      <c r="I353" s="330">
        <v>8.2799999999999994</v>
      </c>
      <c r="J353" s="32">
        <v>56</v>
      </c>
      <c r="K353" s="32" t="s">
        <v>98</v>
      </c>
      <c r="L353" s="33" t="s">
        <v>64</v>
      </c>
      <c r="M353" s="32">
        <v>40</v>
      </c>
      <c r="N353" s="46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3" s="342"/>
      <c r="P353" s="342"/>
      <c r="Q353" s="342"/>
      <c r="R353" s="343"/>
      <c r="S353" s="34"/>
      <c r="T353" s="34"/>
      <c r="U353" s="35" t="s">
        <v>65</v>
      </c>
      <c r="V353" s="331">
        <v>0</v>
      </c>
      <c r="W353" s="332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0" t="s">
        <v>1</v>
      </c>
    </row>
    <row r="354" spans="1:53" ht="27" hidden="1" customHeight="1" x14ac:dyDescent="0.25">
      <c r="A354" s="54" t="s">
        <v>516</v>
      </c>
      <c r="B354" s="54" t="s">
        <v>517</v>
      </c>
      <c r="C354" s="31">
        <v>4301051297</v>
      </c>
      <c r="D354" s="345">
        <v>4607091384253</v>
      </c>
      <c r="E354" s="343"/>
      <c r="F354" s="330">
        <v>0.4</v>
      </c>
      <c r="G354" s="32">
        <v>6</v>
      </c>
      <c r="H354" s="330">
        <v>2.4</v>
      </c>
      <c r="I354" s="330">
        <v>2.6840000000000002</v>
      </c>
      <c r="J354" s="32">
        <v>156</v>
      </c>
      <c r="K354" s="32" t="s">
        <v>63</v>
      </c>
      <c r="L354" s="33" t="s">
        <v>64</v>
      </c>
      <c r="M354" s="32">
        <v>40</v>
      </c>
      <c r="N354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4" s="342"/>
      <c r="P354" s="342"/>
      <c r="Q354" s="342"/>
      <c r="R354" s="343"/>
      <c r="S354" s="34"/>
      <c r="T354" s="34"/>
      <c r="U354" s="35" t="s">
        <v>65</v>
      </c>
      <c r="V354" s="331">
        <v>0</v>
      </c>
      <c r="W354" s="332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51" t="s">
        <v>1</v>
      </c>
    </row>
    <row r="355" spans="1:53" ht="27" hidden="1" customHeight="1" x14ac:dyDescent="0.25">
      <c r="A355" s="54" t="s">
        <v>518</v>
      </c>
      <c r="B355" s="54" t="s">
        <v>519</v>
      </c>
      <c r="C355" s="31">
        <v>4301051444</v>
      </c>
      <c r="D355" s="345">
        <v>4680115881969</v>
      </c>
      <c r="E355" s="343"/>
      <c r="F355" s="330">
        <v>0.4</v>
      </c>
      <c r="G355" s="32">
        <v>6</v>
      </c>
      <c r="H355" s="330">
        <v>2.4</v>
      </c>
      <c r="I355" s="330">
        <v>2.6</v>
      </c>
      <c r="J355" s="32">
        <v>156</v>
      </c>
      <c r="K355" s="32" t="s">
        <v>63</v>
      </c>
      <c r="L355" s="33" t="s">
        <v>64</v>
      </c>
      <c r="M355" s="32">
        <v>40</v>
      </c>
      <c r="N355" s="5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5" s="342"/>
      <c r="P355" s="342"/>
      <c r="Q355" s="342"/>
      <c r="R355" s="343"/>
      <c r="S355" s="34"/>
      <c r="T355" s="34"/>
      <c r="U355" s="35" t="s">
        <v>65</v>
      </c>
      <c r="V355" s="331">
        <v>0</v>
      </c>
      <c r="W355" s="332">
        <f>IFERROR(IF(V355="",0,CEILING((V355/$H355),1)*$H355),"")</f>
        <v>0</v>
      </c>
      <c r="X355" s="36" t="str">
        <f>IFERROR(IF(W355=0,"",ROUNDUP(W355/H355,0)*0.00753),"")</f>
        <v/>
      </c>
      <c r="Y355" s="56"/>
      <c r="Z355" s="57"/>
      <c r="AD355" s="58"/>
      <c r="BA355" s="252" t="s">
        <v>1</v>
      </c>
    </row>
    <row r="356" spans="1:53" x14ac:dyDescent="0.2">
      <c r="A356" s="349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51"/>
      <c r="N356" s="346" t="s">
        <v>66</v>
      </c>
      <c r="O356" s="347"/>
      <c r="P356" s="347"/>
      <c r="Q356" s="347"/>
      <c r="R356" s="347"/>
      <c r="S356" s="347"/>
      <c r="T356" s="348"/>
      <c r="U356" s="37" t="s">
        <v>67</v>
      </c>
      <c r="V356" s="333">
        <f>IFERROR(V352/H352,"0")+IFERROR(V353/H353,"0")+IFERROR(V354/H354,"0")+IFERROR(V355/H355,"0")</f>
        <v>442.30769230769232</v>
      </c>
      <c r="W356" s="333">
        <f>IFERROR(W352/H352,"0")+IFERROR(W353/H353,"0")+IFERROR(W354/H354,"0")+IFERROR(W355/H355,"0")</f>
        <v>443</v>
      </c>
      <c r="X356" s="333">
        <f>IFERROR(IF(X352="",0,X352),"0")+IFERROR(IF(X353="",0,X353),"0")+IFERROR(IF(X354="",0,X354),"0")+IFERROR(IF(X355="",0,X355),"0")</f>
        <v>9.6352499999999992</v>
      </c>
      <c r="Y356" s="334"/>
      <c r="Z356" s="334"/>
    </row>
    <row r="357" spans="1:53" x14ac:dyDescent="0.2">
      <c r="A357" s="350"/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1"/>
      <c r="N357" s="346" t="s">
        <v>66</v>
      </c>
      <c r="O357" s="347"/>
      <c r="P357" s="347"/>
      <c r="Q357" s="347"/>
      <c r="R357" s="347"/>
      <c r="S357" s="347"/>
      <c r="T357" s="348"/>
      <c r="U357" s="37" t="s">
        <v>65</v>
      </c>
      <c r="V357" s="333">
        <f>IFERROR(SUM(V352:V355),"0")</f>
        <v>3450</v>
      </c>
      <c r="W357" s="333">
        <f>IFERROR(SUM(W352:W355),"0")</f>
        <v>3455.4</v>
      </c>
      <c r="X357" s="37"/>
      <c r="Y357" s="334"/>
      <c r="Z357" s="334"/>
    </row>
    <row r="358" spans="1:53" ht="14.25" hidden="1" customHeight="1" x14ac:dyDescent="0.25">
      <c r="A358" s="379" t="s">
        <v>217</v>
      </c>
      <c r="B358" s="350"/>
      <c r="C358" s="350"/>
      <c r="D358" s="350"/>
      <c r="E358" s="350"/>
      <c r="F358" s="350"/>
      <c r="G358" s="350"/>
      <c r="H358" s="350"/>
      <c r="I358" s="350"/>
      <c r="J358" s="350"/>
      <c r="K358" s="350"/>
      <c r="L358" s="350"/>
      <c r="M358" s="350"/>
      <c r="N358" s="350"/>
      <c r="O358" s="350"/>
      <c r="P358" s="350"/>
      <c r="Q358" s="350"/>
      <c r="R358" s="350"/>
      <c r="S358" s="350"/>
      <c r="T358" s="350"/>
      <c r="U358" s="350"/>
      <c r="V358" s="350"/>
      <c r="W358" s="350"/>
      <c r="X358" s="350"/>
      <c r="Y358" s="327"/>
      <c r="Z358" s="327"/>
    </row>
    <row r="359" spans="1:53" ht="27" hidden="1" customHeight="1" x14ac:dyDescent="0.25">
      <c r="A359" s="54" t="s">
        <v>520</v>
      </c>
      <c r="B359" s="54" t="s">
        <v>521</v>
      </c>
      <c r="C359" s="31">
        <v>4301060322</v>
      </c>
      <c r="D359" s="345">
        <v>4607091389357</v>
      </c>
      <c r="E359" s="343"/>
      <c r="F359" s="330">
        <v>1.3</v>
      </c>
      <c r="G359" s="32">
        <v>6</v>
      </c>
      <c r="H359" s="330">
        <v>7.8</v>
      </c>
      <c r="I359" s="330">
        <v>8.2799999999999994</v>
      </c>
      <c r="J359" s="32">
        <v>56</v>
      </c>
      <c r="K359" s="32" t="s">
        <v>98</v>
      </c>
      <c r="L359" s="33" t="s">
        <v>64</v>
      </c>
      <c r="M359" s="32">
        <v>40</v>
      </c>
      <c r="N359" s="6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9" s="342"/>
      <c r="P359" s="342"/>
      <c r="Q359" s="342"/>
      <c r="R359" s="343"/>
      <c r="S359" s="34"/>
      <c r="T359" s="34"/>
      <c r="U359" s="35" t="s">
        <v>65</v>
      </c>
      <c r="V359" s="331">
        <v>0</v>
      </c>
      <c r="W359" s="332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3" t="s">
        <v>1</v>
      </c>
    </row>
    <row r="360" spans="1:53" hidden="1" x14ac:dyDescent="0.2">
      <c r="A360" s="349"/>
      <c r="B360" s="350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51"/>
      <c r="N360" s="346" t="s">
        <v>66</v>
      </c>
      <c r="O360" s="347"/>
      <c r="P360" s="347"/>
      <c r="Q360" s="347"/>
      <c r="R360" s="347"/>
      <c r="S360" s="347"/>
      <c r="T360" s="348"/>
      <c r="U360" s="37" t="s">
        <v>67</v>
      </c>
      <c r="V360" s="333">
        <f>IFERROR(V359/H359,"0")</f>
        <v>0</v>
      </c>
      <c r="W360" s="333">
        <f>IFERROR(W359/H359,"0")</f>
        <v>0</v>
      </c>
      <c r="X360" s="333">
        <f>IFERROR(IF(X359="",0,X359),"0")</f>
        <v>0</v>
      </c>
      <c r="Y360" s="334"/>
      <c r="Z360" s="334"/>
    </row>
    <row r="361" spans="1:53" hidden="1" x14ac:dyDescent="0.2">
      <c r="A361" s="350"/>
      <c r="B361" s="350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51"/>
      <c r="N361" s="346" t="s">
        <v>66</v>
      </c>
      <c r="O361" s="347"/>
      <c r="P361" s="347"/>
      <c r="Q361" s="347"/>
      <c r="R361" s="347"/>
      <c r="S361" s="347"/>
      <c r="T361" s="348"/>
      <c r="U361" s="37" t="s">
        <v>65</v>
      </c>
      <c r="V361" s="333">
        <f>IFERROR(SUM(V359:V359),"0")</f>
        <v>0</v>
      </c>
      <c r="W361" s="333">
        <f>IFERROR(SUM(W359:W359),"0")</f>
        <v>0</v>
      </c>
      <c r="X361" s="37"/>
      <c r="Y361" s="334"/>
      <c r="Z361" s="334"/>
    </row>
    <row r="362" spans="1:53" ht="27.75" hidden="1" customHeight="1" x14ac:dyDescent="0.2">
      <c r="A362" s="385" t="s">
        <v>522</v>
      </c>
      <c r="B362" s="386"/>
      <c r="C362" s="386"/>
      <c r="D362" s="386"/>
      <c r="E362" s="386"/>
      <c r="F362" s="386"/>
      <c r="G362" s="386"/>
      <c r="H362" s="386"/>
      <c r="I362" s="386"/>
      <c r="J362" s="386"/>
      <c r="K362" s="386"/>
      <c r="L362" s="386"/>
      <c r="M362" s="386"/>
      <c r="N362" s="386"/>
      <c r="O362" s="386"/>
      <c r="P362" s="386"/>
      <c r="Q362" s="386"/>
      <c r="R362" s="386"/>
      <c r="S362" s="386"/>
      <c r="T362" s="386"/>
      <c r="U362" s="386"/>
      <c r="V362" s="386"/>
      <c r="W362" s="386"/>
      <c r="X362" s="386"/>
      <c r="Y362" s="48"/>
      <c r="Z362" s="48"/>
    </row>
    <row r="363" spans="1:53" ht="16.5" hidden="1" customHeight="1" x14ac:dyDescent="0.25">
      <c r="A363" s="393" t="s">
        <v>523</v>
      </c>
      <c r="B363" s="350"/>
      <c r="C363" s="350"/>
      <c r="D363" s="350"/>
      <c r="E363" s="350"/>
      <c r="F363" s="350"/>
      <c r="G363" s="350"/>
      <c r="H363" s="350"/>
      <c r="I363" s="350"/>
      <c r="J363" s="350"/>
      <c r="K363" s="350"/>
      <c r="L363" s="350"/>
      <c r="M363" s="350"/>
      <c r="N363" s="350"/>
      <c r="O363" s="350"/>
      <c r="P363" s="350"/>
      <c r="Q363" s="350"/>
      <c r="R363" s="350"/>
      <c r="S363" s="350"/>
      <c r="T363" s="350"/>
      <c r="U363" s="350"/>
      <c r="V363" s="350"/>
      <c r="W363" s="350"/>
      <c r="X363" s="350"/>
      <c r="Y363" s="326"/>
      <c r="Z363" s="326"/>
    </row>
    <row r="364" spans="1:53" ht="14.25" hidden="1" customHeight="1" x14ac:dyDescent="0.25">
      <c r="A364" s="379" t="s">
        <v>103</v>
      </c>
      <c r="B364" s="350"/>
      <c r="C364" s="350"/>
      <c r="D364" s="350"/>
      <c r="E364" s="350"/>
      <c r="F364" s="350"/>
      <c r="G364" s="350"/>
      <c r="H364" s="350"/>
      <c r="I364" s="350"/>
      <c r="J364" s="350"/>
      <c r="K364" s="350"/>
      <c r="L364" s="350"/>
      <c r="M364" s="350"/>
      <c r="N364" s="350"/>
      <c r="O364" s="350"/>
      <c r="P364" s="350"/>
      <c r="Q364" s="350"/>
      <c r="R364" s="350"/>
      <c r="S364" s="350"/>
      <c r="T364" s="350"/>
      <c r="U364" s="350"/>
      <c r="V364" s="350"/>
      <c r="W364" s="350"/>
      <c r="X364" s="350"/>
      <c r="Y364" s="327"/>
      <c r="Z364" s="327"/>
    </row>
    <row r="365" spans="1:53" ht="27" hidden="1" customHeight="1" x14ac:dyDescent="0.25">
      <c r="A365" s="54" t="s">
        <v>524</v>
      </c>
      <c r="B365" s="54" t="s">
        <v>525</v>
      </c>
      <c r="C365" s="31">
        <v>4301011428</v>
      </c>
      <c r="D365" s="345">
        <v>4607091389708</v>
      </c>
      <c r="E365" s="343"/>
      <c r="F365" s="330">
        <v>0.45</v>
      </c>
      <c r="G365" s="32">
        <v>6</v>
      </c>
      <c r="H365" s="330">
        <v>2.7</v>
      </c>
      <c r="I365" s="330">
        <v>2.9</v>
      </c>
      <c r="J365" s="32">
        <v>156</v>
      </c>
      <c r="K365" s="32" t="s">
        <v>63</v>
      </c>
      <c r="L365" s="33" t="s">
        <v>99</v>
      </c>
      <c r="M365" s="32">
        <v>50</v>
      </c>
      <c r="N365" s="5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5" s="342"/>
      <c r="P365" s="342"/>
      <c r="Q365" s="342"/>
      <c r="R365" s="343"/>
      <c r="S365" s="34"/>
      <c r="T365" s="34"/>
      <c r="U365" s="35" t="s">
        <v>65</v>
      </c>
      <c r="V365" s="331">
        <v>0</v>
      </c>
      <c r="W365" s="332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4" t="s">
        <v>1</v>
      </c>
    </row>
    <row r="366" spans="1:53" ht="27" hidden="1" customHeight="1" x14ac:dyDescent="0.25">
      <c r="A366" s="54" t="s">
        <v>526</v>
      </c>
      <c r="B366" s="54" t="s">
        <v>527</v>
      </c>
      <c r="C366" s="31">
        <v>4301011427</v>
      </c>
      <c r="D366" s="345">
        <v>4607091389692</v>
      </c>
      <c r="E366" s="343"/>
      <c r="F366" s="330">
        <v>0.45</v>
      </c>
      <c r="G366" s="32">
        <v>6</v>
      </c>
      <c r="H366" s="330">
        <v>2.7</v>
      </c>
      <c r="I366" s="330">
        <v>2.9</v>
      </c>
      <c r="J366" s="32">
        <v>156</v>
      </c>
      <c r="K366" s="32" t="s">
        <v>63</v>
      </c>
      <c r="L366" s="33" t="s">
        <v>99</v>
      </c>
      <c r="M366" s="32">
        <v>50</v>
      </c>
      <c r="N366" s="67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6" s="342"/>
      <c r="P366" s="342"/>
      <c r="Q366" s="342"/>
      <c r="R366" s="343"/>
      <c r="S366" s="34"/>
      <c r="T366" s="34"/>
      <c r="U366" s="35" t="s">
        <v>65</v>
      </c>
      <c r="V366" s="331">
        <v>0</v>
      </c>
      <c r="W366" s="332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5" t="s">
        <v>1</v>
      </c>
    </row>
    <row r="367" spans="1:53" hidden="1" x14ac:dyDescent="0.2">
      <c r="A367" s="349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51"/>
      <c r="N367" s="346" t="s">
        <v>66</v>
      </c>
      <c r="O367" s="347"/>
      <c r="P367" s="347"/>
      <c r="Q367" s="347"/>
      <c r="R367" s="347"/>
      <c r="S367" s="347"/>
      <c r="T367" s="348"/>
      <c r="U367" s="37" t="s">
        <v>67</v>
      </c>
      <c r="V367" s="333">
        <f>IFERROR(V365/H365,"0")+IFERROR(V366/H366,"0")</f>
        <v>0</v>
      </c>
      <c r="W367" s="333">
        <f>IFERROR(W365/H365,"0")+IFERROR(W366/H366,"0")</f>
        <v>0</v>
      </c>
      <c r="X367" s="333">
        <f>IFERROR(IF(X365="",0,X365),"0")+IFERROR(IF(X366="",0,X366),"0")</f>
        <v>0</v>
      </c>
      <c r="Y367" s="334"/>
      <c r="Z367" s="334"/>
    </row>
    <row r="368" spans="1:53" hidden="1" x14ac:dyDescent="0.2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51"/>
      <c r="N368" s="346" t="s">
        <v>66</v>
      </c>
      <c r="O368" s="347"/>
      <c r="P368" s="347"/>
      <c r="Q368" s="347"/>
      <c r="R368" s="347"/>
      <c r="S368" s="347"/>
      <c r="T368" s="348"/>
      <c r="U368" s="37" t="s">
        <v>65</v>
      </c>
      <c r="V368" s="333">
        <f>IFERROR(SUM(V365:V366),"0")</f>
        <v>0</v>
      </c>
      <c r="W368" s="333">
        <f>IFERROR(SUM(W365:W366),"0")</f>
        <v>0</v>
      </c>
      <c r="X368" s="37"/>
      <c r="Y368" s="334"/>
      <c r="Z368" s="334"/>
    </row>
    <row r="369" spans="1:53" ht="14.25" hidden="1" customHeight="1" x14ac:dyDescent="0.25">
      <c r="A369" s="379" t="s">
        <v>60</v>
      </c>
      <c r="B369" s="350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27"/>
      <c r="Z369" s="327"/>
    </row>
    <row r="370" spans="1:53" ht="27" hidden="1" customHeight="1" x14ac:dyDescent="0.25">
      <c r="A370" s="54" t="s">
        <v>528</v>
      </c>
      <c r="B370" s="54" t="s">
        <v>529</v>
      </c>
      <c r="C370" s="31">
        <v>4301031177</v>
      </c>
      <c r="D370" s="345">
        <v>4607091389753</v>
      </c>
      <c r="E370" s="343"/>
      <c r="F370" s="330">
        <v>0.7</v>
      </c>
      <c r="G370" s="32">
        <v>6</v>
      </c>
      <c r="H370" s="330">
        <v>4.2</v>
      </c>
      <c r="I370" s="330">
        <v>4.43</v>
      </c>
      <c r="J370" s="32">
        <v>156</v>
      </c>
      <c r="K370" s="32" t="s">
        <v>63</v>
      </c>
      <c r="L370" s="33" t="s">
        <v>64</v>
      </c>
      <c r="M370" s="32">
        <v>45</v>
      </c>
      <c r="N370" s="3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0" s="342"/>
      <c r="P370" s="342"/>
      <c r="Q370" s="342"/>
      <c r="R370" s="343"/>
      <c r="S370" s="34"/>
      <c r="T370" s="34"/>
      <c r="U370" s="35" t="s">
        <v>65</v>
      </c>
      <c r="V370" s="331">
        <v>0</v>
      </c>
      <c r="W370" s="332">
        <f t="shared" ref="W370:W382" si="16"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6" t="s">
        <v>1</v>
      </c>
    </row>
    <row r="371" spans="1:53" ht="27" hidden="1" customHeight="1" x14ac:dyDescent="0.25">
      <c r="A371" s="54" t="s">
        <v>530</v>
      </c>
      <c r="B371" s="54" t="s">
        <v>531</v>
      </c>
      <c r="C371" s="31">
        <v>4301031174</v>
      </c>
      <c r="D371" s="345">
        <v>4607091389760</v>
      </c>
      <c r="E371" s="343"/>
      <c r="F371" s="330">
        <v>0.7</v>
      </c>
      <c r="G371" s="32">
        <v>6</v>
      </c>
      <c r="H371" s="330">
        <v>4.2</v>
      </c>
      <c r="I371" s="330">
        <v>4.43</v>
      </c>
      <c r="J371" s="32">
        <v>156</v>
      </c>
      <c r="K371" s="32" t="s">
        <v>63</v>
      </c>
      <c r="L371" s="33" t="s">
        <v>64</v>
      </c>
      <c r="M371" s="32">
        <v>45</v>
      </c>
      <c r="N371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1" s="342"/>
      <c r="P371" s="342"/>
      <c r="Q371" s="342"/>
      <c r="R371" s="343"/>
      <c r="S371" s="34"/>
      <c r="T371" s="34"/>
      <c r="U371" s="35" t="s">
        <v>65</v>
      </c>
      <c r="V371" s="331">
        <v>0</v>
      </c>
      <c r="W371" s="332">
        <f t="shared" si="16"/>
        <v>0</v>
      </c>
      <c r="X371" s="36" t="str">
        <f>IFERROR(IF(W371=0,"",ROUNDUP(W371/H371,0)*0.00753),"")</f>
        <v/>
      </c>
      <c r="Y371" s="56"/>
      <c r="Z371" s="57"/>
      <c r="AD371" s="58"/>
      <c r="BA371" s="257" t="s">
        <v>1</v>
      </c>
    </row>
    <row r="372" spans="1:53" ht="27" hidden="1" customHeight="1" x14ac:dyDescent="0.25">
      <c r="A372" s="54" t="s">
        <v>532</v>
      </c>
      <c r="B372" s="54" t="s">
        <v>533</v>
      </c>
      <c r="C372" s="31">
        <v>4301031175</v>
      </c>
      <c r="D372" s="345">
        <v>4607091389746</v>
      </c>
      <c r="E372" s="343"/>
      <c r="F372" s="330">
        <v>0.7</v>
      </c>
      <c r="G372" s="32">
        <v>6</v>
      </c>
      <c r="H372" s="330">
        <v>4.2</v>
      </c>
      <c r="I372" s="330">
        <v>4.43</v>
      </c>
      <c r="J372" s="32">
        <v>156</v>
      </c>
      <c r="K372" s="32" t="s">
        <v>63</v>
      </c>
      <c r="L372" s="33" t="s">
        <v>64</v>
      </c>
      <c r="M372" s="32">
        <v>45</v>
      </c>
      <c r="N372" s="55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2" s="342"/>
      <c r="P372" s="342"/>
      <c r="Q372" s="342"/>
      <c r="R372" s="343"/>
      <c r="S372" s="34"/>
      <c r="T372" s="34"/>
      <c r="U372" s="35" t="s">
        <v>65</v>
      </c>
      <c r="V372" s="331">
        <v>0</v>
      </c>
      <c r="W372" s="332">
        <f t="shared" si="16"/>
        <v>0</v>
      </c>
      <c r="X372" s="36" t="str">
        <f>IFERROR(IF(W372=0,"",ROUNDUP(W372/H372,0)*0.00753),"")</f>
        <v/>
      </c>
      <c r="Y372" s="56"/>
      <c r="Z372" s="57"/>
      <c r="AD372" s="58"/>
      <c r="BA372" s="258" t="s">
        <v>1</v>
      </c>
    </row>
    <row r="373" spans="1:53" ht="37.5" hidden="1" customHeight="1" x14ac:dyDescent="0.25">
      <c r="A373" s="54" t="s">
        <v>534</v>
      </c>
      <c r="B373" s="54" t="s">
        <v>535</v>
      </c>
      <c r="C373" s="31">
        <v>4301031236</v>
      </c>
      <c r="D373" s="345">
        <v>4680115882928</v>
      </c>
      <c r="E373" s="343"/>
      <c r="F373" s="330">
        <v>0.28000000000000003</v>
      </c>
      <c r="G373" s="32">
        <v>6</v>
      </c>
      <c r="H373" s="330">
        <v>1.68</v>
      </c>
      <c r="I373" s="330">
        <v>2.6</v>
      </c>
      <c r="J373" s="32">
        <v>156</v>
      </c>
      <c r="K373" s="32" t="s">
        <v>63</v>
      </c>
      <c r="L373" s="33" t="s">
        <v>64</v>
      </c>
      <c r="M373" s="32">
        <v>35</v>
      </c>
      <c r="N373" s="5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3" s="342"/>
      <c r="P373" s="342"/>
      <c r="Q373" s="342"/>
      <c r="R373" s="343"/>
      <c r="S373" s="34"/>
      <c r="T373" s="34"/>
      <c r="U373" s="35" t="s">
        <v>65</v>
      </c>
      <c r="V373" s="331">
        <v>0</v>
      </c>
      <c r="W373" s="332">
        <f t="shared" si="16"/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hidden="1" customHeight="1" x14ac:dyDescent="0.25">
      <c r="A374" s="54" t="s">
        <v>536</v>
      </c>
      <c r="B374" s="54" t="s">
        <v>537</v>
      </c>
      <c r="C374" s="31">
        <v>4301031257</v>
      </c>
      <c r="D374" s="345">
        <v>4680115883147</v>
      </c>
      <c r="E374" s="343"/>
      <c r="F374" s="330">
        <v>0.28000000000000003</v>
      </c>
      <c r="G374" s="32">
        <v>6</v>
      </c>
      <c r="H374" s="330">
        <v>1.68</v>
      </c>
      <c r="I374" s="330">
        <v>1.81</v>
      </c>
      <c r="J374" s="32">
        <v>234</v>
      </c>
      <c r="K374" s="32" t="s">
        <v>173</v>
      </c>
      <c r="L374" s="33" t="s">
        <v>64</v>
      </c>
      <c r="M374" s="32">
        <v>45</v>
      </c>
      <c r="N374" s="5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4" s="342"/>
      <c r="P374" s="342"/>
      <c r="Q374" s="342"/>
      <c r="R374" s="343"/>
      <c r="S374" s="34"/>
      <c r="T374" s="34"/>
      <c r="U374" s="35" t="s">
        <v>65</v>
      </c>
      <c r="V374" s="331">
        <v>0</v>
      </c>
      <c r="W374" s="332">
        <f t="shared" si="16"/>
        <v>0</v>
      </c>
      <c r="X374" s="36" t="str">
        <f t="shared" ref="X374:X382" si="17">IFERROR(IF(W374=0,"",ROUNDUP(W374/H374,0)*0.00502),"")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538</v>
      </c>
      <c r="B375" s="54" t="s">
        <v>539</v>
      </c>
      <c r="C375" s="31">
        <v>4301031178</v>
      </c>
      <c r="D375" s="345">
        <v>4607091384338</v>
      </c>
      <c r="E375" s="343"/>
      <c r="F375" s="330">
        <v>0.35</v>
      </c>
      <c r="G375" s="32">
        <v>6</v>
      </c>
      <c r="H375" s="330">
        <v>2.1</v>
      </c>
      <c r="I375" s="330">
        <v>2.23</v>
      </c>
      <c r="J375" s="32">
        <v>234</v>
      </c>
      <c r="K375" s="32" t="s">
        <v>173</v>
      </c>
      <c r="L375" s="33" t="s">
        <v>64</v>
      </c>
      <c r="M375" s="32">
        <v>45</v>
      </c>
      <c r="N375" s="4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5" s="342"/>
      <c r="P375" s="342"/>
      <c r="Q375" s="342"/>
      <c r="R375" s="343"/>
      <c r="S375" s="34"/>
      <c r="T375" s="34"/>
      <c r="U375" s="35" t="s">
        <v>65</v>
      </c>
      <c r="V375" s="331">
        <v>0</v>
      </c>
      <c r="W375" s="332">
        <f t="shared" si="16"/>
        <v>0</v>
      </c>
      <c r="X375" s="36" t="str">
        <f t="shared" si="17"/>
        <v/>
      </c>
      <c r="Y375" s="56"/>
      <c r="Z375" s="57"/>
      <c r="AD375" s="58"/>
      <c r="BA375" s="261" t="s">
        <v>1</v>
      </c>
    </row>
    <row r="376" spans="1:53" ht="37.5" hidden="1" customHeight="1" x14ac:dyDescent="0.25">
      <c r="A376" s="54" t="s">
        <v>540</v>
      </c>
      <c r="B376" s="54" t="s">
        <v>541</v>
      </c>
      <c r="C376" s="31">
        <v>4301031254</v>
      </c>
      <c r="D376" s="345">
        <v>4680115883154</v>
      </c>
      <c r="E376" s="343"/>
      <c r="F376" s="330">
        <v>0.28000000000000003</v>
      </c>
      <c r="G376" s="32">
        <v>6</v>
      </c>
      <c r="H376" s="330">
        <v>1.68</v>
      </c>
      <c r="I376" s="330">
        <v>1.81</v>
      </c>
      <c r="J376" s="32">
        <v>234</v>
      </c>
      <c r="K376" s="32" t="s">
        <v>173</v>
      </c>
      <c r="L376" s="33" t="s">
        <v>64</v>
      </c>
      <c r="M376" s="32">
        <v>45</v>
      </c>
      <c r="N376" s="6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6" s="342"/>
      <c r="P376" s="342"/>
      <c r="Q376" s="342"/>
      <c r="R376" s="343"/>
      <c r="S376" s="34"/>
      <c r="T376" s="34"/>
      <c r="U376" s="35" t="s">
        <v>65</v>
      </c>
      <c r="V376" s="331">
        <v>0</v>
      </c>
      <c r="W376" s="332">
        <f t="shared" si="16"/>
        <v>0</v>
      </c>
      <c r="X376" s="36" t="str">
        <f t="shared" si="17"/>
        <v/>
      </c>
      <c r="Y376" s="56"/>
      <c r="Z376" s="57"/>
      <c r="AD376" s="58"/>
      <c r="BA376" s="262" t="s">
        <v>1</v>
      </c>
    </row>
    <row r="377" spans="1:53" ht="37.5" hidden="1" customHeight="1" x14ac:dyDescent="0.25">
      <c r="A377" s="54" t="s">
        <v>542</v>
      </c>
      <c r="B377" s="54" t="s">
        <v>543</v>
      </c>
      <c r="C377" s="31">
        <v>4301031171</v>
      </c>
      <c r="D377" s="345">
        <v>4607091389524</v>
      </c>
      <c r="E377" s="343"/>
      <c r="F377" s="330">
        <v>0.35</v>
      </c>
      <c r="G377" s="32">
        <v>6</v>
      </c>
      <c r="H377" s="330">
        <v>2.1</v>
      </c>
      <c r="I377" s="330">
        <v>2.23</v>
      </c>
      <c r="J377" s="32">
        <v>234</v>
      </c>
      <c r="K377" s="32" t="s">
        <v>173</v>
      </c>
      <c r="L377" s="33" t="s">
        <v>64</v>
      </c>
      <c r="M377" s="32">
        <v>45</v>
      </c>
      <c r="N377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7" s="342"/>
      <c r="P377" s="342"/>
      <c r="Q377" s="342"/>
      <c r="R377" s="343"/>
      <c r="S377" s="34"/>
      <c r="T377" s="34"/>
      <c r="U377" s="35" t="s">
        <v>65</v>
      </c>
      <c r="V377" s="331">
        <v>0</v>
      </c>
      <c r="W377" s="332">
        <f t="shared" si="16"/>
        <v>0</v>
      </c>
      <c r="X377" s="36" t="str">
        <f t="shared" si="17"/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544</v>
      </c>
      <c r="B378" s="54" t="s">
        <v>545</v>
      </c>
      <c r="C378" s="31">
        <v>4301031258</v>
      </c>
      <c r="D378" s="345">
        <v>4680115883161</v>
      </c>
      <c r="E378" s="343"/>
      <c r="F378" s="330">
        <v>0.28000000000000003</v>
      </c>
      <c r="G378" s="32">
        <v>6</v>
      </c>
      <c r="H378" s="330">
        <v>1.68</v>
      </c>
      <c r="I378" s="330">
        <v>1.81</v>
      </c>
      <c r="J378" s="32">
        <v>234</v>
      </c>
      <c r="K378" s="32" t="s">
        <v>173</v>
      </c>
      <c r="L378" s="33" t="s">
        <v>64</v>
      </c>
      <c r="M378" s="32">
        <v>45</v>
      </c>
      <c r="N378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8" s="342"/>
      <c r="P378" s="342"/>
      <c r="Q378" s="342"/>
      <c r="R378" s="343"/>
      <c r="S378" s="34"/>
      <c r="T378" s="34"/>
      <c r="U378" s="35" t="s">
        <v>65</v>
      </c>
      <c r="V378" s="331">
        <v>0</v>
      </c>
      <c r="W378" s="332">
        <f t="shared" si="16"/>
        <v>0</v>
      </c>
      <c r="X378" s="36" t="str">
        <f t="shared" si="17"/>
        <v/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546</v>
      </c>
      <c r="B379" s="54" t="s">
        <v>547</v>
      </c>
      <c r="C379" s="31">
        <v>4301031170</v>
      </c>
      <c r="D379" s="345">
        <v>4607091384345</v>
      </c>
      <c r="E379" s="343"/>
      <c r="F379" s="330">
        <v>0.35</v>
      </c>
      <c r="G379" s="32">
        <v>6</v>
      </c>
      <c r="H379" s="330">
        <v>2.1</v>
      </c>
      <c r="I379" s="330">
        <v>2.23</v>
      </c>
      <c r="J379" s="32">
        <v>234</v>
      </c>
      <c r="K379" s="32" t="s">
        <v>173</v>
      </c>
      <c r="L379" s="33" t="s">
        <v>64</v>
      </c>
      <c r="M379" s="32">
        <v>45</v>
      </c>
      <c r="N379" s="4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9" s="342"/>
      <c r="P379" s="342"/>
      <c r="Q379" s="342"/>
      <c r="R379" s="343"/>
      <c r="S379" s="34"/>
      <c r="T379" s="34"/>
      <c r="U379" s="35" t="s">
        <v>65</v>
      </c>
      <c r="V379" s="331">
        <v>0</v>
      </c>
      <c r="W379" s="332">
        <f t="shared" si="16"/>
        <v>0</v>
      </c>
      <c r="X379" s="36" t="str">
        <f t="shared" si="17"/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548</v>
      </c>
      <c r="B380" s="54" t="s">
        <v>549</v>
      </c>
      <c r="C380" s="31">
        <v>4301031256</v>
      </c>
      <c r="D380" s="345">
        <v>4680115883178</v>
      </c>
      <c r="E380" s="343"/>
      <c r="F380" s="330">
        <v>0.28000000000000003</v>
      </c>
      <c r="G380" s="32">
        <v>6</v>
      </c>
      <c r="H380" s="330">
        <v>1.68</v>
      </c>
      <c r="I380" s="330">
        <v>1.81</v>
      </c>
      <c r="J380" s="32">
        <v>234</v>
      </c>
      <c r="K380" s="32" t="s">
        <v>173</v>
      </c>
      <c r="L380" s="33" t="s">
        <v>64</v>
      </c>
      <c r="M380" s="32">
        <v>45</v>
      </c>
      <c r="N380" s="5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0" s="342"/>
      <c r="P380" s="342"/>
      <c r="Q380" s="342"/>
      <c r="R380" s="343"/>
      <c r="S380" s="34"/>
      <c r="T380" s="34"/>
      <c r="U380" s="35" t="s">
        <v>65</v>
      </c>
      <c r="V380" s="331">
        <v>0</v>
      </c>
      <c r="W380" s="332">
        <f t="shared" si="16"/>
        <v>0</v>
      </c>
      <c r="X380" s="36" t="str">
        <f t="shared" si="17"/>
        <v/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550</v>
      </c>
      <c r="B381" s="54" t="s">
        <v>551</v>
      </c>
      <c r="C381" s="31">
        <v>4301031172</v>
      </c>
      <c r="D381" s="345">
        <v>4607091389531</v>
      </c>
      <c r="E381" s="343"/>
      <c r="F381" s="330">
        <v>0.35</v>
      </c>
      <c r="G381" s="32">
        <v>6</v>
      </c>
      <c r="H381" s="330">
        <v>2.1</v>
      </c>
      <c r="I381" s="330">
        <v>2.23</v>
      </c>
      <c r="J381" s="32">
        <v>234</v>
      </c>
      <c r="K381" s="32" t="s">
        <v>173</v>
      </c>
      <c r="L381" s="33" t="s">
        <v>64</v>
      </c>
      <c r="M381" s="32">
        <v>45</v>
      </c>
      <c r="N381" s="6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1" s="342"/>
      <c r="P381" s="342"/>
      <c r="Q381" s="342"/>
      <c r="R381" s="343"/>
      <c r="S381" s="34"/>
      <c r="T381" s="34"/>
      <c r="U381" s="35" t="s">
        <v>65</v>
      </c>
      <c r="V381" s="331">
        <v>0</v>
      </c>
      <c r="W381" s="332">
        <f t="shared" si="16"/>
        <v>0</v>
      </c>
      <c r="X381" s="36" t="str">
        <f t="shared" si="17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552</v>
      </c>
      <c r="B382" s="54" t="s">
        <v>553</v>
      </c>
      <c r="C382" s="31">
        <v>4301031255</v>
      </c>
      <c r="D382" s="345">
        <v>4680115883185</v>
      </c>
      <c r="E382" s="343"/>
      <c r="F382" s="330">
        <v>0.28000000000000003</v>
      </c>
      <c r="G382" s="32">
        <v>6</v>
      </c>
      <c r="H382" s="330">
        <v>1.68</v>
      </c>
      <c r="I382" s="330">
        <v>1.81</v>
      </c>
      <c r="J382" s="32">
        <v>234</v>
      </c>
      <c r="K382" s="32" t="s">
        <v>173</v>
      </c>
      <c r="L382" s="33" t="s">
        <v>64</v>
      </c>
      <c r="M382" s="32">
        <v>45</v>
      </c>
      <c r="N382" s="507" t="s">
        <v>554</v>
      </c>
      <c r="O382" s="342"/>
      <c r="P382" s="342"/>
      <c r="Q382" s="342"/>
      <c r="R382" s="343"/>
      <c r="S382" s="34"/>
      <c r="T382" s="34"/>
      <c r="U382" s="35" t="s">
        <v>65</v>
      </c>
      <c r="V382" s="331">
        <v>0</v>
      </c>
      <c r="W382" s="332">
        <f t="shared" si="16"/>
        <v>0</v>
      </c>
      <c r="X382" s="36" t="str">
        <f t="shared" si="17"/>
        <v/>
      </c>
      <c r="Y382" s="56"/>
      <c r="Z382" s="57"/>
      <c r="AD382" s="58"/>
      <c r="BA382" s="268" t="s">
        <v>1</v>
      </c>
    </row>
    <row r="383" spans="1:53" hidden="1" x14ac:dyDescent="0.2">
      <c r="A383" s="349"/>
      <c r="B383" s="350"/>
      <c r="C383" s="350"/>
      <c r="D383" s="350"/>
      <c r="E383" s="350"/>
      <c r="F383" s="350"/>
      <c r="G383" s="350"/>
      <c r="H383" s="350"/>
      <c r="I383" s="350"/>
      <c r="J383" s="350"/>
      <c r="K383" s="350"/>
      <c r="L383" s="350"/>
      <c r="M383" s="351"/>
      <c r="N383" s="346" t="s">
        <v>66</v>
      </c>
      <c r="O383" s="347"/>
      <c r="P383" s="347"/>
      <c r="Q383" s="347"/>
      <c r="R383" s="347"/>
      <c r="S383" s="347"/>
      <c r="T383" s="348"/>
      <c r="U383" s="37" t="s">
        <v>67</v>
      </c>
      <c r="V383" s="333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>0</v>
      </c>
      <c r="W383" s="333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>0</v>
      </c>
      <c r="X383" s="333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>0</v>
      </c>
      <c r="Y383" s="334"/>
      <c r="Z383" s="334"/>
    </row>
    <row r="384" spans="1:53" hidden="1" x14ac:dyDescent="0.2">
      <c r="A384" s="350"/>
      <c r="B384" s="350"/>
      <c r="C384" s="350"/>
      <c r="D384" s="350"/>
      <c r="E384" s="350"/>
      <c r="F384" s="350"/>
      <c r="G384" s="350"/>
      <c r="H384" s="350"/>
      <c r="I384" s="350"/>
      <c r="J384" s="350"/>
      <c r="K384" s="350"/>
      <c r="L384" s="350"/>
      <c r="M384" s="351"/>
      <c r="N384" s="346" t="s">
        <v>66</v>
      </c>
      <c r="O384" s="347"/>
      <c r="P384" s="347"/>
      <c r="Q384" s="347"/>
      <c r="R384" s="347"/>
      <c r="S384" s="347"/>
      <c r="T384" s="348"/>
      <c r="U384" s="37" t="s">
        <v>65</v>
      </c>
      <c r="V384" s="333">
        <f>IFERROR(SUM(V370:V382),"0")</f>
        <v>0</v>
      </c>
      <c r="W384" s="333">
        <f>IFERROR(SUM(W370:W382),"0")</f>
        <v>0</v>
      </c>
      <c r="X384" s="37"/>
      <c r="Y384" s="334"/>
      <c r="Z384" s="334"/>
    </row>
    <row r="385" spans="1:53" ht="14.25" hidden="1" customHeight="1" x14ac:dyDescent="0.25">
      <c r="A385" s="379" t="s">
        <v>68</v>
      </c>
      <c r="B385" s="350"/>
      <c r="C385" s="350"/>
      <c r="D385" s="350"/>
      <c r="E385" s="350"/>
      <c r="F385" s="350"/>
      <c r="G385" s="350"/>
      <c r="H385" s="350"/>
      <c r="I385" s="350"/>
      <c r="J385" s="350"/>
      <c r="K385" s="350"/>
      <c r="L385" s="350"/>
      <c r="M385" s="350"/>
      <c r="N385" s="350"/>
      <c r="O385" s="350"/>
      <c r="P385" s="350"/>
      <c r="Q385" s="350"/>
      <c r="R385" s="350"/>
      <c r="S385" s="350"/>
      <c r="T385" s="350"/>
      <c r="U385" s="350"/>
      <c r="V385" s="350"/>
      <c r="W385" s="350"/>
      <c r="X385" s="350"/>
      <c r="Y385" s="327"/>
      <c r="Z385" s="327"/>
    </row>
    <row r="386" spans="1:53" ht="27" hidden="1" customHeight="1" x14ac:dyDescent="0.25">
      <c r="A386" s="54" t="s">
        <v>555</v>
      </c>
      <c r="B386" s="54" t="s">
        <v>556</v>
      </c>
      <c r="C386" s="31">
        <v>4301051258</v>
      </c>
      <c r="D386" s="345">
        <v>4607091389685</v>
      </c>
      <c r="E386" s="343"/>
      <c r="F386" s="330">
        <v>1.3</v>
      </c>
      <c r="G386" s="32">
        <v>6</v>
      </c>
      <c r="H386" s="330">
        <v>7.8</v>
      </c>
      <c r="I386" s="330">
        <v>8.3460000000000001</v>
      </c>
      <c r="J386" s="32">
        <v>56</v>
      </c>
      <c r="K386" s="32" t="s">
        <v>98</v>
      </c>
      <c r="L386" s="33" t="s">
        <v>120</v>
      </c>
      <c r="M386" s="32">
        <v>45</v>
      </c>
      <c r="N386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6" s="342"/>
      <c r="P386" s="342"/>
      <c r="Q386" s="342"/>
      <c r="R386" s="343"/>
      <c r="S386" s="34"/>
      <c r="T386" s="34"/>
      <c r="U386" s="35" t="s">
        <v>65</v>
      </c>
      <c r="V386" s="331">
        <v>0</v>
      </c>
      <c r="W386" s="332">
        <f>IFERROR(IF(V386="",0,CEILING((V386/$H386),1)*$H386),"")</f>
        <v>0</v>
      </c>
      <c r="X386" s="36" t="str">
        <f>IFERROR(IF(W386=0,"",ROUNDUP(W386/H386,0)*0.02175),"")</f>
        <v/>
      </c>
      <c r="Y386" s="56"/>
      <c r="Z386" s="57"/>
      <c r="AD386" s="58"/>
      <c r="BA386" s="269" t="s">
        <v>1</v>
      </c>
    </row>
    <row r="387" spans="1:53" ht="27" hidden="1" customHeight="1" x14ac:dyDescent="0.25">
      <c r="A387" s="54" t="s">
        <v>557</v>
      </c>
      <c r="B387" s="54" t="s">
        <v>558</v>
      </c>
      <c r="C387" s="31">
        <v>4301051431</v>
      </c>
      <c r="D387" s="345">
        <v>4607091389654</v>
      </c>
      <c r="E387" s="343"/>
      <c r="F387" s="330">
        <v>0.33</v>
      </c>
      <c r="G387" s="32">
        <v>6</v>
      </c>
      <c r="H387" s="330">
        <v>1.98</v>
      </c>
      <c r="I387" s="330">
        <v>2.258</v>
      </c>
      <c r="J387" s="32">
        <v>156</v>
      </c>
      <c r="K387" s="32" t="s">
        <v>63</v>
      </c>
      <c r="L387" s="33" t="s">
        <v>120</v>
      </c>
      <c r="M387" s="32">
        <v>45</v>
      </c>
      <c r="N387" s="5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7" s="342"/>
      <c r="P387" s="342"/>
      <c r="Q387" s="342"/>
      <c r="R387" s="343"/>
      <c r="S387" s="34"/>
      <c r="T387" s="34"/>
      <c r="U387" s="35" t="s">
        <v>65</v>
      </c>
      <c r="V387" s="331">
        <v>0</v>
      </c>
      <c r="W387" s="332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559</v>
      </c>
      <c r="B388" s="54" t="s">
        <v>560</v>
      </c>
      <c r="C388" s="31">
        <v>4301051284</v>
      </c>
      <c r="D388" s="345">
        <v>4607091384352</v>
      </c>
      <c r="E388" s="343"/>
      <c r="F388" s="330">
        <v>0.6</v>
      </c>
      <c r="G388" s="32">
        <v>4</v>
      </c>
      <c r="H388" s="330">
        <v>2.4</v>
      </c>
      <c r="I388" s="330">
        <v>2.6459999999999999</v>
      </c>
      <c r="J388" s="32">
        <v>120</v>
      </c>
      <c r="K388" s="32" t="s">
        <v>63</v>
      </c>
      <c r="L388" s="33" t="s">
        <v>120</v>
      </c>
      <c r="M388" s="32">
        <v>45</v>
      </c>
      <c r="N388" s="3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8" s="342"/>
      <c r="P388" s="342"/>
      <c r="Q388" s="342"/>
      <c r="R388" s="343"/>
      <c r="S388" s="34"/>
      <c r="T388" s="34"/>
      <c r="U388" s="35" t="s">
        <v>65</v>
      </c>
      <c r="V388" s="331">
        <v>0</v>
      </c>
      <c r="W388" s="332">
        <f>IFERROR(IF(V388="",0,CEILING((V388/$H388),1)*$H388),"")</f>
        <v>0</v>
      </c>
      <c r="X388" s="36" t="str">
        <f>IFERROR(IF(W388=0,"",ROUNDUP(W388/H388,0)*0.00937),"")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561</v>
      </c>
      <c r="B389" s="54" t="s">
        <v>562</v>
      </c>
      <c r="C389" s="31">
        <v>4301051257</v>
      </c>
      <c r="D389" s="345">
        <v>4607091389661</v>
      </c>
      <c r="E389" s="343"/>
      <c r="F389" s="330">
        <v>0.55000000000000004</v>
      </c>
      <c r="G389" s="32">
        <v>4</v>
      </c>
      <c r="H389" s="330">
        <v>2.2000000000000002</v>
      </c>
      <c r="I389" s="330">
        <v>2.492</v>
      </c>
      <c r="J389" s="32">
        <v>120</v>
      </c>
      <c r="K389" s="32" t="s">
        <v>63</v>
      </c>
      <c r="L389" s="33" t="s">
        <v>120</v>
      </c>
      <c r="M389" s="32">
        <v>45</v>
      </c>
      <c r="N389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9" s="342"/>
      <c r="P389" s="342"/>
      <c r="Q389" s="342"/>
      <c r="R389" s="343"/>
      <c r="S389" s="34"/>
      <c r="T389" s="34"/>
      <c r="U389" s="35" t="s">
        <v>65</v>
      </c>
      <c r="V389" s="331">
        <v>0</v>
      </c>
      <c r="W389" s="332">
        <f>IFERROR(IF(V389="",0,CEILING((V389/$H389),1)*$H389),"")</f>
        <v>0</v>
      </c>
      <c r="X389" s="36" t="str">
        <f>IFERROR(IF(W389=0,"",ROUNDUP(W389/H389,0)*0.00937),"")</f>
        <v/>
      </c>
      <c r="Y389" s="56"/>
      <c r="Z389" s="57"/>
      <c r="AD389" s="58"/>
      <c r="BA389" s="272" t="s">
        <v>1</v>
      </c>
    </row>
    <row r="390" spans="1:53" hidden="1" x14ac:dyDescent="0.2">
      <c r="A390" s="349"/>
      <c r="B390" s="350"/>
      <c r="C390" s="350"/>
      <c r="D390" s="350"/>
      <c r="E390" s="350"/>
      <c r="F390" s="350"/>
      <c r="G390" s="350"/>
      <c r="H390" s="350"/>
      <c r="I390" s="350"/>
      <c r="J390" s="350"/>
      <c r="K390" s="350"/>
      <c r="L390" s="350"/>
      <c r="M390" s="351"/>
      <c r="N390" s="346" t="s">
        <v>66</v>
      </c>
      <c r="O390" s="347"/>
      <c r="P390" s="347"/>
      <c r="Q390" s="347"/>
      <c r="R390" s="347"/>
      <c r="S390" s="347"/>
      <c r="T390" s="348"/>
      <c r="U390" s="37" t="s">
        <v>67</v>
      </c>
      <c r="V390" s="333">
        <f>IFERROR(V386/H386,"0")+IFERROR(V387/H387,"0")+IFERROR(V388/H388,"0")+IFERROR(V389/H389,"0")</f>
        <v>0</v>
      </c>
      <c r="W390" s="333">
        <f>IFERROR(W386/H386,"0")+IFERROR(W387/H387,"0")+IFERROR(W388/H388,"0")+IFERROR(W389/H389,"0")</f>
        <v>0</v>
      </c>
      <c r="X390" s="333">
        <f>IFERROR(IF(X386="",0,X386),"0")+IFERROR(IF(X387="",0,X387),"0")+IFERROR(IF(X388="",0,X388),"0")+IFERROR(IF(X389="",0,X389),"0")</f>
        <v>0</v>
      </c>
      <c r="Y390" s="334"/>
      <c r="Z390" s="334"/>
    </row>
    <row r="391" spans="1:53" hidden="1" x14ac:dyDescent="0.2">
      <c r="A391" s="350"/>
      <c r="B391" s="350"/>
      <c r="C391" s="350"/>
      <c r="D391" s="350"/>
      <c r="E391" s="350"/>
      <c r="F391" s="350"/>
      <c r="G391" s="350"/>
      <c r="H391" s="350"/>
      <c r="I391" s="350"/>
      <c r="J391" s="350"/>
      <c r="K391" s="350"/>
      <c r="L391" s="350"/>
      <c r="M391" s="351"/>
      <c r="N391" s="346" t="s">
        <v>66</v>
      </c>
      <c r="O391" s="347"/>
      <c r="P391" s="347"/>
      <c r="Q391" s="347"/>
      <c r="R391" s="347"/>
      <c r="S391" s="347"/>
      <c r="T391" s="348"/>
      <c r="U391" s="37" t="s">
        <v>65</v>
      </c>
      <c r="V391" s="333">
        <f>IFERROR(SUM(V386:V389),"0")</f>
        <v>0</v>
      </c>
      <c r="W391" s="333">
        <f>IFERROR(SUM(W386:W389),"0")</f>
        <v>0</v>
      </c>
      <c r="X391" s="37"/>
      <c r="Y391" s="334"/>
      <c r="Z391" s="334"/>
    </row>
    <row r="392" spans="1:53" ht="14.25" hidden="1" customHeight="1" x14ac:dyDescent="0.25">
      <c r="A392" s="379" t="s">
        <v>217</v>
      </c>
      <c r="B392" s="350"/>
      <c r="C392" s="350"/>
      <c r="D392" s="350"/>
      <c r="E392" s="350"/>
      <c r="F392" s="350"/>
      <c r="G392" s="350"/>
      <c r="H392" s="350"/>
      <c r="I392" s="350"/>
      <c r="J392" s="350"/>
      <c r="K392" s="350"/>
      <c r="L392" s="350"/>
      <c r="M392" s="350"/>
      <c r="N392" s="350"/>
      <c r="O392" s="350"/>
      <c r="P392" s="350"/>
      <c r="Q392" s="350"/>
      <c r="R392" s="350"/>
      <c r="S392" s="350"/>
      <c r="T392" s="350"/>
      <c r="U392" s="350"/>
      <c r="V392" s="350"/>
      <c r="W392" s="350"/>
      <c r="X392" s="350"/>
      <c r="Y392" s="327"/>
      <c r="Z392" s="327"/>
    </row>
    <row r="393" spans="1:53" ht="27" hidden="1" customHeight="1" x14ac:dyDescent="0.25">
      <c r="A393" s="54" t="s">
        <v>563</v>
      </c>
      <c r="B393" s="54" t="s">
        <v>564</v>
      </c>
      <c r="C393" s="31">
        <v>4301060352</v>
      </c>
      <c r="D393" s="345">
        <v>4680115881648</v>
      </c>
      <c r="E393" s="343"/>
      <c r="F393" s="330">
        <v>1</v>
      </c>
      <c r="G393" s="32">
        <v>4</v>
      </c>
      <c r="H393" s="330">
        <v>4</v>
      </c>
      <c r="I393" s="330">
        <v>4.4039999999999999</v>
      </c>
      <c r="J393" s="32">
        <v>104</v>
      </c>
      <c r="K393" s="32" t="s">
        <v>98</v>
      </c>
      <c r="L393" s="33" t="s">
        <v>64</v>
      </c>
      <c r="M393" s="32">
        <v>35</v>
      </c>
      <c r="N393" s="4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3" s="342"/>
      <c r="P393" s="342"/>
      <c r="Q393" s="342"/>
      <c r="R393" s="343"/>
      <c r="S393" s="34"/>
      <c r="T393" s="34"/>
      <c r="U393" s="35" t="s">
        <v>65</v>
      </c>
      <c r="V393" s="331">
        <v>0</v>
      </c>
      <c r="W393" s="332">
        <f>IFERROR(IF(V393="",0,CEILING((V393/$H393),1)*$H393),"")</f>
        <v>0</v>
      </c>
      <c r="X393" s="36" t="str">
        <f>IFERROR(IF(W393=0,"",ROUNDUP(W393/H393,0)*0.01196),"")</f>
        <v/>
      </c>
      <c r="Y393" s="56"/>
      <c r="Z393" s="57"/>
      <c r="AD393" s="58"/>
      <c r="BA393" s="273" t="s">
        <v>1</v>
      </c>
    </row>
    <row r="394" spans="1:53" hidden="1" x14ac:dyDescent="0.2">
      <c r="A394" s="349"/>
      <c r="B394" s="350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51"/>
      <c r="N394" s="346" t="s">
        <v>66</v>
      </c>
      <c r="O394" s="347"/>
      <c r="P394" s="347"/>
      <c r="Q394" s="347"/>
      <c r="R394" s="347"/>
      <c r="S394" s="347"/>
      <c r="T394" s="348"/>
      <c r="U394" s="37" t="s">
        <v>67</v>
      </c>
      <c r="V394" s="333">
        <f>IFERROR(V393/H393,"0")</f>
        <v>0</v>
      </c>
      <c r="W394" s="333">
        <f>IFERROR(W393/H393,"0")</f>
        <v>0</v>
      </c>
      <c r="X394" s="333">
        <f>IFERROR(IF(X393="",0,X393),"0")</f>
        <v>0</v>
      </c>
      <c r="Y394" s="334"/>
      <c r="Z394" s="334"/>
    </row>
    <row r="395" spans="1:53" hidden="1" x14ac:dyDescent="0.2">
      <c r="A395" s="350"/>
      <c r="B395" s="350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51"/>
      <c r="N395" s="346" t="s">
        <v>66</v>
      </c>
      <c r="O395" s="347"/>
      <c r="P395" s="347"/>
      <c r="Q395" s="347"/>
      <c r="R395" s="347"/>
      <c r="S395" s="347"/>
      <c r="T395" s="348"/>
      <c r="U395" s="37" t="s">
        <v>65</v>
      </c>
      <c r="V395" s="333">
        <f>IFERROR(SUM(V393:V393),"0")</f>
        <v>0</v>
      </c>
      <c r="W395" s="333">
        <f>IFERROR(SUM(W393:W393),"0")</f>
        <v>0</v>
      </c>
      <c r="X395" s="37"/>
      <c r="Y395" s="334"/>
      <c r="Z395" s="334"/>
    </row>
    <row r="396" spans="1:53" ht="14.25" hidden="1" customHeight="1" x14ac:dyDescent="0.25">
      <c r="A396" s="379" t="s">
        <v>81</v>
      </c>
      <c r="B396" s="350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27"/>
      <c r="Z396" s="327"/>
    </row>
    <row r="397" spans="1:53" ht="27" hidden="1" customHeight="1" x14ac:dyDescent="0.25">
      <c r="A397" s="54" t="s">
        <v>565</v>
      </c>
      <c r="B397" s="54" t="s">
        <v>566</v>
      </c>
      <c r="C397" s="31">
        <v>4301032046</v>
      </c>
      <c r="D397" s="345">
        <v>4680115884359</v>
      </c>
      <c r="E397" s="343"/>
      <c r="F397" s="330">
        <v>0.06</v>
      </c>
      <c r="G397" s="32">
        <v>20</v>
      </c>
      <c r="H397" s="330">
        <v>1.2</v>
      </c>
      <c r="I397" s="330">
        <v>1.8</v>
      </c>
      <c r="J397" s="32">
        <v>200</v>
      </c>
      <c r="K397" s="32" t="s">
        <v>567</v>
      </c>
      <c r="L397" s="33" t="s">
        <v>568</v>
      </c>
      <c r="M397" s="32">
        <v>60</v>
      </c>
      <c r="N397" s="546" t="s">
        <v>569</v>
      </c>
      <c r="O397" s="342"/>
      <c r="P397" s="342"/>
      <c r="Q397" s="342"/>
      <c r="R397" s="343"/>
      <c r="S397" s="34"/>
      <c r="T397" s="34"/>
      <c r="U397" s="35" t="s">
        <v>65</v>
      </c>
      <c r="V397" s="331">
        <v>0</v>
      </c>
      <c r="W397" s="332">
        <f>IFERROR(IF(V397="",0,CEILING((V397/$H397),1)*$H397),"")</f>
        <v>0</v>
      </c>
      <c r="X397" s="36" t="str">
        <f>IFERROR(IF(W397=0,"",ROUNDUP(W397/H397,0)*0.00627),"")</f>
        <v/>
      </c>
      <c r="Y397" s="56"/>
      <c r="Z397" s="57"/>
      <c r="AD397" s="58"/>
      <c r="BA397" s="274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4301032045</v>
      </c>
      <c r="D398" s="345">
        <v>4680115884335</v>
      </c>
      <c r="E398" s="343"/>
      <c r="F398" s="330">
        <v>0.06</v>
      </c>
      <c r="G398" s="32">
        <v>20</v>
      </c>
      <c r="H398" s="330">
        <v>1.2</v>
      </c>
      <c r="I398" s="330">
        <v>1.8</v>
      </c>
      <c r="J398" s="32">
        <v>200</v>
      </c>
      <c r="K398" s="32" t="s">
        <v>567</v>
      </c>
      <c r="L398" s="33" t="s">
        <v>568</v>
      </c>
      <c r="M398" s="32">
        <v>60</v>
      </c>
      <c r="N398" s="473" t="s">
        <v>572</v>
      </c>
      <c r="O398" s="342"/>
      <c r="P398" s="342"/>
      <c r="Q398" s="342"/>
      <c r="R398" s="343"/>
      <c r="S398" s="34"/>
      <c r="T398" s="34"/>
      <c r="U398" s="35" t="s">
        <v>65</v>
      </c>
      <c r="V398" s="331">
        <v>0</v>
      </c>
      <c r="W398" s="332">
        <f>IFERROR(IF(V398="",0,CEILING((V398/$H398),1)*$H398),"")</f>
        <v>0</v>
      </c>
      <c r="X398" s="36" t="str">
        <f>IFERROR(IF(W398=0,"",ROUNDUP(W398/H398,0)*0.00627),"")</f>
        <v/>
      </c>
      <c r="Y398" s="56"/>
      <c r="Z398" s="57"/>
      <c r="AD398" s="58"/>
      <c r="BA398" s="275" t="s">
        <v>1</v>
      </c>
    </row>
    <row r="399" spans="1:53" ht="27" hidden="1" customHeight="1" x14ac:dyDescent="0.25">
      <c r="A399" s="54" t="s">
        <v>573</v>
      </c>
      <c r="B399" s="54" t="s">
        <v>574</v>
      </c>
      <c r="C399" s="31">
        <v>4301032047</v>
      </c>
      <c r="D399" s="345">
        <v>4680115884342</v>
      </c>
      <c r="E399" s="343"/>
      <c r="F399" s="330">
        <v>0.06</v>
      </c>
      <c r="G399" s="32">
        <v>20</v>
      </c>
      <c r="H399" s="330">
        <v>1.2</v>
      </c>
      <c r="I399" s="330">
        <v>1.8</v>
      </c>
      <c r="J399" s="32">
        <v>200</v>
      </c>
      <c r="K399" s="32" t="s">
        <v>567</v>
      </c>
      <c r="L399" s="33" t="s">
        <v>568</v>
      </c>
      <c r="M399" s="32">
        <v>60</v>
      </c>
      <c r="N399" s="653" t="s">
        <v>575</v>
      </c>
      <c r="O399" s="342"/>
      <c r="P399" s="342"/>
      <c r="Q399" s="342"/>
      <c r="R399" s="343"/>
      <c r="S399" s="34"/>
      <c r="T399" s="34"/>
      <c r="U399" s="35" t="s">
        <v>65</v>
      </c>
      <c r="V399" s="331">
        <v>0</v>
      </c>
      <c r="W399" s="332">
        <f>IFERROR(IF(V399="",0,CEILING((V399/$H399),1)*$H399),"")</f>
        <v>0</v>
      </c>
      <c r="X399" s="36" t="str">
        <f>IFERROR(IF(W399=0,"",ROUNDUP(W399/H399,0)*0.00627),"")</f>
        <v/>
      </c>
      <c r="Y399" s="56"/>
      <c r="Z399" s="57"/>
      <c r="AD399" s="58"/>
      <c r="BA399" s="276" t="s">
        <v>1</v>
      </c>
    </row>
    <row r="400" spans="1:53" ht="27" hidden="1" customHeight="1" x14ac:dyDescent="0.25">
      <c r="A400" s="54" t="s">
        <v>576</v>
      </c>
      <c r="B400" s="54" t="s">
        <v>577</v>
      </c>
      <c r="C400" s="31">
        <v>4301170011</v>
      </c>
      <c r="D400" s="345">
        <v>4680115884113</v>
      </c>
      <c r="E400" s="343"/>
      <c r="F400" s="330">
        <v>0.11</v>
      </c>
      <c r="G400" s="32">
        <v>12</v>
      </c>
      <c r="H400" s="330">
        <v>1.32</v>
      </c>
      <c r="I400" s="330">
        <v>1.88</v>
      </c>
      <c r="J400" s="32">
        <v>200</v>
      </c>
      <c r="K400" s="32" t="s">
        <v>567</v>
      </c>
      <c r="L400" s="33" t="s">
        <v>568</v>
      </c>
      <c r="M400" s="32">
        <v>150</v>
      </c>
      <c r="N400" s="624" t="s">
        <v>578</v>
      </c>
      <c r="O400" s="342"/>
      <c r="P400" s="342"/>
      <c r="Q400" s="342"/>
      <c r="R400" s="343"/>
      <c r="S400" s="34"/>
      <c r="T400" s="34"/>
      <c r="U400" s="35" t="s">
        <v>65</v>
      </c>
      <c r="V400" s="331">
        <v>0</v>
      </c>
      <c r="W400" s="332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idden="1" x14ac:dyDescent="0.2">
      <c r="A401" s="349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51"/>
      <c r="N401" s="346" t="s">
        <v>66</v>
      </c>
      <c r="O401" s="347"/>
      <c r="P401" s="347"/>
      <c r="Q401" s="347"/>
      <c r="R401" s="347"/>
      <c r="S401" s="347"/>
      <c r="T401" s="348"/>
      <c r="U401" s="37" t="s">
        <v>67</v>
      </c>
      <c r="V401" s="333">
        <f>IFERROR(V397/H397,"0")+IFERROR(V398/H398,"0")+IFERROR(V399/H399,"0")+IFERROR(V400/H400,"0")</f>
        <v>0</v>
      </c>
      <c r="W401" s="333">
        <f>IFERROR(W397/H397,"0")+IFERROR(W398/H398,"0")+IFERROR(W399/H399,"0")+IFERROR(W400/H400,"0")</f>
        <v>0</v>
      </c>
      <c r="X401" s="333">
        <f>IFERROR(IF(X397="",0,X397),"0")+IFERROR(IF(X398="",0,X398),"0")+IFERROR(IF(X399="",0,X399),"0")+IFERROR(IF(X400="",0,X400),"0")</f>
        <v>0</v>
      </c>
      <c r="Y401" s="334"/>
      <c r="Z401" s="334"/>
    </row>
    <row r="402" spans="1:53" hidden="1" x14ac:dyDescent="0.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51"/>
      <c r="N402" s="346" t="s">
        <v>66</v>
      </c>
      <c r="O402" s="347"/>
      <c r="P402" s="347"/>
      <c r="Q402" s="347"/>
      <c r="R402" s="347"/>
      <c r="S402" s="347"/>
      <c r="T402" s="348"/>
      <c r="U402" s="37" t="s">
        <v>65</v>
      </c>
      <c r="V402" s="333">
        <f>IFERROR(SUM(V397:V400),"0")</f>
        <v>0</v>
      </c>
      <c r="W402" s="333">
        <f>IFERROR(SUM(W397:W400),"0")</f>
        <v>0</v>
      </c>
      <c r="X402" s="37"/>
      <c r="Y402" s="334"/>
      <c r="Z402" s="334"/>
    </row>
    <row r="403" spans="1:53" ht="16.5" hidden="1" customHeight="1" x14ac:dyDescent="0.25">
      <c r="A403" s="393" t="s">
        <v>579</v>
      </c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26"/>
      <c r="Z403" s="326"/>
    </row>
    <row r="404" spans="1:53" ht="14.25" hidden="1" customHeight="1" x14ac:dyDescent="0.25">
      <c r="A404" s="379" t="s">
        <v>95</v>
      </c>
      <c r="B404" s="350"/>
      <c r="C404" s="350"/>
      <c r="D404" s="350"/>
      <c r="E404" s="350"/>
      <c r="F404" s="350"/>
      <c r="G404" s="350"/>
      <c r="H404" s="350"/>
      <c r="I404" s="350"/>
      <c r="J404" s="350"/>
      <c r="K404" s="350"/>
      <c r="L404" s="350"/>
      <c r="M404" s="350"/>
      <c r="N404" s="350"/>
      <c r="O404" s="350"/>
      <c r="P404" s="350"/>
      <c r="Q404" s="350"/>
      <c r="R404" s="350"/>
      <c r="S404" s="350"/>
      <c r="T404" s="350"/>
      <c r="U404" s="350"/>
      <c r="V404" s="350"/>
      <c r="W404" s="350"/>
      <c r="X404" s="350"/>
      <c r="Y404" s="327"/>
      <c r="Z404" s="327"/>
    </row>
    <row r="405" spans="1:53" ht="27" hidden="1" customHeight="1" x14ac:dyDescent="0.25">
      <c r="A405" s="54" t="s">
        <v>580</v>
      </c>
      <c r="B405" s="54" t="s">
        <v>581</v>
      </c>
      <c r="C405" s="31">
        <v>4301020196</v>
      </c>
      <c r="D405" s="345">
        <v>4607091389388</v>
      </c>
      <c r="E405" s="343"/>
      <c r="F405" s="330">
        <v>1.3</v>
      </c>
      <c r="G405" s="32">
        <v>4</v>
      </c>
      <c r="H405" s="330">
        <v>5.2</v>
      </c>
      <c r="I405" s="330">
        <v>5.6079999999999997</v>
      </c>
      <c r="J405" s="32">
        <v>104</v>
      </c>
      <c r="K405" s="32" t="s">
        <v>98</v>
      </c>
      <c r="L405" s="33" t="s">
        <v>120</v>
      </c>
      <c r="M405" s="32">
        <v>35</v>
      </c>
      <c r="N405" s="51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5" s="342"/>
      <c r="P405" s="342"/>
      <c r="Q405" s="342"/>
      <c r="R405" s="343"/>
      <c r="S405" s="34"/>
      <c r="T405" s="34"/>
      <c r="U405" s="35" t="s">
        <v>65</v>
      </c>
      <c r="V405" s="331">
        <v>0</v>
      </c>
      <c r="W405" s="332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8" t="s">
        <v>1</v>
      </c>
    </row>
    <row r="406" spans="1:53" ht="27" hidden="1" customHeight="1" x14ac:dyDescent="0.25">
      <c r="A406" s="54" t="s">
        <v>582</v>
      </c>
      <c r="B406" s="54" t="s">
        <v>583</v>
      </c>
      <c r="C406" s="31">
        <v>4301020185</v>
      </c>
      <c r="D406" s="345">
        <v>4607091389364</v>
      </c>
      <c r="E406" s="343"/>
      <c r="F406" s="330">
        <v>0.42</v>
      </c>
      <c r="G406" s="32">
        <v>6</v>
      </c>
      <c r="H406" s="330">
        <v>2.52</v>
      </c>
      <c r="I406" s="330">
        <v>2.75</v>
      </c>
      <c r="J406" s="32">
        <v>156</v>
      </c>
      <c r="K406" s="32" t="s">
        <v>63</v>
      </c>
      <c r="L406" s="33" t="s">
        <v>120</v>
      </c>
      <c r="M406" s="32">
        <v>35</v>
      </c>
      <c r="N40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6" s="342"/>
      <c r="P406" s="342"/>
      <c r="Q406" s="342"/>
      <c r="R406" s="343"/>
      <c r="S406" s="34"/>
      <c r="T406" s="34"/>
      <c r="U406" s="35" t="s">
        <v>65</v>
      </c>
      <c r="V406" s="331">
        <v>0</v>
      </c>
      <c r="W406" s="332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79" t="s">
        <v>1</v>
      </c>
    </row>
    <row r="407" spans="1:53" hidden="1" x14ac:dyDescent="0.2">
      <c r="A407" s="349"/>
      <c r="B407" s="350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1"/>
      <c r="N407" s="346" t="s">
        <v>66</v>
      </c>
      <c r="O407" s="347"/>
      <c r="P407" s="347"/>
      <c r="Q407" s="347"/>
      <c r="R407" s="347"/>
      <c r="S407" s="347"/>
      <c r="T407" s="348"/>
      <c r="U407" s="37" t="s">
        <v>67</v>
      </c>
      <c r="V407" s="333">
        <f>IFERROR(V405/H405,"0")+IFERROR(V406/H406,"0")</f>
        <v>0</v>
      </c>
      <c r="W407" s="333">
        <f>IFERROR(W405/H405,"0")+IFERROR(W406/H406,"0")</f>
        <v>0</v>
      </c>
      <c r="X407" s="333">
        <f>IFERROR(IF(X405="",0,X405),"0")+IFERROR(IF(X406="",0,X406),"0")</f>
        <v>0</v>
      </c>
      <c r="Y407" s="334"/>
      <c r="Z407" s="334"/>
    </row>
    <row r="408" spans="1:53" hidden="1" x14ac:dyDescent="0.2">
      <c r="A408" s="350"/>
      <c r="B408" s="350"/>
      <c r="C408" s="350"/>
      <c r="D408" s="350"/>
      <c r="E408" s="350"/>
      <c r="F408" s="350"/>
      <c r="G408" s="350"/>
      <c r="H408" s="350"/>
      <c r="I408" s="350"/>
      <c r="J408" s="350"/>
      <c r="K408" s="350"/>
      <c r="L408" s="350"/>
      <c r="M408" s="351"/>
      <c r="N408" s="346" t="s">
        <v>66</v>
      </c>
      <c r="O408" s="347"/>
      <c r="P408" s="347"/>
      <c r="Q408" s="347"/>
      <c r="R408" s="347"/>
      <c r="S408" s="347"/>
      <c r="T408" s="348"/>
      <c r="U408" s="37" t="s">
        <v>65</v>
      </c>
      <c r="V408" s="333">
        <f>IFERROR(SUM(V405:V406),"0")</f>
        <v>0</v>
      </c>
      <c r="W408" s="333">
        <f>IFERROR(SUM(W405:W406),"0")</f>
        <v>0</v>
      </c>
      <c r="X408" s="37"/>
      <c r="Y408" s="334"/>
      <c r="Z408" s="334"/>
    </row>
    <row r="409" spans="1:53" ht="14.25" hidden="1" customHeight="1" x14ac:dyDescent="0.25">
      <c r="A409" s="379" t="s">
        <v>60</v>
      </c>
      <c r="B409" s="350"/>
      <c r="C409" s="35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0"/>
      <c r="N409" s="350"/>
      <c r="O409" s="350"/>
      <c r="P409" s="350"/>
      <c r="Q409" s="350"/>
      <c r="R409" s="350"/>
      <c r="S409" s="350"/>
      <c r="T409" s="350"/>
      <c r="U409" s="350"/>
      <c r="V409" s="350"/>
      <c r="W409" s="350"/>
      <c r="X409" s="350"/>
      <c r="Y409" s="327"/>
      <c r="Z409" s="327"/>
    </row>
    <row r="410" spans="1:53" ht="27" hidden="1" customHeight="1" x14ac:dyDescent="0.25">
      <c r="A410" s="54" t="s">
        <v>584</v>
      </c>
      <c r="B410" s="54" t="s">
        <v>585</v>
      </c>
      <c r="C410" s="31">
        <v>4301031212</v>
      </c>
      <c r="D410" s="345">
        <v>4607091389739</v>
      </c>
      <c r="E410" s="343"/>
      <c r="F410" s="330">
        <v>0.7</v>
      </c>
      <c r="G410" s="32">
        <v>6</v>
      </c>
      <c r="H410" s="330">
        <v>4.2</v>
      </c>
      <c r="I410" s="330">
        <v>4.43</v>
      </c>
      <c r="J410" s="32">
        <v>156</v>
      </c>
      <c r="K410" s="32" t="s">
        <v>63</v>
      </c>
      <c r="L410" s="33" t="s">
        <v>99</v>
      </c>
      <c r="M410" s="32">
        <v>45</v>
      </c>
      <c r="N410" s="5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0" s="342"/>
      <c r="P410" s="342"/>
      <c r="Q410" s="342"/>
      <c r="R410" s="343"/>
      <c r="S410" s="34"/>
      <c r="T410" s="34"/>
      <c r="U410" s="35" t="s">
        <v>65</v>
      </c>
      <c r="V410" s="331">
        <v>0</v>
      </c>
      <c r="W410" s="332">
        <f t="shared" ref="W410:W416" si="18"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0" t="s">
        <v>1</v>
      </c>
    </row>
    <row r="411" spans="1:53" ht="27" hidden="1" customHeight="1" x14ac:dyDescent="0.25">
      <c r="A411" s="54" t="s">
        <v>586</v>
      </c>
      <c r="B411" s="54" t="s">
        <v>587</v>
      </c>
      <c r="C411" s="31">
        <v>4301031247</v>
      </c>
      <c r="D411" s="345">
        <v>4680115883048</v>
      </c>
      <c r="E411" s="343"/>
      <c r="F411" s="330">
        <v>1</v>
      </c>
      <c r="G411" s="32">
        <v>4</v>
      </c>
      <c r="H411" s="330">
        <v>4</v>
      </c>
      <c r="I411" s="330">
        <v>4.21</v>
      </c>
      <c r="J411" s="32">
        <v>120</v>
      </c>
      <c r="K411" s="32" t="s">
        <v>63</v>
      </c>
      <c r="L411" s="33" t="s">
        <v>64</v>
      </c>
      <c r="M411" s="32">
        <v>40</v>
      </c>
      <c r="N411" s="5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1" s="342"/>
      <c r="P411" s="342"/>
      <c r="Q411" s="342"/>
      <c r="R411" s="343"/>
      <c r="S411" s="34"/>
      <c r="T411" s="34"/>
      <c r="U411" s="35" t="s">
        <v>65</v>
      </c>
      <c r="V411" s="331">
        <v>0</v>
      </c>
      <c r="W411" s="332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81" t="s">
        <v>1</v>
      </c>
    </row>
    <row r="412" spans="1:53" ht="27" hidden="1" customHeight="1" x14ac:dyDescent="0.25">
      <c r="A412" s="54" t="s">
        <v>588</v>
      </c>
      <c r="B412" s="54" t="s">
        <v>589</v>
      </c>
      <c r="C412" s="31">
        <v>4301031176</v>
      </c>
      <c r="D412" s="345">
        <v>4607091389425</v>
      </c>
      <c r="E412" s="343"/>
      <c r="F412" s="330">
        <v>0.35</v>
      </c>
      <c r="G412" s="32">
        <v>6</v>
      </c>
      <c r="H412" s="330">
        <v>2.1</v>
      </c>
      <c r="I412" s="330">
        <v>2.23</v>
      </c>
      <c r="J412" s="32">
        <v>234</v>
      </c>
      <c r="K412" s="32" t="s">
        <v>173</v>
      </c>
      <c r="L412" s="33" t="s">
        <v>64</v>
      </c>
      <c r="M412" s="32">
        <v>45</v>
      </c>
      <c r="N412" s="6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2" s="342"/>
      <c r="P412" s="342"/>
      <c r="Q412" s="342"/>
      <c r="R412" s="343"/>
      <c r="S412" s="34"/>
      <c r="T412" s="34"/>
      <c r="U412" s="35" t="s">
        <v>65</v>
      </c>
      <c r="V412" s="331">
        <v>0</v>
      </c>
      <c r="W412" s="332">
        <f t="shared" si="18"/>
        <v>0</v>
      </c>
      <c r="X412" s="36" t="str">
        <f>IFERROR(IF(W412=0,"",ROUNDUP(W412/H412,0)*0.00502),"")</f>
        <v/>
      </c>
      <c r="Y412" s="56"/>
      <c r="Z412" s="57"/>
      <c r="AD412" s="58"/>
      <c r="BA412" s="282" t="s">
        <v>1</v>
      </c>
    </row>
    <row r="413" spans="1:53" ht="27" hidden="1" customHeight="1" x14ac:dyDescent="0.25">
      <c r="A413" s="54" t="s">
        <v>590</v>
      </c>
      <c r="B413" s="54" t="s">
        <v>591</v>
      </c>
      <c r="C413" s="31">
        <v>4301031215</v>
      </c>
      <c r="D413" s="345">
        <v>4680115882911</v>
      </c>
      <c r="E413" s="343"/>
      <c r="F413" s="330">
        <v>0.4</v>
      </c>
      <c r="G413" s="32">
        <v>6</v>
      </c>
      <c r="H413" s="330">
        <v>2.4</v>
      </c>
      <c r="I413" s="330">
        <v>2.5299999999999998</v>
      </c>
      <c r="J413" s="32">
        <v>234</v>
      </c>
      <c r="K413" s="32" t="s">
        <v>173</v>
      </c>
      <c r="L413" s="33" t="s">
        <v>64</v>
      </c>
      <c r="M413" s="32">
        <v>40</v>
      </c>
      <c r="N413" s="626" t="s">
        <v>592</v>
      </c>
      <c r="O413" s="342"/>
      <c r="P413" s="342"/>
      <c r="Q413" s="342"/>
      <c r="R413" s="343"/>
      <c r="S413" s="34"/>
      <c r="T413" s="34"/>
      <c r="U413" s="35" t="s">
        <v>65</v>
      </c>
      <c r="V413" s="331">
        <v>0</v>
      </c>
      <c r="W413" s="332">
        <f t="shared" si="18"/>
        <v>0</v>
      </c>
      <c r="X413" s="36" t="str">
        <f>IFERROR(IF(W413=0,"",ROUNDUP(W413/H413,0)*0.00502),"")</f>
        <v/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593</v>
      </c>
      <c r="B414" s="54" t="s">
        <v>594</v>
      </c>
      <c r="C414" s="31">
        <v>4301031167</v>
      </c>
      <c r="D414" s="345">
        <v>4680115880771</v>
      </c>
      <c r="E414" s="343"/>
      <c r="F414" s="330">
        <v>0.28000000000000003</v>
      </c>
      <c r="G414" s="32">
        <v>6</v>
      </c>
      <c r="H414" s="330">
        <v>1.68</v>
      </c>
      <c r="I414" s="330">
        <v>1.81</v>
      </c>
      <c r="J414" s="32">
        <v>234</v>
      </c>
      <c r="K414" s="32" t="s">
        <v>173</v>
      </c>
      <c r="L414" s="33" t="s">
        <v>64</v>
      </c>
      <c r="M414" s="32">
        <v>45</v>
      </c>
      <c r="N414" s="4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4" s="342"/>
      <c r="P414" s="342"/>
      <c r="Q414" s="342"/>
      <c r="R414" s="343"/>
      <c r="S414" s="34"/>
      <c r="T414" s="34"/>
      <c r="U414" s="35" t="s">
        <v>65</v>
      </c>
      <c r="V414" s="331">
        <v>0</v>
      </c>
      <c r="W414" s="332">
        <f t="shared" si="18"/>
        <v>0</v>
      </c>
      <c r="X414" s="36" t="str">
        <f>IFERROR(IF(W414=0,"",ROUNDUP(W414/H414,0)*0.00502),"")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595</v>
      </c>
      <c r="B415" s="54" t="s">
        <v>596</v>
      </c>
      <c r="C415" s="31">
        <v>4301031173</v>
      </c>
      <c r="D415" s="345">
        <v>4607091389500</v>
      </c>
      <c r="E415" s="343"/>
      <c r="F415" s="330">
        <v>0.35</v>
      </c>
      <c r="G415" s="32">
        <v>6</v>
      </c>
      <c r="H415" s="330">
        <v>2.1</v>
      </c>
      <c r="I415" s="330">
        <v>2.23</v>
      </c>
      <c r="J415" s="32">
        <v>234</v>
      </c>
      <c r="K415" s="32" t="s">
        <v>173</v>
      </c>
      <c r="L415" s="33" t="s">
        <v>64</v>
      </c>
      <c r="M415" s="32">
        <v>45</v>
      </c>
      <c r="N41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5" s="342"/>
      <c r="P415" s="342"/>
      <c r="Q415" s="342"/>
      <c r="R415" s="343"/>
      <c r="S415" s="34"/>
      <c r="T415" s="34"/>
      <c r="U415" s="35" t="s">
        <v>65</v>
      </c>
      <c r="V415" s="331">
        <v>0</v>
      </c>
      <c r="W415" s="332">
        <f t="shared" si="18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597</v>
      </c>
      <c r="B416" s="54" t="s">
        <v>598</v>
      </c>
      <c r="C416" s="31">
        <v>4301031103</v>
      </c>
      <c r="D416" s="345">
        <v>4680115881983</v>
      </c>
      <c r="E416" s="343"/>
      <c r="F416" s="330">
        <v>0.28000000000000003</v>
      </c>
      <c r="G416" s="32">
        <v>4</v>
      </c>
      <c r="H416" s="330">
        <v>1.1200000000000001</v>
      </c>
      <c r="I416" s="330">
        <v>1.252</v>
      </c>
      <c r="J416" s="32">
        <v>234</v>
      </c>
      <c r="K416" s="32" t="s">
        <v>173</v>
      </c>
      <c r="L416" s="33" t="s">
        <v>64</v>
      </c>
      <c r="M416" s="32">
        <v>40</v>
      </c>
      <c r="N41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6" s="342"/>
      <c r="P416" s="342"/>
      <c r="Q416" s="342"/>
      <c r="R416" s="343"/>
      <c r="S416" s="34"/>
      <c r="T416" s="34"/>
      <c r="U416" s="35" t="s">
        <v>65</v>
      </c>
      <c r="V416" s="331">
        <v>0</v>
      </c>
      <c r="W416" s="332">
        <f t="shared" si="18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idden="1" x14ac:dyDescent="0.2">
      <c r="A417" s="349"/>
      <c r="B417" s="350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51"/>
      <c r="N417" s="346" t="s">
        <v>66</v>
      </c>
      <c r="O417" s="347"/>
      <c r="P417" s="347"/>
      <c r="Q417" s="347"/>
      <c r="R417" s="347"/>
      <c r="S417" s="347"/>
      <c r="T417" s="348"/>
      <c r="U417" s="37" t="s">
        <v>67</v>
      </c>
      <c r="V417" s="333">
        <f>IFERROR(V410/H410,"0")+IFERROR(V411/H411,"0")+IFERROR(V412/H412,"0")+IFERROR(V413/H413,"0")+IFERROR(V414/H414,"0")+IFERROR(V415/H415,"0")+IFERROR(V416/H416,"0")</f>
        <v>0</v>
      </c>
      <c r="W417" s="333">
        <f>IFERROR(W410/H410,"0")+IFERROR(W411/H411,"0")+IFERROR(W412/H412,"0")+IFERROR(W413/H413,"0")+IFERROR(W414/H414,"0")+IFERROR(W415/H415,"0")+IFERROR(W416/H416,"0")</f>
        <v>0</v>
      </c>
      <c r="X417" s="333">
        <f>IFERROR(IF(X410="",0,X410),"0")+IFERROR(IF(X411="",0,X411),"0")+IFERROR(IF(X412="",0,X412),"0")+IFERROR(IF(X413="",0,X413),"0")+IFERROR(IF(X414="",0,X414),"0")+IFERROR(IF(X415="",0,X415),"0")+IFERROR(IF(X416="",0,X416),"0")</f>
        <v>0</v>
      </c>
      <c r="Y417" s="334"/>
      <c r="Z417" s="334"/>
    </row>
    <row r="418" spans="1:53" hidden="1" x14ac:dyDescent="0.2">
      <c r="A418" s="350"/>
      <c r="B418" s="350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51"/>
      <c r="N418" s="346" t="s">
        <v>66</v>
      </c>
      <c r="O418" s="347"/>
      <c r="P418" s="347"/>
      <c r="Q418" s="347"/>
      <c r="R418" s="347"/>
      <c r="S418" s="347"/>
      <c r="T418" s="348"/>
      <c r="U418" s="37" t="s">
        <v>65</v>
      </c>
      <c r="V418" s="333">
        <f>IFERROR(SUM(V410:V416),"0")</f>
        <v>0</v>
      </c>
      <c r="W418" s="333">
        <f>IFERROR(SUM(W410:W416),"0")</f>
        <v>0</v>
      </c>
      <c r="X418" s="37"/>
      <c r="Y418" s="334"/>
      <c r="Z418" s="334"/>
    </row>
    <row r="419" spans="1:53" ht="14.25" hidden="1" customHeight="1" x14ac:dyDescent="0.25">
      <c r="A419" s="379" t="s">
        <v>81</v>
      </c>
      <c r="B419" s="350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27"/>
      <c r="Z419" s="327"/>
    </row>
    <row r="420" spans="1:53" ht="27" hidden="1" customHeight="1" x14ac:dyDescent="0.25">
      <c r="A420" s="54" t="s">
        <v>599</v>
      </c>
      <c r="B420" s="54" t="s">
        <v>600</v>
      </c>
      <c r="C420" s="31">
        <v>4301040358</v>
      </c>
      <c r="D420" s="345">
        <v>4680115884571</v>
      </c>
      <c r="E420" s="343"/>
      <c r="F420" s="330">
        <v>0.1</v>
      </c>
      <c r="G420" s="32">
        <v>20</v>
      </c>
      <c r="H420" s="330">
        <v>2</v>
      </c>
      <c r="I420" s="330">
        <v>2.6</v>
      </c>
      <c r="J420" s="32">
        <v>200</v>
      </c>
      <c r="K420" s="32" t="s">
        <v>567</v>
      </c>
      <c r="L420" s="33" t="s">
        <v>568</v>
      </c>
      <c r="M420" s="32">
        <v>60</v>
      </c>
      <c r="N420" s="421" t="s">
        <v>601</v>
      </c>
      <c r="O420" s="342"/>
      <c r="P420" s="342"/>
      <c r="Q420" s="342"/>
      <c r="R420" s="343"/>
      <c r="S420" s="34"/>
      <c r="T420" s="34"/>
      <c r="U420" s="35" t="s">
        <v>65</v>
      </c>
      <c r="V420" s="331">
        <v>0</v>
      </c>
      <c r="W420" s="332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7" t="s">
        <v>1</v>
      </c>
    </row>
    <row r="421" spans="1:53" hidden="1" x14ac:dyDescent="0.2">
      <c r="A421" s="349"/>
      <c r="B421" s="350"/>
      <c r="C421" s="350"/>
      <c r="D421" s="350"/>
      <c r="E421" s="350"/>
      <c r="F421" s="350"/>
      <c r="G421" s="350"/>
      <c r="H421" s="350"/>
      <c r="I421" s="350"/>
      <c r="J421" s="350"/>
      <c r="K421" s="350"/>
      <c r="L421" s="350"/>
      <c r="M421" s="351"/>
      <c r="N421" s="346" t="s">
        <v>66</v>
      </c>
      <c r="O421" s="347"/>
      <c r="P421" s="347"/>
      <c r="Q421" s="347"/>
      <c r="R421" s="347"/>
      <c r="S421" s="347"/>
      <c r="T421" s="348"/>
      <c r="U421" s="37" t="s">
        <v>67</v>
      </c>
      <c r="V421" s="333">
        <f>IFERROR(V420/H420,"0")</f>
        <v>0</v>
      </c>
      <c r="W421" s="333">
        <f>IFERROR(W420/H420,"0")</f>
        <v>0</v>
      </c>
      <c r="X421" s="333">
        <f>IFERROR(IF(X420="",0,X420),"0")</f>
        <v>0</v>
      </c>
      <c r="Y421" s="334"/>
      <c r="Z421" s="334"/>
    </row>
    <row r="422" spans="1:53" hidden="1" x14ac:dyDescent="0.2">
      <c r="A422" s="350"/>
      <c r="B422" s="350"/>
      <c r="C422" s="350"/>
      <c r="D422" s="350"/>
      <c r="E422" s="350"/>
      <c r="F422" s="350"/>
      <c r="G422" s="350"/>
      <c r="H422" s="350"/>
      <c r="I422" s="350"/>
      <c r="J422" s="350"/>
      <c r="K422" s="350"/>
      <c r="L422" s="350"/>
      <c r="M422" s="351"/>
      <c r="N422" s="346" t="s">
        <v>66</v>
      </c>
      <c r="O422" s="347"/>
      <c r="P422" s="347"/>
      <c r="Q422" s="347"/>
      <c r="R422" s="347"/>
      <c r="S422" s="347"/>
      <c r="T422" s="348"/>
      <c r="U422" s="37" t="s">
        <v>65</v>
      </c>
      <c r="V422" s="333">
        <f>IFERROR(SUM(V420:V420),"0")</f>
        <v>0</v>
      </c>
      <c r="W422" s="333">
        <f>IFERROR(SUM(W420:W420),"0")</f>
        <v>0</v>
      </c>
      <c r="X422" s="37"/>
      <c r="Y422" s="334"/>
      <c r="Z422" s="334"/>
    </row>
    <row r="423" spans="1:53" ht="14.25" hidden="1" customHeight="1" x14ac:dyDescent="0.25">
      <c r="A423" s="379" t="s">
        <v>90</v>
      </c>
      <c r="B423" s="350"/>
      <c r="C423" s="350"/>
      <c r="D423" s="350"/>
      <c r="E423" s="350"/>
      <c r="F423" s="350"/>
      <c r="G423" s="350"/>
      <c r="H423" s="350"/>
      <c r="I423" s="350"/>
      <c r="J423" s="350"/>
      <c r="K423" s="350"/>
      <c r="L423" s="350"/>
      <c r="M423" s="350"/>
      <c r="N423" s="350"/>
      <c r="O423" s="350"/>
      <c r="P423" s="350"/>
      <c r="Q423" s="350"/>
      <c r="R423" s="350"/>
      <c r="S423" s="350"/>
      <c r="T423" s="350"/>
      <c r="U423" s="350"/>
      <c r="V423" s="350"/>
      <c r="W423" s="350"/>
      <c r="X423" s="350"/>
      <c r="Y423" s="327"/>
      <c r="Z423" s="327"/>
    </row>
    <row r="424" spans="1:53" ht="27" hidden="1" customHeight="1" x14ac:dyDescent="0.25">
      <c r="A424" s="54" t="s">
        <v>602</v>
      </c>
      <c r="B424" s="54" t="s">
        <v>603</v>
      </c>
      <c r="C424" s="31">
        <v>4301170010</v>
      </c>
      <c r="D424" s="345">
        <v>4680115884090</v>
      </c>
      <c r="E424" s="343"/>
      <c r="F424" s="330">
        <v>0.11</v>
      </c>
      <c r="G424" s="32">
        <v>12</v>
      </c>
      <c r="H424" s="330">
        <v>1.32</v>
      </c>
      <c r="I424" s="330">
        <v>1.88</v>
      </c>
      <c r="J424" s="32">
        <v>200</v>
      </c>
      <c r="K424" s="32" t="s">
        <v>567</v>
      </c>
      <c r="L424" s="33" t="s">
        <v>568</v>
      </c>
      <c r="M424" s="32">
        <v>150</v>
      </c>
      <c r="N424" s="580" t="s">
        <v>604</v>
      </c>
      <c r="O424" s="342"/>
      <c r="P424" s="342"/>
      <c r="Q424" s="342"/>
      <c r="R424" s="343"/>
      <c r="S424" s="34"/>
      <c r="T424" s="34"/>
      <c r="U424" s="35" t="s">
        <v>65</v>
      </c>
      <c r="V424" s="331">
        <v>0</v>
      </c>
      <c r="W424" s="332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88" t="s">
        <v>1</v>
      </c>
    </row>
    <row r="425" spans="1:53" hidden="1" x14ac:dyDescent="0.2">
      <c r="A425" s="349"/>
      <c r="B425" s="350"/>
      <c r="C425" s="350"/>
      <c r="D425" s="350"/>
      <c r="E425" s="350"/>
      <c r="F425" s="350"/>
      <c r="G425" s="350"/>
      <c r="H425" s="350"/>
      <c r="I425" s="350"/>
      <c r="J425" s="350"/>
      <c r="K425" s="350"/>
      <c r="L425" s="350"/>
      <c r="M425" s="351"/>
      <c r="N425" s="346" t="s">
        <v>66</v>
      </c>
      <c r="O425" s="347"/>
      <c r="P425" s="347"/>
      <c r="Q425" s="347"/>
      <c r="R425" s="347"/>
      <c r="S425" s="347"/>
      <c r="T425" s="348"/>
      <c r="U425" s="37" t="s">
        <v>67</v>
      </c>
      <c r="V425" s="333">
        <f>IFERROR(V424/H424,"0")</f>
        <v>0</v>
      </c>
      <c r="W425" s="333">
        <f>IFERROR(W424/H424,"0")</f>
        <v>0</v>
      </c>
      <c r="X425" s="333">
        <f>IFERROR(IF(X424="",0,X424),"0")</f>
        <v>0</v>
      </c>
      <c r="Y425" s="334"/>
      <c r="Z425" s="334"/>
    </row>
    <row r="426" spans="1:53" hidden="1" x14ac:dyDescent="0.2">
      <c r="A426" s="350"/>
      <c r="B426" s="350"/>
      <c r="C426" s="350"/>
      <c r="D426" s="350"/>
      <c r="E426" s="350"/>
      <c r="F426" s="350"/>
      <c r="G426" s="350"/>
      <c r="H426" s="350"/>
      <c r="I426" s="350"/>
      <c r="J426" s="350"/>
      <c r="K426" s="350"/>
      <c r="L426" s="350"/>
      <c r="M426" s="351"/>
      <c r="N426" s="346" t="s">
        <v>66</v>
      </c>
      <c r="O426" s="347"/>
      <c r="P426" s="347"/>
      <c r="Q426" s="347"/>
      <c r="R426" s="347"/>
      <c r="S426" s="347"/>
      <c r="T426" s="348"/>
      <c r="U426" s="37" t="s">
        <v>65</v>
      </c>
      <c r="V426" s="333">
        <f>IFERROR(SUM(V424:V424),"0")</f>
        <v>0</v>
      </c>
      <c r="W426" s="333">
        <f>IFERROR(SUM(W424:W424),"0")</f>
        <v>0</v>
      </c>
      <c r="X426" s="37"/>
      <c r="Y426" s="334"/>
      <c r="Z426" s="334"/>
    </row>
    <row r="427" spans="1:53" ht="14.25" hidden="1" customHeight="1" x14ac:dyDescent="0.25">
      <c r="A427" s="379" t="s">
        <v>605</v>
      </c>
      <c r="B427" s="350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50"/>
      <c r="N427" s="350"/>
      <c r="O427" s="350"/>
      <c r="P427" s="350"/>
      <c r="Q427" s="350"/>
      <c r="R427" s="350"/>
      <c r="S427" s="350"/>
      <c r="T427" s="350"/>
      <c r="U427" s="350"/>
      <c r="V427" s="350"/>
      <c r="W427" s="350"/>
      <c r="X427" s="350"/>
      <c r="Y427" s="327"/>
      <c r="Z427" s="327"/>
    </row>
    <row r="428" spans="1:53" ht="27" hidden="1" customHeight="1" x14ac:dyDescent="0.25">
      <c r="A428" s="54" t="s">
        <v>606</v>
      </c>
      <c r="B428" s="54" t="s">
        <v>607</v>
      </c>
      <c r="C428" s="31">
        <v>4301040357</v>
      </c>
      <c r="D428" s="345">
        <v>4680115884564</v>
      </c>
      <c r="E428" s="343"/>
      <c r="F428" s="330">
        <v>0.15</v>
      </c>
      <c r="G428" s="32">
        <v>20</v>
      </c>
      <c r="H428" s="330">
        <v>3</v>
      </c>
      <c r="I428" s="330">
        <v>3.6</v>
      </c>
      <c r="J428" s="32">
        <v>200</v>
      </c>
      <c r="K428" s="32" t="s">
        <v>567</v>
      </c>
      <c r="L428" s="33" t="s">
        <v>568</v>
      </c>
      <c r="M428" s="32">
        <v>60</v>
      </c>
      <c r="N428" s="596" t="s">
        <v>608</v>
      </c>
      <c r="O428" s="342"/>
      <c r="P428" s="342"/>
      <c r="Q428" s="342"/>
      <c r="R428" s="343"/>
      <c r="S428" s="34"/>
      <c r="T428" s="34"/>
      <c r="U428" s="35" t="s">
        <v>65</v>
      </c>
      <c r="V428" s="331">
        <v>0</v>
      </c>
      <c r="W428" s="332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89" t="s">
        <v>1</v>
      </c>
    </row>
    <row r="429" spans="1:53" hidden="1" x14ac:dyDescent="0.2">
      <c r="A429" s="349"/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1"/>
      <c r="N429" s="346" t="s">
        <v>66</v>
      </c>
      <c r="O429" s="347"/>
      <c r="P429" s="347"/>
      <c r="Q429" s="347"/>
      <c r="R429" s="347"/>
      <c r="S429" s="347"/>
      <c r="T429" s="348"/>
      <c r="U429" s="37" t="s">
        <v>67</v>
      </c>
      <c r="V429" s="333">
        <f>IFERROR(V428/H428,"0")</f>
        <v>0</v>
      </c>
      <c r="W429" s="333">
        <f>IFERROR(W428/H428,"0")</f>
        <v>0</v>
      </c>
      <c r="X429" s="333">
        <f>IFERROR(IF(X428="",0,X428),"0")</f>
        <v>0</v>
      </c>
      <c r="Y429" s="334"/>
      <c r="Z429" s="334"/>
    </row>
    <row r="430" spans="1:53" hidden="1" x14ac:dyDescent="0.2">
      <c r="A430" s="350"/>
      <c r="B430" s="350"/>
      <c r="C430" s="35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1"/>
      <c r="N430" s="346" t="s">
        <v>66</v>
      </c>
      <c r="O430" s="347"/>
      <c r="P430" s="347"/>
      <c r="Q430" s="347"/>
      <c r="R430" s="347"/>
      <c r="S430" s="347"/>
      <c r="T430" s="348"/>
      <c r="U430" s="37" t="s">
        <v>65</v>
      </c>
      <c r="V430" s="333">
        <f>IFERROR(SUM(V428:V428),"0")</f>
        <v>0</v>
      </c>
      <c r="W430" s="333">
        <f>IFERROR(SUM(W428:W428),"0")</f>
        <v>0</v>
      </c>
      <c r="X430" s="37"/>
      <c r="Y430" s="334"/>
      <c r="Z430" s="334"/>
    </row>
    <row r="431" spans="1:53" ht="27.75" hidden="1" customHeight="1" x14ac:dyDescent="0.2">
      <c r="A431" s="385" t="s">
        <v>609</v>
      </c>
      <c r="B431" s="386"/>
      <c r="C431" s="386"/>
      <c r="D431" s="386"/>
      <c r="E431" s="386"/>
      <c r="F431" s="386"/>
      <c r="G431" s="386"/>
      <c r="H431" s="386"/>
      <c r="I431" s="386"/>
      <c r="J431" s="386"/>
      <c r="K431" s="386"/>
      <c r="L431" s="386"/>
      <c r="M431" s="386"/>
      <c r="N431" s="386"/>
      <c r="O431" s="386"/>
      <c r="P431" s="386"/>
      <c r="Q431" s="386"/>
      <c r="R431" s="386"/>
      <c r="S431" s="386"/>
      <c r="T431" s="386"/>
      <c r="U431" s="386"/>
      <c r="V431" s="386"/>
      <c r="W431" s="386"/>
      <c r="X431" s="386"/>
      <c r="Y431" s="48"/>
      <c r="Z431" s="48"/>
    </row>
    <row r="432" spans="1:53" ht="16.5" hidden="1" customHeight="1" x14ac:dyDescent="0.25">
      <c r="A432" s="393" t="s">
        <v>609</v>
      </c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50"/>
      <c r="N432" s="350"/>
      <c r="O432" s="350"/>
      <c r="P432" s="350"/>
      <c r="Q432" s="350"/>
      <c r="R432" s="350"/>
      <c r="S432" s="350"/>
      <c r="T432" s="350"/>
      <c r="U432" s="350"/>
      <c r="V432" s="350"/>
      <c r="W432" s="350"/>
      <c r="X432" s="350"/>
      <c r="Y432" s="326"/>
      <c r="Z432" s="326"/>
    </row>
    <row r="433" spans="1:53" ht="14.25" hidden="1" customHeight="1" x14ac:dyDescent="0.25">
      <c r="A433" s="379" t="s">
        <v>103</v>
      </c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50"/>
      <c r="N433" s="350"/>
      <c r="O433" s="350"/>
      <c r="P433" s="350"/>
      <c r="Q433" s="350"/>
      <c r="R433" s="350"/>
      <c r="S433" s="350"/>
      <c r="T433" s="350"/>
      <c r="U433" s="350"/>
      <c r="V433" s="350"/>
      <c r="W433" s="350"/>
      <c r="X433" s="350"/>
      <c r="Y433" s="327"/>
      <c r="Z433" s="327"/>
    </row>
    <row r="434" spans="1:53" ht="27" hidden="1" customHeight="1" x14ac:dyDescent="0.25">
      <c r="A434" s="54" t="s">
        <v>610</v>
      </c>
      <c r="B434" s="54" t="s">
        <v>611</v>
      </c>
      <c r="C434" s="31">
        <v>4301011371</v>
      </c>
      <c r="D434" s="345">
        <v>4607091389067</v>
      </c>
      <c r="E434" s="343"/>
      <c r="F434" s="330">
        <v>0.88</v>
      </c>
      <c r="G434" s="32">
        <v>6</v>
      </c>
      <c r="H434" s="330">
        <v>5.28</v>
      </c>
      <c r="I434" s="330">
        <v>5.64</v>
      </c>
      <c r="J434" s="32">
        <v>104</v>
      </c>
      <c r="K434" s="32" t="s">
        <v>98</v>
      </c>
      <c r="L434" s="33" t="s">
        <v>120</v>
      </c>
      <c r="M434" s="32">
        <v>55</v>
      </c>
      <c r="N434" s="59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4" s="342"/>
      <c r="P434" s="342"/>
      <c r="Q434" s="342"/>
      <c r="R434" s="343"/>
      <c r="S434" s="34"/>
      <c r="T434" s="34"/>
      <c r="U434" s="35" t="s">
        <v>65</v>
      </c>
      <c r="V434" s="331">
        <v>0</v>
      </c>
      <c r="W434" s="332">
        <f t="shared" ref="W434:W442" si="19">IFERROR(IF(V434="",0,CEILING((V434/$H434),1)*$H434),"")</f>
        <v>0</v>
      </c>
      <c r="X434" s="36" t="str">
        <f>IFERROR(IF(W434=0,"",ROUNDUP(W434/H434,0)*0.01196),"")</f>
        <v/>
      </c>
      <c r="Y434" s="56"/>
      <c r="Z434" s="57"/>
      <c r="AD434" s="58"/>
      <c r="BA434" s="290" t="s">
        <v>1</v>
      </c>
    </row>
    <row r="435" spans="1:53" ht="27" hidden="1" customHeight="1" x14ac:dyDescent="0.25">
      <c r="A435" s="54" t="s">
        <v>612</v>
      </c>
      <c r="B435" s="54" t="s">
        <v>613</v>
      </c>
      <c r="C435" s="31">
        <v>4301011363</v>
      </c>
      <c r="D435" s="345">
        <v>4607091383522</v>
      </c>
      <c r="E435" s="343"/>
      <c r="F435" s="330">
        <v>0.88</v>
      </c>
      <c r="G435" s="32">
        <v>6</v>
      </c>
      <c r="H435" s="330">
        <v>5.28</v>
      </c>
      <c r="I435" s="330">
        <v>5.64</v>
      </c>
      <c r="J435" s="32">
        <v>104</v>
      </c>
      <c r="K435" s="32" t="s">
        <v>98</v>
      </c>
      <c r="L435" s="33" t="s">
        <v>99</v>
      </c>
      <c r="M435" s="32">
        <v>55</v>
      </c>
      <c r="N435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5" s="342"/>
      <c r="P435" s="342"/>
      <c r="Q435" s="342"/>
      <c r="R435" s="343"/>
      <c r="S435" s="34"/>
      <c r="T435" s="34"/>
      <c r="U435" s="35" t="s">
        <v>65</v>
      </c>
      <c r="V435" s="331">
        <v>0</v>
      </c>
      <c r="W435" s="332">
        <f t="shared" si="19"/>
        <v>0</v>
      </c>
      <c r="X435" s="36" t="str">
        <f>IFERROR(IF(W435=0,"",ROUNDUP(W435/H435,0)*0.01196),"")</f>
        <v/>
      </c>
      <c r="Y435" s="56"/>
      <c r="Z435" s="57"/>
      <c r="AD435" s="58"/>
      <c r="BA435" s="291" t="s">
        <v>1</v>
      </c>
    </row>
    <row r="436" spans="1:53" ht="27" hidden="1" customHeight="1" x14ac:dyDescent="0.25">
      <c r="A436" s="54" t="s">
        <v>614</v>
      </c>
      <c r="B436" s="54" t="s">
        <v>615</v>
      </c>
      <c r="C436" s="31">
        <v>4301011431</v>
      </c>
      <c r="D436" s="345">
        <v>4607091384437</v>
      </c>
      <c r="E436" s="343"/>
      <c r="F436" s="330">
        <v>0.88</v>
      </c>
      <c r="G436" s="32">
        <v>6</v>
      </c>
      <c r="H436" s="330">
        <v>5.28</v>
      </c>
      <c r="I436" s="330">
        <v>5.64</v>
      </c>
      <c r="J436" s="32">
        <v>104</v>
      </c>
      <c r="K436" s="32" t="s">
        <v>98</v>
      </c>
      <c r="L436" s="33" t="s">
        <v>99</v>
      </c>
      <c r="M436" s="32">
        <v>50</v>
      </c>
      <c r="N436" s="58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6" s="342"/>
      <c r="P436" s="342"/>
      <c r="Q436" s="342"/>
      <c r="R436" s="343"/>
      <c r="S436" s="34"/>
      <c r="T436" s="34"/>
      <c r="U436" s="35" t="s">
        <v>65</v>
      </c>
      <c r="V436" s="331">
        <v>0</v>
      </c>
      <c r="W436" s="332">
        <f t="shared" si="19"/>
        <v>0</v>
      </c>
      <c r="X436" s="36" t="str">
        <f>IFERROR(IF(W436=0,"",ROUNDUP(W436/H436,0)*0.01196),"")</f>
        <v/>
      </c>
      <c r="Y436" s="56"/>
      <c r="Z436" s="57"/>
      <c r="AD436" s="58"/>
      <c r="BA436" s="292" t="s">
        <v>1</v>
      </c>
    </row>
    <row r="437" spans="1:53" ht="27" hidden="1" customHeight="1" x14ac:dyDescent="0.25">
      <c r="A437" s="54" t="s">
        <v>616</v>
      </c>
      <c r="B437" s="54" t="s">
        <v>617</v>
      </c>
      <c r="C437" s="31">
        <v>4301011365</v>
      </c>
      <c r="D437" s="345">
        <v>4607091389104</v>
      </c>
      <c r="E437" s="343"/>
      <c r="F437" s="330">
        <v>0.88</v>
      </c>
      <c r="G437" s="32">
        <v>6</v>
      </c>
      <c r="H437" s="330">
        <v>5.28</v>
      </c>
      <c r="I437" s="330">
        <v>5.64</v>
      </c>
      <c r="J437" s="32">
        <v>104</v>
      </c>
      <c r="K437" s="32" t="s">
        <v>98</v>
      </c>
      <c r="L437" s="33" t="s">
        <v>99</v>
      </c>
      <c r="M437" s="32">
        <v>55</v>
      </c>
      <c r="N437" s="57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7" s="342"/>
      <c r="P437" s="342"/>
      <c r="Q437" s="342"/>
      <c r="R437" s="343"/>
      <c r="S437" s="34"/>
      <c r="T437" s="34"/>
      <c r="U437" s="35" t="s">
        <v>65</v>
      </c>
      <c r="V437" s="331">
        <v>0</v>
      </c>
      <c r="W437" s="332">
        <f t="shared" si="19"/>
        <v>0</v>
      </c>
      <c r="X437" s="36" t="str">
        <f>IFERROR(IF(W437=0,"",ROUNDUP(W437/H437,0)*0.01196),"")</f>
        <v/>
      </c>
      <c r="Y437" s="56"/>
      <c r="Z437" s="57"/>
      <c r="AD437" s="58"/>
      <c r="BA437" s="293" t="s">
        <v>1</v>
      </c>
    </row>
    <row r="438" spans="1:53" ht="27" hidden="1" customHeight="1" x14ac:dyDescent="0.25">
      <c r="A438" s="54" t="s">
        <v>618</v>
      </c>
      <c r="B438" s="54" t="s">
        <v>619</v>
      </c>
      <c r="C438" s="31">
        <v>4301011367</v>
      </c>
      <c r="D438" s="345">
        <v>4680115880603</v>
      </c>
      <c r="E438" s="343"/>
      <c r="F438" s="330">
        <v>0.6</v>
      </c>
      <c r="G438" s="32">
        <v>6</v>
      </c>
      <c r="H438" s="330">
        <v>3.6</v>
      </c>
      <c r="I438" s="330">
        <v>3.84</v>
      </c>
      <c r="J438" s="32">
        <v>120</v>
      </c>
      <c r="K438" s="32" t="s">
        <v>63</v>
      </c>
      <c r="L438" s="33" t="s">
        <v>99</v>
      </c>
      <c r="M438" s="32">
        <v>55</v>
      </c>
      <c r="N438" s="43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8" s="342"/>
      <c r="P438" s="342"/>
      <c r="Q438" s="342"/>
      <c r="R438" s="343"/>
      <c r="S438" s="34"/>
      <c r="T438" s="34"/>
      <c r="U438" s="35" t="s">
        <v>65</v>
      </c>
      <c r="V438" s="331">
        <v>0</v>
      </c>
      <c r="W438" s="332">
        <f t="shared" si="19"/>
        <v>0</v>
      </c>
      <c r="X438" s="36" t="str">
        <f>IFERROR(IF(W438=0,"",ROUNDUP(W438/H438,0)*0.00937),"")</f>
        <v/>
      </c>
      <c r="Y438" s="56"/>
      <c r="Z438" s="57"/>
      <c r="AD438" s="58"/>
      <c r="BA438" s="294" t="s">
        <v>1</v>
      </c>
    </row>
    <row r="439" spans="1:53" ht="27" hidden="1" customHeight="1" x14ac:dyDescent="0.25">
      <c r="A439" s="54" t="s">
        <v>620</v>
      </c>
      <c r="B439" s="54" t="s">
        <v>621</v>
      </c>
      <c r="C439" s="31">
        <v>4301011168</v>
      </c>
      <c r="D439" s="345">
        <v>4607091389999</v>
      </c>
      <c r="E439" s="343"/>
      <c r="F439" s="330">
        <v>0.6</v>
      </c>
      <c r="G439" s="32">
        <v>6</v>
      </c>
      <c r="H439" s="330">
        <v>3.6</v>
      </c>
      <c r="I439" s="330">
        <v>3.84</v>
      </c>
      <c r="J439" s="32">
        <v>120</v>
      </c>
      <c r="K439" s="32" t="s">
        <v>63</v>
      </c>
      <c r="L439" s="33" t="s">
        <v>99</v>
      </c>
      <c r="M439" s="32">
        <v>55</v>
      </c>
      <c r="N439" s="4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9" s="342"/>
      <c r="P439" s="342"/>
      <c r="Q439" s="342"/>
      <c r="R439" s="343"/>
      <c r="S439" s="34"/>
      <c r="T439" s="34"/>
      <c r="U439" s="35" t="s">
        <v>65</v>
      </c>
      <c r="V439" s="331">
        <v>0</v>
      </c>
      <c r="W439" s="332">
        <f t="shared" si="19"/>
        <v>0</v>
      </c>
      <c r="X439" s="36" t="str">
        <f>IFERROR(IF(W439=0,"",ROUNDUP(W439/H439,0)*0.00937),"")</f>
        <v/>
      </c>
      <c r="Y439" s="56"/>
      <c r="Z439" s="57"/>
      <c r="AD439" s="58"/>
      <c r="BA439" s="295" t="s">
        <v>1</v>
      </c>
    </row>
    <row r="440" spans="1:53" ht="27" hidden="1" customHeight="1" x14ac:dyDescent="0.25">
      <c r="A440" s="54" t="s">
        <v>622</v>
      </c>
      <c r="B440" s="54" t="s">
        <v>623</v>
      </c>
      <c r="C440" s="31">
        <v>4301011372</v>
      </c>
      <c r="D440" s="345">
        <v>4680115882782</v>
      </c>
      <c r="E440" s="343"/>
      <c r="F440" s="330">
        <v>0.6</v>
      </c>
      <c r="G440" s="32">
        <v>6</v>
      </c>
      <c r="H440" s="330">
        <v>3.6</v>
      </c>
      <c r="I440" s="330">
        <v>3.84</v>
      </c>
      <c r="J440" s="32">
        <v>120</v>
      </c>
      <c r="K440" s="32" t="s">
        <v>63</v>
      </c>
      <c r="L440" s="33" t="s">
        <v>99</v>
      </c>
      <c r="M440" s="32">
        <v>50</v>
      </c>
      <c r="N440" s="4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0" s="342"/>
      <c r="P440" s="342"/>
      <c r="Q440" s="342"/>
      <c r="R440" s="343"/>
      <c r="S440" s="34"/>
      <c r="T440" s="34"/>
      <c r="U440" s="35" t="s">
        <v>65</v>
      </c>
      <c r="V440" s="331">
        <v>0</v>
      </c>
      <c r="W440" s="332">
        <f t="shared" si="19"/>
        <v>0</v>
      </c>
      <c r="X440" s="36" t="str">
        <f>IFERROR(IF(W440=0,"",ROUNDUP(W440/H440,0)*0.00937),"")</f>
        <v/>
      </c>
      <c r="Y440" s="56"/>
      <c r="Z440" s="57"/>
      <c r="AD440" s="58"/>
      <c r="BA440" s="296" t="s">
        <v>1</v>
      </c>
    </row>
    <row r="441" spans="1:53" ht="27" hidden="1" customHeight="1" x14ac:dyDescent="0.25">
      <c r="A441" s="54" t="s">
        <v>624</v>
      </c>
      <c r="B441" s="54" t="s">
        <v>625</v>
      </c>
      <c r="C441" s="31">
        <v>4301011190</v>
      </c>
      <c r="D441" s="345">
        <v>4607091389098</v>
      </c>
      <c r="E441" s="343"/>
      <c r="F441" s="330">
        <v>0.4</v>
      </c>
      <c r="G441" s="32">
        <v>6</v>
      </c>
      <c r="H441" s="330">
        <v>2.4</v>
      </c>
      <c r="I441" s="330">
        <v>2.6</v>
      </c>
      <c r="J441" s="32">
        <v>156</v>
      </c>
      <c r="K441" s="32" t="s">
        <v>63</v>
      </c>
      <c r="L441" s="33" t="s">
        <v>120</v>
      </c>
      <c r="M441" s="32">
        <v>50</v>
      </c>
      <c r="N441" s="3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1" s="342"/>
      <c r="P441" s="342"/>
      <c r="Q441" s="342"/>
      <c r="R441" s="343"/>
      <c r="S441" s="34"/>
      <c r="T441" s="34"/>
      <c r="U441" s="35" t="s">
        <v>65</v>
      </c>
      <c r="V441" s="331">
        <v>0</v>
      </c>
      <c r="W441" s="332">
        <f t="shared" si="19"/>
        <v>0</v>
      </c>
      <c r="X441" s="36" t="str">
        <f>IFERROR(IF(W441=0,"",ROUNDUP(W441/H441,0)*0.00753),"")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4301011366</v>
      </c>
      <c r="D442" s="345">
        <v>4607091389982</v>
      </c>
      <c r="E442" s="343"/>
      <c r="F442" s="330">
        <v>0.6</v>
      </c>
      <c r="G442" s="32">
        <v>6</v>
      </c>
      <c r="H442" s="330">
        <v>3.6</v>
      </c>
      <c r="I442" s="330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4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2" s="342"/>
      <c r="P442" s="342"/>
      <c r="Q442" s="342"/>
      <c r="R442" s="343"/>
      <c r="S442" s="34"/>
      <c r="T442" s="34"/>
      <c r="U442" s="35" t="s">
        <v>65</v>
      </c>
      <c r="V442" s="331">
        <v>0</v>
      </c>
      <c r="W442" s="332">
        <f t="shared" si="19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hidden="1" x14ac:dyDescent="0.2">
      <c r="A443" s="349"/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1"/>
      <c r="N443" s="346" t="s">
        <v>66</v>
      </c>
      <c r="O443" s="347"/>
      <c r="P443" s="347"/>
      <c r="Q443" s="347"/>
      <c r="R443" s="347"/>
      <c r="S443" s="347"/>
      <c r="T443" s="348"/>
      <c r="U443" s="37" t="s">
        <v>67</v>
      </c>
      <c r="V443" s="333">
        <f>IFERROR(V434/H434,"0")+IFERROR(V435/H435,"0")+IFERROR(V436/H436,"0")+IFERROR(V437/H437,"0")+IFERROR(V438/H438,"0")+IFERROR(V439/H439,"0")+IFERROR(V440/H440,"0")+IFERROR(V441/H441,"0")+IFERROR(V442/H442,"0")</f>
        <v>0</v>
      </c>
      <c r="W443" s="333">
        <f>IFERROR(W434/H434,"0")+IFERROR(W435/H435,"0")+IFERROR(W436/H436,"0")+IFERROR(W437/H437,"0")+IFERROR(W438/H438,"0")+IFERROR(W439/H439,"0")+IFERROR(W440/H440,"0")+IFERROR(W441/H441,"0")+IFERROR(W442/H442,"0")</f>
        <v>0</v>
      </c>
      <c r="X443" s="333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>0</v>
      </c>
      <c r="Y443" s="334"/>
      <c r="Z443" s="334"/>
    </row>
    <row r="444" spans="1:53" hidden="1" x14ac:dyDescent="0.2">
      <c r="A444" s="350"/>
      <c r="B444" s="350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1"/>
      <c r="N444" s="346" t="s">
        <v>66</v>
      </c>
      <c r="O444" s="347"/>
      <c r="P444" s="347"/>
      <c r="Q444" s="347"/>
      <c r="R444" s="347"/>
      <c r="S444" s="347"/>
      <c r="T444" s="348"/>
      <c r="U444" s="37" t="s">
        <v>65</v>
      </c>
      <c r="V444" s="333">
        <f>IFERROR(SUM(V434:V442),"0")</f>
        <v>0</v>
      </c>
      <c r="W444" s="333">
        <f>IFERROR(SUM(W434:W442),"0")</f>
        <v>0</v>
      </c>
      <c r="X444" s="37"/>
      <c r="Y444" s="334"/>
      <c r="Z444" s="334"/>
    </row>
    <row r="445" spans="1:53" ht="14.25" hidden="1" customHeight="1" x14ac:dyDescent="0.25">
      <c r="A445" s="379" t="s">
        <v>95</v>
      </c>
      <c r="B445" s="350"/>
      <c r="C445" s="350"/>
      <c r="D445" s="350"/>
      <c r="E445" s="350"/>
      <c r="F445" s="350"/>
      <c r="G445" s="350"/>
      <c r="H445" s="350"/>
      <c r="I445" s="350"/>
      <c r="J445" s="350"/>
      <c r="K445" s="350"/>
      <c r="L445" s="350"/>
      <c r="M445" s="350"/>
      <c r="N445" s="350"/>
      <c r="O445" s="350"/>
      <c r="P445" s="350"/>
      <c r="Q445" s="350"/>
      <c r="R445" s="350"/>
      <c r="S445" s="350"/>
      <c r="T445" s="350"/>
      <c r="U445" s="350"/>
      <c r="V445" s="350"/>
      <c r="W445" s="350"/>
      <c r="X445" s="350"/>
      <c r="Y445" s="327"/>
      <c r="Z445" s="327"/>
    </row>
    <row r="446" spans="1:53" ht="16.5" hidden="1" customHeight="1" x14ac:dyDescent="0.25">
      <c r="A446" s="54" t="s">
        <v>628</v>
      </c>
      <c r="B446" s="54" t="s">
        <v>629</v>
      </c>
      <c r="C446" s="31">
        <v>4301020222</v>
      </c>
      <c r="D446" s="345">
        <v>4607091388930</v>
      </c>
      <c r="E446" s="343"/>
      <c r="F446" s="330">
        <v>0.88</v>
      </c>
      <c r="G446" s="32">
        <v>6</v>
      </c>
      <c r="H446" s="330">
        <v>5.28</v>
      </c>
      <c r="I446" s="330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6" s="342"/>
      <c r="P446" s="342"/>
      <c r="Q446" s="342"/>
      <c r="R446" s="343"/>
      <c r="S446" s="34"/>
      <c r="T446" s="34"/>
      <c r="U446" s="35" t="s">
        <v>65</v>
      </c>
      <c r="V446" s="331">
        <v>0</v>
      </c>
      <c r="W446" s="332">
        <f>IFERROR(IF(V446="",0,CEILING((V446/$H446),1)*$H446),"")</f>
        <v>0</v>
      </c>
      <c r="X446" s="36" t="str">
        <f>IFERROR(IF(W446=0,"",ROUNDUP(W446/H446,0)*0.01196),"")</f>
        <v/>
      </c>
      <c r="Y446" s="56"/>
      <c r="Z446" s="57"/>
      <c r="AD446" s="58"/>
      <c r="BA446" s="299" t="s">
        <v>1</v>
      </c>
    </row>
    <row r="447" spans="1:53" ht="16.5" hidden="1" customHeight="1" x14ac:dyDescent="0.25">
      <c r="A447" s="54" t="s">
        <v>630</v>
      </c>
      <c r="B447" s="54" t="s">
        <v>631</v>
      </c>
      <c r="C447" s="31">
        <v>4301020206</v>
      </c>
      <c r="D447" s="345">
        <v>4680115880054</v>
      </c>
      <c r="E447" s="343"/>
      <c r="F447" s="330">
        <v>0.6</v>
      </c>
      <c r="G447" s="32">
        <v>6</v>
      </c>
      <c r="H447" s="330">
        <v>3.6</v>
      </c>
      <c r="I447" s="330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6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7" s="342"/>
      <c r="P447" s="342"/>
      <c r="Q447" s="342"/>
      <c r="R447" s="343"/>
      <c r="S447" s="34"/>
      <c r="T447" s="34"/>
      <c r="U447" s="35" t="s">
        <v>65</v>
      </c>
      <c r="V447" s="331">
        <v>0</v>
      </c>
      <c r="W447" s="332">
        <f>IFERROR(IF(V447="",0,CEILING((V447/$H447),1)*$H447),"")</f>
        <v>0</v>
      </c>
      <c r="X447" s="36" t="str">
        <f>IFERROR(IF(W447=0,"",ROUNDUP(W447/H447,0)*0.00937),"")</f>
        <v/>
      </c>
      <c r="Y447" s="56"/>
      <c r="Z447" s="57"/>
      <c r="AD447" s="58"/>
      <c r="BA447" s="300" t="s">
        <v>1</v>
      </c>
    </row>
    <row r="448" spans="1:53" hidden="1" x14ac:dyDescent="0.2">
      <c r="A448" s="349"/>
      <c r="B448" s="350"/>
      <c r="C448" s="350"/>
      <c r="D448" s="350"/>
      <c r="E448" s="350"/>
      <c r="F448" s="350"/>
      <c r="G448" s="350"/>
      <c r="H448" s="350"/>
      <c r="I448" s="350"/>
      <c r="J448" s="350"/>
      <c r="K448" s="350"/>
      <c r="L448" s="350"/>
      <c r="M448" s="351"/>
      <c r="N448" s="346" t="s">
        <v>66</v>
      </c>
      <c r="O448" s="347"/>
      <c r="P448" s="347"/>
      <c r="Q448" s="347"/>
      <c r="R448" s="347"/>
      <c r="S448" s="347"/>
      <c r="T448" s="348"/>
      <c r="U448" s="37" t="s">
        <v>67</v>
      </c>
      <c r="V448" s="333">
        <f>IFERROR(V446/H446,"0")+IFERROR(V447/H447,"0")</f>
        <v>0</v>
      </c>
      <c r="W448" s="333">
        <f>IFERROR(W446/H446,"0")+IFERROR(W447/H447,"0")</f>
        <v>0</v>
      </c>
      <c r="X448" s="333">
        <f>IFERROR(IF(X446="",0,X446),"0")+IFERROR(IF(X447="",0,X447),"0")</f>
        <v>0</v>
      </c>
      <c r="Y448" s="334"/>
      <c r="Z448" s="334"/>
    </row>
    <row r="449" spans="1:53" hidden="1" x14ac:dyDescent="0.2">
      <c r="A449" s="350"/>
      <c r="B449" s="350"/>
      <c r="C449" s="350"/>
      <c r="D449" s="350"/>
      <c r="E449" s="350"/>
      <c r="F449" s="350"/>
      <c r="G449" s="350"/>
      <c r="H449" s="350"/>
      <c r="I449" s="350"/>
      <c r="J449" s="350"/>
      <c r="K449" s="350"/>
      <c r="L449" s="350"/>
      <c r="M449" s="351"/>
      <c r="N449" s="346" t="s">
        <v>66</v>
      </c>
      <c r="O449" s="347"/>
      <c r="P449" s="347"/>
      <c r="Q449" s="347"/>
      <c r="R449" s="347"/>
      <c r="S449" s="347"/>
      <c r="T449" s="348"/>
      <c r="U449" s="37" t="s">
        <v>65</v>
      </c>
      <c r="V449" s="333">
        <f>IFERROR(SUM(V446:V447),"0")</f>
        <v>0</v>
      </c>
      <c r="W449" s="333">
        <f>IFERROR(SUM(W446:W447),"0")</f>
        <v>0</v>
      </c>
      <c r="X449" s="37"/>
      <c r="Y449" s="334"/>
      <c r="Z449" s="334"/>
    </row>
    <row r="450" spans="1:53" ht="14.25" hidden="1" customHeight="1" x14ac:dyDescent="0.25">
      <c r="A450" s="379" t="s">
        <v>60</v>
      </c>
      <c r="B450" s="350"/>
      <c r="C450" s="350"/>
      <c r="D450" s="350"/>
      <c r="E450" s="350"/>
      <c r="F450" s="350"/>
      <c r="G450" s="350"/>
      <c r="H450" s="350"/>
      <c r="I450" s="350"/>
      <c r="J450" s="350"/>
      <c r="K450" s="350"/>
      <c r="L450" s="350"/>
      <c r="M450" s="350"/>
      <c r="N450" s="350"/>
      <c r="O450" s="350"/>
      <c r="P450" s="350"/>
      <c r="Q450" s="350"/>
      <c r="R450" s="350"/>
      <c r="S450" s="350"/>
      <c r="T450" s="350"/>
      <c r="U450" s="350"/>
      <c r="V450" s="350"/>
      <c r="W450" s="350"/>
      <c r="X450" s="350"/>
      <c r="Y450" s="327"/>
      <c r="Z450" s="327"/>
    </row>
    <row r="451" spans="1:53" ht="27" hidden="1" customHeight="1" x14ac:dyDescent="0.25">
      <c r="A451" s="54" t="s">
        <v>632</v>
      </c>
      <c r="B451" s="54" t="s">
        <v>633</v>
      </c>
      <c r="C451" s="31">
        <v>4301031252</v>
      </c>
      <c r="D451" s="345">
        <v>4680115883116</v>
      </c>
      <c r="E451" s="343"/>
      <c r="F451" s="330">
        <v>0.88</v>
      </c>
      <c r="G451" s="32">
        <v>6</v>
      </c>
      <c r="H451" s="330">
        <v>5.28</v>
      </c>
      <c r="I451" s="330">
        <v>5.64</v>
      </c>
      <c r="J451" s="32">
        <v>104</v>
      </c>
      <c r="K451" s="32" t="s">
        <v>98</v>
      </c>
      <c r="L451" s="33" t="s">
        <v>99</v>
      </c>
      <c r="M451" s="32">
        <v>60</v>
      </c>
      <c r="N451" s="5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1" s="342"/>
      <c r="P451" s="342"/>
      <c r="Q451" s="342"/>
      <c r="R451" s="343"/>
      <c r="S451" s="34"/>
      <c r="T451" s="34"/>
      <c r="U451" s="35" t="s">
        <v>65</v>
      </c>
      <c r="V451" s="331">
        <v>0</v>
      </c>
      <c r="W451" s="332">
        <f t="shared" ref="W451:W456" si="20">IFERROR(IF(V451="",0,CEILING((V451/$H451),1)*$H451),"")</f>
        <v>0</v>
      </c>
      <c r="X451" s="36" t="str">
        <f>IFERROR(IF(W451=0,"",ROUNDUP(W451/H451,0)*0.01196),"")</f>
        <v/>
      </c>
      <c r="Y451" s="56"/>
      <c r="Z451" s="57"/>
      <c r="AD451" s="58"/>
      <c r="BA451" s="301" t="s">
        <v>1</v>
      </c>
    </row>
    <row r="452" spans="1:53" ht="27" hidden="1" customHeight="1" x14ac:dyDescent="0.25">
      <c r="A452" s="54" t="s">
        <v>634</v>
      </c>
      <c r="B452" s="54" t="s">
        <v>635</v>
      </c>
      <c r="C452" s="31">
        <v>4301031248</v>
      </c>
      <c r="D452" s="345">
        <v>4680115883093</v>
      </c>
      <c r="E452" s="343"/>
      <c r="F452" s="330">
        <v>0.88</v>
      </c>
      <c r="G452" s="32">
        <v>6</v>
      </c>
      <c r="H452" s="330">
        <v>5.28</v>
      </c>
      <c r="I452" s="330">
        <v>5.64</v>
      </c>
      <c r="J452" s="32">
        <v>104</v>
      </c>
      <c r="K452" s="32" t="s">
        <v>98</v>
      </c>
      <c r="L452" s="33" t="s">
        <v>64</v>
      </c>
      <c r="M452" s="32">
        <v>60</v>
      </c>
      <c r="N452" s="5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2" s="342"/>
      <c r="P452" s="342"/>
      <c r="Q452" s="342"/>
      <c r="R452" s="343"/>
      <c r="S452" s="34"/>
      <c r="T452" s="34"/>
      <c r="U452" s="35" t="s">
        <v>65</v>
      </c>
      <c r="V452" s="331">
        <v>0</v>
      </c>
      <c r="W452" s="332">
        <f t="shared" si="20"/>
        <v>0</v>
      </c>
      <c r="X452" s="36" t="str">
        <f>IFERROR(IF(W452=0,"",ROUNDUP(W452/H452,0)*0.01196),"")</f>
        <v/>
      </c>
      <c r="Y452" s="56"/>
      <c r="Z452" s="57"/>
      <c r="AD452" s="58"/>
      <c r="BA452" s="302" t="s">
        <v>1</v>
      </c>
    </row>
    <row r="453" spans="1:53" ht="27" hidden="1" customHeight="1" x14ac:dyDescent="0.25">
      <c r="A453" s="54" t="s">
        <v>636</v>
      </c>
      <c r="B453" s="54" t="s">
        <v>637</v>
      </c>
      <c r="C453" s="31">
        <v>4301031250</v>
      </c>
      <c r="D453" s="345">
        <v>4680115883109</v>
      </c>
      <c r="E453" s="343"/>
      <c r="F453" s="330">
        <v>0.88</v>
      </c>
      <c r="G453" s="32">
        <v>6</v>
      </c>
      <c r="H453" s="330">
        <v>5.28</v>
      </c>
      <c r="I453" s="330">
        <v>5.64</v>
      </c>
      <c r="J453" s="32">
        <v>104</v>
      </c>
      <c r="K453" s="32" t="s">
        <v>98</v>
      </c>
      <c r="L453" s="33" t="s">
        <v>64</v>
      </c>
      <c r="M453" s="32">
        <v>60</v>
      </c>
      <c r="N453" s="6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3" s="342"/>
      <c r="P453" s="342"/>
      <c r="Q453" s="342"/>
      <c r="R453" s="343"/>
      <c r="S453" s="34"/>
      <c r="T453" s="34"/>
      <c r="U453" s="35" t="s">
        <v>65</v>
      </c>
      <c r="V453" s="331">
        <v>0</v>
      </c>
      <c r="W453" s="332">
        <f t="shared" si="20"/>
        <v>0</v>
      </c>
      <c r="X453" s="36" t="str">
        <f>IFERROR(IF(W453=0,"",ROUNDUP(W453/H453,0)*0.01196),"")</f>
        <v/>
      </c>
      <c r="Y453" s="56"/>
      <c r="Z453" s="57"/>
      <c r="AD453" s="58"/>
      <c r="BA453" s="303" t="s">
        <v>1</v>
      </c>
    </row>
    <row r="454" spans="1:53" ht="27" hidden="1" customHeight="1" x14ac:dyDescent="0.25">
      <c r="A454" s="54" t="s">
        <v>638</v>
      </c>
      <c r="B454" s="54" t="s">
        <v>639</v>
      </c>
      <c r="C454" s="31">
        <v>4301031249</v>
      </c>
      <c r="D454" s="345">
        <v>4680115882072</v>
      </c>
      <c r="E454" s="343"/>
      <c r="F454" s="330">
        <v>0.6</v>
      </c>
      <c r="G454" s="32">
        <v>6</v>
      </c>
      <c r="H454" s="330">
        <v>3.6</v>
      </c>
      <c r="I454" s="330">
        <v>3.84</v>
      </c>
      <c r="J454" s="32">
        <v>120</v>
      </c>
      <c r="K454" s="32" t="s">
        <v>63</v>
      </c>
      <c r="L454" s="33" t="s">
        <v>99</v>
      </c>
      <c r="M454" s="32">
        <v>60</v>
      </c>
      <c r="N454" s="378" t="s">
        <v>640</v>
      </c>
      <c r="O454" s="342"/>
      <c r="P454" s="342"/>
      <c r="Q454" s="342"/>
      <c r="R454" s="343"/>
      <c r="S454" s="34"/>
      <c r="T454" s="34"/>
      <c r="U454" s="35" t="s">
        <v>65</v>
      </c>
      <c r="V454" s="331">
        <v>0</v>
      </c>
      <c r="W454" s="332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4" t="s">
        <v>1</v>
      </c>
    </row>
    <row r="455" spans="1:53" ht="27" hidden="1" customHeight="1" x14ac:dyDescent="0.25">
      <c r="A455" s="54" t="s">
        <v>641</v>
      </c>
      <c r="B455" s="54" t="s">
        <v>642</v>
      </c>
      <c r="C455" s="31">
        <v>4301031251</v>
      </c>
      <c r="D455" s="345">
        <v>4680115882102</v>
      </c>
      <c r="E455" s="343"/>
      <c r="F455" s="330">
        <v>0.6</v>
      </c>
      <c r="G455" s="32">
        <v>6</v>
      </c>
      <c r="H455" s="330">
        <v>3.6</v>
      </c>
      <c r="I455" s="330">
        <v>3.81</v>
      </c>
      <c r="J455" s="32">
        <v>120</v>
      </c>
      <c r="K455" s="32" t="s">
        <v>63</v>
      </c>
      <c r="L455" s="33" t="s">
        <v>64</v>
      </c>
      <c r="M455" s="32">
        <v>60</v>
      </c>
      <c r="N455" s="680" t="s">
        <v>643</v>
      </c>
      <c r="O455" s="342"/>
      <c r="P455" s="342"/>
      <c r="Q455" s="342"/>
      <c r="R455" s="343"/>
      <c r="S455" s="34"/>
      <c r="T455" s="34"/>
      <c r="U455" s="35" t="s">
        <v>65</v>
      </c>
      <c r="V455" s="331">
        <v>0</v>
      </c>
      <c r="W455" s="332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5" t="s">
        <v>1</v>
      </c>
    </row>
    <row r="456" spans="1:53" ht="27" hidden="1" customHeight="1" x14ac:dyDescent="0.25">
      <c r="A456" s="54" t="s">
        <v>644</v>
      </c>
      <c r="B456" s="54" t="s">
        <v>645</v>
      </c>
      <c r="C456" s="31">
        <v>4301031253</v>
      </c>
      <c r="D456" s="345">
        <v>4680115882096</v>
      </c>
      <c r="E456" s="343"/>
      <c r="F456" s="330">
        <v>0.6</v>
      </c>
      <c r="G456" s="32">
        <v>6</v>
      </c>
      <c r="H456" s="330">
        <v>3.6</v>
      </c>
      <c r="I456" s="330">
        <v>3.81</v>
      </c>
      <c r="J456" s="32">
        <v>120</v>
      </c>
      <c r="K456" s="32" t="s">
        <v>63</v>
      </c>
      <c r="L456" s="33" t="s">
        <v>64</v>
      </c>
      <c r="M456" s="32">
        <v>60</v>
      </c>
      <c r="N456" s="544" t="s">
        <v>646</v>
      </c>
      <c r="O456" s="342"/>
      <c r="P456" s="342"/>
      <c r="Q456" s="342"/>
      <c r="R456" s="343"/>
      <c r="S456" s="34"/>
      <c r="T456" s="34"/>
      <c r="U456" s="35" t="s">
        <v>65</v>
      </c>
      <c r="V456" s="331">
        <v>0</v>
      </c>
      <c r="W456" s="332">
        <f t="shared" si="20"/>
        <v>0</v>
      </c>
      <c r="X456" s="36" t="str">
        <f>IFERROR(IF(W456=0,"",ROUNDUP(W456/H456,0)*0.00937),"")</f>
        <v/>
      </c>
      <c r="Y456" s="56"/>
      <c r="Z456" s="57"/>
      <c r="AD456" s="58"/>
      <c r="BA456" s="306" t="s">
        <v>1</v>
      </c>
    </row>
    <row r="457" spans="1:53" hidden="1" x14ac:dyDescent="0.2">
      <c r="A457" s="349"/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51"/>
      <c r="N457" s="346" t="s">
        <v>66</v>
      </c>
      <c r="O457" s="347"/>
      <c r="P457" s="347"/>
      <c r="Q457" s="347"/>
      <c r="R457" s="347"/>
      <c r="S457" s="347"/>
      <c r="T457" s="348"/>
      <c r="U457" s="37" t="s">
        <v>67</v>
      </c>
      <c r="V457" s="333">
        <f>IFERROR(V451/H451,"0")+IFERROR(V452/H452,"0")+IFERROR(V453/H453,"0")+IFERROR(V454/H454,"0")+IFERROR(V455/H455,"0")+IFERROR(V456/H456,"0")</f>
        <v>0</v>
      </c>
      <c r="W457" s="333">
        <f>IFERROR(W451/H451,"0")+IFERROR(W452/H452,"0")+IFERROR(W453/H453,"0")+IFERROR(W454/H454,"0")+IFERROR(W455/H455,"0")+IFERROR(W456/H456,"0")</f>
        <v>0</v>
      </c>
      <c r="X457" s="333">
        <f>IFERROR(IF(X451="",0,X451),"0")+IFERROR(IF(X452="",0,X452),"0")+IFERROR(IF(X453="",0,X453),"0")+IFERROR(IF(X454="",0,X454),"0")+IFERROR(IF(X455="",0,X455),"0")+IFERROR(IF(X456="",0,X456),"0")</f>
        <v>0</v>
      </c>
      <c r="Y457" s="334"/>
      <c r="Z457" s="334"/>
    </row>
    <row r="458" spans="1:53" hidden="1" x14ac:dyDescent="0.2">
      <c r="A458" s="350"/>
      <c r="B458" s="350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1"/>
      <c r="N458" s="346" t="s">
        <v>66</v>
      </c>
      <c r="O458" s="347"/>
      <c r="P458" s="347"/>
      <c r="Q458" s="347"/>
      <c r="R458" s="347"/>
      <c r="S458" s="347"/>
      <c r="T458" s="348"/>
      <c r="U458" s="37" t="s">
        <v>65</v>
      </c>
      <c r="V458" s="333">
        <f>IFERROR(SUM(V451:V456),"0")</f>
        <v>0</v>
      </c>
      <c r="W458" s="333">
        <f>IFERROR(SUM(W451:W456),"0")</f>
        <v>0</v>
      </c>
      <c r="X458" s="37"/>
      <c r="Y458" s="334"/>
      <c r="Z458" s="334"/>
    </row>
    <row r="459" spans="1:53" ht="14.25" hidden="1" customHeight="1" x14ac:dyDescent="0.25">
      <c r="A459" s="379" t="s">
        <v>68</v>
      </c>
      <c r="B459" s="350"/>
      <c r="C459" s="350"/>
      <c r="D459" s="350"/>
      <c r="E459" s="350"/>
      <c r="F459" s="350"/>
      <c r="G459" s="350"/>
      <c r="H459" s="350"/>
      <c r="I459" s="350"/>
      <c r="J459" s="350"/>
      <c r="K459" s="350"/>
      <c r="L459" s="350"/>
      <c r="M459" s="350"/>
      <c r="N459" s="350"/>
      <c r="O459" s="350"/>
      <c r="P459" s="350"/>
      <c r="Q459" s="350"/>
      <c r="R459" s="350"/>
      <c r="S459" s="350"/>
      <c r="T459" s="350"/>
      <c r="U459" s="350"/>
      <c r="V459" s="350"/>
      <c r="W459" s="350"/>
      <c r="X459" s="350"/>
      <c r="Y459" s="327"/>
      <c r="Z459" s="327"/>
    </row>
    <row r="460" spans="1:53" ht="27" hidden="1" customHeight="1" x14ac:dyDescent="0.25">
      <c r="A460" s="54" t="s">
        <v>647</v>
      </c>
      <c r="B460" s="54" t="s">
        <v>648</v>
      </c>
      <c r="C460" s="31">
        <v>4301051058</v>
      </c>
      <c r="D460" s="345">
        <v>4680115883536</v>
      </c>
      <c r="E460" s="343"/>
      <c r="F460" s="330">
        <v>0.3</v>
      </c>
      <c r="G460" s="32">
        <v>6</v>
      </c>
      <c r="H460" s="330">
        <v>1.8</v>
      </c>
      <c r="I460" s="330">
        <v>2.0659999999999998</v>
      </c>
      <c r="J460" s="32">
        <v>156</v>
      </c>
      <c r="K460" s="32" t="s">
        <v>63</v>
      </c>
      <c r="L460" s="33" t="s">
        <v>64</v>
      </c>
      <c r="M460" s="32">
        <v>45</v>
      </c>
      <c r="N460" s="684" t="s">
        <v>649</v>
      </c>
      <c r="O460" s="342"/>
      <c r="P460" s="342"/>
      <c r="Q460" s="342"/>
      <c r="R460" s="343"/>
      <c r="S460" s="34"/>
      <c r="T460" s="34"/>
      <c r="U460" s="35" t="s">
        <v>65</v>
      </c>
      <c r="V460" s="331">
        <v>0</v>
      </c>
      <c r="W460" s="332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 t="s">
        <v>343</v>
      </c>
      <c r="AD460" s="58"/>
      <c r="BA460" s="307" t="s">
        <v>1</v>
      </c>
    </row>
    <row r="461" spans="1:53" ht="16.5" hidden="1" customHeight="1" x14ac:dyDescent="0.25">
      <c r="A461" s="54" t="s">
        <v>650</v>
      </c>
      <c r="B461" s="54" t="s">
        <v>651</v>
      </c>
      <c r="C461" s="31">
        <v>4301051230</v>
      </c>
      <c r="D461" s="345">
        <v>4607091383409</v>
      </c>
      <c r="E461" s="343"/>
      <c r="F461" s="330">
        <v>1.3</v>
      </c>
      <c r="G461" s="32">
        <v>6</v>
      </c>
      <c r="H461" s="330">
        <v>7.8</v>
      </c>
      <c r="I461" s="330">
        <v>8.3460000000000001</v>
      </c>
      <c r="J461" s="32">
        <v>56</v>
      </c>
      <c r="K461" s="32" t="s">
        <v>98</v>
      </c>
      <c r="L461" s="33" t="s">
        <v>64</v>
      </c>
      <c r="M461" s="32">
        <v>45</v>
      </c>
      <c r="N461" s="4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1" s="342"/>
      <c r="P461" s="342"/>
      <c r="Q461" s="342"/>
      <c r="R461" s="343"/>
      <c r="S461" s="34"/>
      <c r="T461" s="34"/>
      <c r="U461" s="35" t="s">
        <v>65</v>
      </c>
      <c r="V461" s="331">
        <v>0</v>
      </c>
      <c r="W461" s="332">
        <f>IFERROR(IF(V461="",0,CEILING((V461/$H461),1)*$H461),"")</f>
        <v>0</v>
      </c>
      <c r="X461" s="36" t="str">
        <f>IFERROR(IF(W461=0,"",ROUNDUP(W461/H461,0)*0.02175),"")</f>
        <v/>
      </c>
      <c r="Y461" s="56"/>
      <c r="Z461" s="57"/>
      <c r="AD461" s="58"/>
      <c r="BA461" s="308" t="s">
        <v>1</v>
      </c>
    </row>
    <row r="462" spans="1:53" ht="16.5" hidden="1" customHeight="1" x14ac:dyDescent="0.25">
      <c r="A462" s="54" t="s">
        <v>652</v>
      </c>
      <c r="B462" s="54" t="s">
        <v>653</v>
      </c>
      <c r="C462" s="31">
        <v>4301051231</v>
      </c>
      <c r="D462" s="345">
        <v>4607091383416</v>
      </c>
      <c r="E462" s="343"/>
      <c r="F462" s="330">
        <v>1.3</v>
      </c>
      <c r="G462" s="32">
        <v>6</v>
      </c>
      <c r="H462" s="330">
        <v>7.8</v>
      </c>
      <c r="I462" s="330">
        <v>8.3460000000000001</v>
      </c>
      <c r="J462" s="32">
        <v>56</v>
      </c>
      <c r="K462" s="32" t="s">
        <v>98</v>
      </c>
      <c r="L462" s="33" t="s">
        <v>64</v>
      </c>
      <c r="M462" s="32">
        <v>45</v>
      </c>
      <c r="N462" s="6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2" s="342"/>
      <c r="P462" s="342"/>
      <c r="Q462" s="342"/>
      <c r="R462" s="343"/>
      <c r="S462" s="34"/>
      <c r="T462" s="34"/>
      <c r="U462" s="35" t="s">
        <v>65</v>
      </c>
      <c r="V462" s="331">
        <v>0</v>
      </c>
      <c r="W462" s="332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9" t="s">
        <v>1</v>
      </c>
    </row>
    <row r="463" spans="1:53" hidden="1" x14ac:dyDescent="0.2">
      <c r="A463" s="349"/>
      <c r="B463" s="350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1"/>
      <c r="N463" s="346" t="s">
        <v>66</v>
      </c>
      <c r="O463" s="347"/>
      <c r="P463" s="347"/>
      <c r="Q463" s="347"/>
      <c r="R463" s="347"/>
      <c r="S463" s="347"/>
      <c r="T463" s="348"/>
      <c r="U463" s="37" t="s">
        <v>67</v>
      </c>
      <c r="V463" s="333">
        <f>IFERROR(V460/H460,"0")+IFERROR(V461/H461,"0")+IFERROR(V462/H462,"0")</f>
        <v>0</v>
      </c>
      <c r="W463" s="333">
        <f>IFERROR(W460/H460,"0")+IFERROR(W461/H461,"0")+IFERROR(W462/H462,"0")</f>
        <v>0</v>
      </c>
      <c r="X463" s="333">
        <f>IFERROR(IF(X460="",0,X460),"0")+IFERROR(IF(X461="",0,X461),"0")+IFERROR(IF(X462="",0,X462),"0")</f>
        <v>0</v>
      </c>
      <c r="Y463" s="334"/>
      <c r="Z463" s="334"/>
    </row>
    <row r="464" spans="1:53" hidden="1" x14ac:dyDescent="0.2">
      <c r="A464" s="350"/>
      <c r="B464" s="350"/>
      <c r="C464" s="350"/>
      <c r="D464" s="350"/>
      <c r="E464" s="350"/>
      <c r="F464" s="350"/>
      <c r="G464" s="350"/>
      <c r="H464" s="350"/>
      <c r="I464" s="350"/>
      <c r="J464" s="350"/>
      <c r="K464" s="350"/>
      <c r="L464" s="350"/>
      <c r="M464" s="351"/>
      <c r="N464" s="346" t="s">
        <v>66</v>
      </c>
      <c r="O464" s="347"/>
      <c r="P464" s="347"/>
      <c r="Q464" s="347"/>
      <c r="R464" s="347"/>
      <c r="S464" s="347"/>
      <c r="T464" s="348"/>
      <c r="U464" s="37" t="s">
        <v>65</v>
      </c>
      <c r="V464" s="333">
        <f>IFERROR(SUM(V460:V462),"0")</f>
        <v>0</v>
      </c>
      <c r="W464" s="333">
        <f>IFERROR(SUM(W460:W462),"0")</f>
        <v>0</v>
      </c>
      <c r="X464" s="37"/>
      <c r="Y464" s="334"/>
      <c r="Z464" s="334"/>
    </row>
    <row r="465" spans="1:53" ht="27.75" hidden="1" customHeight="1" x14ac:dyDescent="0.2">
      <c r="A465" s="385" t="s">
        <v>654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48"/>
      <c r="Z465" s="48"/>
    </row>
    <row r="466" spans="1:53" ht="16.5" hidden="1" customHeight="1" x14ac:dyDescent="0.25">
      <c r="A466" s="393" t="s">
        <v>655</v>
      </c>
      <c r="B466" s="350"/>
      <c r="C466" s="350"/>
      <c r="D466" s="350"/>
      <c r="E466" s="350"/>
      <c r="F466" s="350"/>
      <c r="G466" s="350"/>
      <c r="H466" s="350"/>
      <c r="I466" s="350"/>
      <c r="J466" s="350"/>
      <c r="K466" s="350"/>
      <c r="L466" s="350"/>
      <c r="M466" s="350"/>
      <c r="N466" s="350"/>
      <c r="O466" s="350"/>
      <c r="P466" s="350"/>
      <c r="Q466" s="350"/>
      <c r="R466" s="350"/>
      <c r="S466" s="350"/>
      <c r="T466" s="350"/>
      <c r="U466" s="350"/>
      <c r="V466" s="350"/>
      <c r="W466" s="350"/>
      <c r="X466" s="350"/>
      <c r="Y466" s="326"/>
      <c r="Z466" s="326"/>
    </row>
    <row r="467" spans="1:53" ht="14.25" hidden="1" customHeight="1" x14ac:dyDescent="0.25">
      <c r="A467" s="379" t="s">
        <v>103</v>
      </c>
      <c r="B467" s="350"/>
      <c r="C467" s="350"/>
      <c r="D467" s="350"/>
      <c r="E467" s="350"/>
      <c r="F467" s="350"/>
      <c r="G467" s="350"/>
      <c r="H467" s="350"/>
      <c r="I467" s="350"/>
      <c r="J467" s="350"/>
      <c r="K467" s="350"/>
      <c r="L467" s="350"/>
      <c r="M467" s="350"/>
      <c r="N467" s="350"/>
      <c r="O467" s="350"/>
      <c r="P467" s="350"/>
      <c r="Q467" s="350"/>
      <c r="R467" s="350"/>
      <c r="S467" s="350"/>
      <c r="T467" s="350"/>
      <c r="U467" s="350"/>
      <c r="V467" s="350"/>
      <c r="W467" s="350"/>
      <c r="X467" s="350"/>
      <c r="Y467" s="327"/>
      <c r="Z467" s="327"/>
    </row>
    <row r="468" spans="1:53" ht="27" hidden="1" customHeight="1" x14ac:dyDescent="0.25">
      <c r="A468" s="54" t="s">
        <v>656</v>
      </c>
      <c r="B468" s="54" t="s">
        <v>657</v>
      </c>
      <c r="C468" s="31">
        <v>4301011551</v>
      </c>
      <c r="D468" s="345">
        <v>4640242180038</v>
      </c>
      <c r="E468" s="343"/>
      <c r="F468" s="330">
        <v>0.4</v>
      </c>
      <c r="G468" s="32">
        <v>10</v>
      </c>
      <c r="H468" s="330">
        <v>4</v>
      </c>
      <c r="I468" s="330">
        <v>4.24</v>
      </c>
      <c r="J468" s="32">
        <v>120</v>
      </c>
      <c r="K468" s="32" t="s">
        <v>63</v>
      </c>
      <c r="L468" s="33" t="s">
        <v>99</v>
      </c>
      <c r="M468" s="32">
        <v>50</v>
      </c>
      <c r="N468" s="561" t="s">
        <v>658</v>
      </c>
      <c r="O468" s="342"/>
      <c r="P468" s="342"/>
      <c r="Q468" s="342"/>
      <c r="R468" s="343"/>
      <c r="S468" s="34"/>
      <c r="T468" s="34"/>
      <c r="U468" s="35" t="s">
        <v>65</v>
      </c>
      <c r="V468" s="331">
        <v>0</v>
      </c>
      <c r="W468" s="332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 t="s">
        <v>343</v>
      </c>
      <c r="AD468" s="58"/>
      <c r="BA468" s="310" t="s">
        <v>1</v>
      </c>
    </row>
    <row r="469" spans="1:53" ht="27" hidden="1" customHeight="1" x14ac:dyDescent="0.25">
      <c r="A469" s="54" t="s">
        <v>659</v>
      </c>
      <c r="B469" s="54" t="s">
        <v>660</v>
      </c>
      <c r="C469" s="31">
        <v>4301011585</v>
      </c>
      <c r="D469" s="345">
        <v>4640242180441</v>
      </c>
      <c r="E469" s="343"/>
      <c r="F469" s="330">
        <v>1.5</v>
      </c>
      <c r="G469" s="32">
        <v>8</v>
      </c>
      <c r="H469" s="330">
        <v>12</v>
      </c>
      <c r="I469" s="330">
        <v>12.48</v>
      </c>
      <c r="J469" s="32">
        <v>56</v>
      </c>
      <c r="K469" s="32" t="s">
        <v>98</v>
      </c>
      <c r="L469" s="33" t="s">
        <v>99</v>
      </c>
      <c r="M469" s="32">
        <v>50</v>
      </c>
      <c r="N469" s="486" t="s">
        <v>661</v>
      </c>
      <c r="O469" s="342"/>
      <c r="P469" s="342"/>
      <c r="Q469" s="342"/>
      <c r="R469" s="343"/>
      <c r="S469" s="34"/>
      <c r="T469" s="34"/>
      <c r="U469" s="35" t="s">
        <v>65</v>
      </c>
      <c r="V469" s="331">
        <v>0</v>
      </c>
      <c r="W469" s="332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1" t="s">
        <v>1</v>
      </c>
    </row>
    <row r="470" spans="1:53" ht="27" hidden="1" customHeight="1" x14ac:dyDescent="0.25">
      <c r="A470" s="54" t="s">
        <v>662</v>
      </c>
      <c r="B470" s="54" t="s">
        <v>663</v>
      </c>
      <c r="C470" s="31">
        <v>4301011584</v>
      </c>
      <c r="D470" s="345">
        <v>4640242180564</v>
      </c>
      <c r="E470" s="343"/>
      <c r="F470" s="330">
        <v>1.5</v>
      </c>
      <c r="G470" s="32">
        <v>8</v>
      </c>
      <c r="H470" s="330">
        <v>12</v>
      </c>
      <c r="I470" s="330">
        <v>12.48</v>
      </c>
      <c r="J470" s="32">
        <v>56</v>
      </c>
      <c r="K470" s="32" t="s">
        <v>98</v>
      </c>
      <c r="L470" s="33" t="s">
        <v>99</v>
      </c>
      <c r="M470" s="32">
        <v>50</v>
      </c>
      <c r="N470" s="392" t="s">
        <v>664</v>
      </c>
      <c r="O470" s="342"/>
      <c r="P470" s="342"/>
      <c r="Q470" s="342"/>
      <c r="R470" s="343"/>
      <c r="S470" s="34"/>
      <c r="T470" s="34"/>
      <c r="U470" s="35" t="s">
        <v>65</v>
      </c>
      <c r="V470" s="331">
        <v>0</v>
      </c>
      <c r="W470" s="332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idden="1" x14ac:dyDescent="0.2">
      <c r="A471" s="349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51"/>
      <c r="N471" s="346" t="s">
        <v>66</v>
      </c>
      <c r="O471" s="347"/>
      <c r="P471" s="347"/>
      <c r="Q471" s="347"/>
      <c r="R471" s="347"/>
      <c r="S471" s="347"/>
      <c r="T471" s="348"/>
      <c r="U471" s="37" t="s">
        <v>67</v>
      </c>
      <c r="V471" s="333">
        <f>IFERROR(V468/H468,"0")+IFERROR(V469/H469,"0")+IFERROR(V470/H470,"0")</f>
        <v>0</v>
      </c>
      <c r="W471" s="333">
        <f>IFERROR(W468/H468,"0")+IFERROR(W469/H469,"0")+IFERROR(W470/H470,"0")</f>
        <v>0</v>
      </c>
      <c r="X471" s="333">
        <f>IFERROR(IF(X468="",0,X468),"0")+IFERROR(IF(X469="",0,X469),"0")+IFERROR(IF(X470="",0,X470),"0")</f>
        <v>0</v>
      </c>
      <c r="Y471" s="334"/>
      <c r="Z471" s="334"/>
    </row>
    <row r="472" spans="1:53" hidden="1" x14ac:dyDescent="0.2">
      <c r="A472" s="350"/>
      <c r="B472" s="350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1"/>
      <c r="N472" s="346" t="s">
        <v>66</v>
      </c>
      <c r="O472" s="347"/>
      <c r="P472" s="347"/>
      <c r="Q472" s="347"/>
      <c r="R472" s="347"/>
      <c r="S472" s="347"/>
      <c r="T472" s="348"/>
      <c r="U472" s="37" t="s">
        <v>65</v>
      </c>
      <c r="V472" s="333">
        <f>IFERROR(SUM(V468:V470),"0")</f>
        <v>0</v>
      </c>
      <c r="W472" s="333">
        <f>IFERROR(SUM(W468:W470),"0")</f>
        <v>0</v>
      </c>
      <c r="X472" s="37"/>
      <c r="Y472" s="334"/>
      <c r="Z472" s="334"/>
    </row>
    <row r="473" spans="1:53" ht="14.25" hidden="1" customHeight="1" x14ac:dyDescent="0.25">
      <c r="A473" s="379" t="s">
        <v>95</v>
      </c>
      <c r="B473" s="350"/>
      <c r="C473" s="350"/>
      <c r="D473" s="350"/>
      <c r="E473" s="350"/>
      <c r="F473" s="350"/>
      <c r="G473" s="350"/>
      <c r="H473" s="350"/>
      <c r="I473" s="350"/>
      <c r="J473" s="350"/>
      <c r="K473" s="350"/>
      <c r="L473" s="350"/>
      <c r="M473" s="350"/>
      <c r="N473" s="350"/>
      <c r="O473" s="350"/>
      <c r="P473" s="350"/>
      <c r="Q473" s="350"/>
      <c r="R473" s="350"/>
      <c r="S473" s="350"/>
      <c r="T473" s="350"/>
      <c r="U473" s="350"/>
      <c r="V473" s="350"/>
      <c r="W473" s="350"/>
      <c r="X473" s="350"/>
      <c r="Y473" s="327"/>
      <c r="Z473" s="327"/>
    </row>
    <row r="474" spans="1:53" ht="27" hidden="1" customHeight="1" x14ac:dyDescent="0.25">
      <c r="A474" s="54" t="s">
        <v>665</v>
      </c>
      <c r="B474" s="54" t="s">
        <v>666</v>
      </c>
      <c r="C474" s="31">
        <v>4301020260</v>
      </c>
      <c r="D474" s="345">
        <v>4640242180526</v>
      </c>
      <c r="E474" s="343"/>
      <c r="F474" s="330">
        <v>1.8</v>
      </c>
      <c r="G474" s="32">
        <v>6</v>
      </c>
      <c r="H474" s="330">
        <v>10.8</v>
      </c>
      <c r="I474" s="330">
        <v>11.28</v>
      </c>
      <c r="J474" s="32">
        <v>56</v>
      </c>
      <c r="K474" s="32" t="s">
        <v>98</v>
      </c>
      <c r="L474" s="33" t="s">
        <v>99</v>
      </c>
      <c r="M474" s="32">
        <v>50</v>
      </c>
      <c r="N474" s="542" t="s">
        <v>667</v>
      </c>
      <c r="O474" s="342"/>
      <c r="P474" s="342"/>
      <c r="Q474" s="342"/>
      <c r="R474" s="343"/>
      <c r="S474" s="34"/>
      <c r="T474" s="34"/>
      <c r="U474" s="35" t="s">
        <v>65</v>
      </c>
      <c r="V474" s="331">
        <v>0</v>
      </c>
      <c r="W474" s="332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3" t="s">
        <v>1</v>
      </c>
    </row>
    <row r="475" spans="1:53" ht="16.5" hidden="1" customHeight="1" x14ac:dyDescent="0.25">
      <c r="A475" s="54" t="s">
        <v>668</v>
      </c>
      <c r="B475" s="54" t="s">
        <v>669</v>
      </c>
      <c r="C475" s="31">
        <v>4301020269</v>
      </c>
      <c r="D475" s="345">
        <v>4640242180519</v>
      </c>
      <c r="E475" s="343"/>
      <c r="F475" s="330">
        <v>1.35</v>
      </c>
      <c r="G475" s="32">
        <v>8</v>
      </c>
      <c r="H475" s="330">
        <v>10.8</v>
      </c>
      <c r="I475" s="330">
        <v>11.28</v>
      </c>
      <c r="J475" s="32">
        <v>56</v>
      </c>
      <c r="K475" s="32" t="s">
        <v>98</v>
      </c>
      <c r="L475" s="33" t="s">
        <v>120</v>
      </c>
      <c r="M475" s="32">
        <v>50</v>
      </c>
      <c r="N475" s="670" t="s">
        <v>670</v>
      </c>
      <c r="O475" s="342"/>
      <c r="P475" s="342"/>
      <c r="Q475" s="342"/>
      <c r="R475" s="343"/>
      <c r="S475" s="34"/>
      <c r="T475" s="34"/>
      <c r="U475" s="35" t="s">
        <v>65</v>
      </c>
      <c r="V475" s="331">
        <v>0</v>
      </c>
      <c r="W475" s="332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4" t="s">
        <v>1</v>
      </c>
    </row>
    <row r="476" spans="1:53" hidden="1" x14ac:dyDescent="0.2">
      <c r="A476" s="349"/>
      <c r="B476" s="350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51"/>
      <c r="N476" s="346" t="s">
        <v>66</v>
      </c>
      <c r="O476" s="347"/>
      <c r="P476" s="347"/>
      <c r="Q476" s="347"/>
      <c r="R476" s="347"/>
      <c r="S476" s="347"/>
      <c r="T476" s="348"/>
      <c r="U476" s="37" t="s">
        <v>67</v>
      </c>
      <c r="V476" s="333">
        <f>IFERROR(V474/H474,"0")+IFERROR(V475/H475,"0")</f>
        <v>0</v>
      </c>
      <c r="W476" s="333">
        <f>IFERROR(W474/H474,"0")+IFERROR(W475/H475,"0")</f>
        <v>0</v>
      </c>
      <c r="X476" s="333">
        <f>IFERROR(IF(X474="",0,X474),"0")+IFERROR(IF(X475="",0,X475),"0")</f>
        <v>0</v>
      </c>
      <c r="Y476" s="334"/>
      <c r="Z476" s="334"/>
    </row>
    <row r="477" spans="1:53" hidden="1" x14ac:dyDescent="0.2">
      <c r="A477" s="350"/>
      <c r="B477" s="350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51"/>
      <c r="N477" s="346" t="s">
        <v>66</v>
      </c>
      <c r="O477" s="347"/>
      <c r="P477" s="347"/>
      <c r="Q477" s="347"/>
      <c r="R477" s="347"/>
      <c r="S477" s="347"/>
      <c r="T477" s="348"/>
      <c r="U477" s="37" t="s">
        <v>65</v>
      </c>
      <c r="V477" s="333">
        <f>IFERROR(SUM(V474:V475),"0")</f>
        <v>0</v>
      </c>
      <c r="W477" s="333">
        <f>IFERROR(SUM(W474:W475),"0")</f>
        <v>0</v>
      </c>
      <c r="X477" s="37"/>
      <c r="Y477" s="334"/>
      <c r="Z477" s="334"/>
    </row>
    <row r="478" spans="1:53" ht="14.25" hidden="1" customHeight="1" x14ac:dyDescent="0.25">
      <c r="A478" s="379" t="s">
        <v>60</v>
      </c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27"/>
      <c r="Z478" s="327"/>
    </row>
    <row r="479" spans="1:53" ht="27" hidden="1" customHeight="1" x14ac:dyDescent="0.25">
      <c r="A479" s="54" t="s">
        <v>671</v>
      </c>
      <c r="B479" s="54" t="s">
        <v>672</v>
      </c>
      <c r="C479" s="31">
        <v>4301031280</v>
      </c>
      <c r="D479" s="345">
        <v>4640242180816</v>
      </c>
      <c r="E479" s="343"/>
      <c r="F479" s="330">
        <v>0.7</v>
      </c>
      <c r="G479" s="32">
        <v>6</v>
      </c>
      <c r="H479" s="330">
        <v>4.2</v>
      </c>
      <c r="I479" s="330">
        <v>4.46</v>
      </c>
      <c r="J479" s="32">
        <v>156</v>
      </c>
      <c r="K479" s="32" t="s">
        <v>63</v>
      </c>
      <c r="L479" s="33" t="s">
        <v>64</v>
      </c>
      <c r="M479" s="32">
        <v>40</v>
      </c>
      <c r="N479" s="661" t="s">
        <v>673</v>
      </c>
      <c r="O479" s="342"/>
      <c r="P479" s="342"/>
      <c r="Q479" s="342"/>
      <c r="R479" s="343"/>
      <c r="S479" s="34"/>
      <c r="T479" s="34"/>
      <c r="U479" s="35" t="s">
        <v>65</v>
      </c>
      <c r="V479" s="331">
        <v>0</v>
      </c>
      <c r="W479" s="332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15" t="s">
        <v>1</v>
      </c>
    </row>
    <row r="480" spans="1:53" ht="27" hidden="1" customHeight="1" x14ac:dyDescent="0.25">
      <c r="A480" s="54" t="s">
        <v>674</v>
      </c>
      <c r="B480" s="54" t="s">
        <v>675</v>
      </c>
      <c r="C480" s="31">
        <v>4301031244</v>
      </c>
      <c r="D480" s="345">
        <v>4640242180595</v>
      </c>
      <c r="E480" s="343"/>
      <c r="F480" s="330">
        <v>0.7</v>
      </c>
      <c r="G480" s="32">
        <v>6</v>
      </c>
      <c r="H480" s="330">
        <v>4.2</v>
      </c>
      <c r="I480" s="330">
        <v>4.46</v>
      </c>
      <c r="J480" s="32">
        <v>156</v>
      </c>
      <c r="K480" s="32" t="s">
        <v>63</v>
      </c>
      <c r="L480" s="33" t="s">
        <v>64</v>
      </c>
      <c r="M480" s="32">
        <v>40</v>
      </c>
      <c r="N480" s="364" t="s">
        <v>676</v>
      </c>
      <c r="O480" s="342"/>
      <c r="P480" s="342"/>
      <c r="Q480" s="342"/>
      <c r="R480" s="343"/>
      <c r="S480" s="34"/>
      <c r="T480" s="34"/>
      <c r="U480" s="35" t="s">
        <v>65</v>
      </c>
      <c r="V480" s="331">
        <v>0</v>
      </c>
      <c r="W480" s="332">
        <f>IFERROR(IF(V480="",0,CEILING((V480/$H480),1)*$H480),"")</f>
        <v>0</v>
      </c>
      <c r="X480" s="36" t="str">
        <f>IFERROR(IF(W480=0,"",ROUNDUP(W480/H480,0)*0.00753),"")</f>
        <v/>
      </c>
      <c r="Y480" s="56"/>
      <c r="Z480" s="57"/>
      <c r="AD480" s="58"/>
      <c r="BA480" s="316" t="s">
        <v>1</v>
      </c>
    </row>
    <row r="481" spans="1:53" ht="27" hidden="1" customHeight="1" x14ac:dyDescent="0.25">
      <c r="A481" s="54" t="s">
        <v>677</v>
      </c>
      <c r="B481" s="54" t="s">
        <v>678</v>
      </c>
      <c r="C481" s="31">
        <v>4301031203</v>
      </c>
      <c r="D481" s="345">
        <v>4640242180908</v>
      </c>
      <c r="E481" s="343"/>
      <c r="F481" s="330">
        <v>0.28000000000000003</v>
      </c>
      <c r="G481" s="32">
        <v>6</v>
      </c>
      <c r="H481" s="330">
        <v>1.68</v>
      </c>
      <c r="I481" s="330">
        <v>1.81</v>
      </c>
      <c r="J481" s="32">
        <v>234</v>
      </c>
      <c r="K481" s="32" t="s">
        <v>173</v>
      </c>
      <c r="L481" s="33" t="s">
        <v>64</v>
      </c>
      <c r="M481" s="32">
        <v>40</v>
      </c>
      <c r="N481" s="565" t="s">
        <v>679</v>
      </c>
      <c r="O481" s="342"/>
      <c r="P481" s="342"/>
      <c r="Q481" s="342"/>
      <c r="R481" s="343"/>
      <c r="S481" s="34"/>
      <c r="T481" s="34"/>
      <c r="U481" s="35" t="s">
        <v>65</v>
      </c>
      <c r="V481" s="331">
        <v>0</v>
      </c>
      <c r="W481" s="332">
        <f>IFERROR(IF(V481="",0,CEILING((V481/$H481),1)*$H481),"")</f>
        <v>0</v>
      </c>
      <c r="X481" s="36" t="str">
        <f>IFERROR(IF(W481=0,"",ROUNDUP(W481/H481,0)*0.00502),"")</f>
        <v/>
      </c>
      <c r="Y481" s="56"/>
      <c r="Z481" s="57"/>
      <c r="AD481" s="58"/>
      <c r="BA481" s="317" t="s">
        <v>1</v>
      </c>
    </row>
    <row r="482" spans="1:53" ht="27" hidden="1" customHeight="1" x14ac:dyDescent="0.25">
      <c r="A482" s="54" t="s">
        <v>680</v>
      </c>
      <c r="B482" s="54" t="s">
        <v>681</v>
      </c>
      <c r="C482" s="31">
        <v>4301031200</v>
      </c>
      <c r="D482" s="345">
        <v>4640242180489</v>
      </c>
      <c r="E482" s="343"/>
      <c r="F482" s="330">
        <v>0.28000000000000003</v>
      </c>
      <c r="G482" s="32">
        <v>6</v>
      </c>
      <c r="H482" s="330">
        <v>1.68</v>
      </c>
      <c r="I482" s="330">
        <v>1.84</v>
      </c>
      <c r="J482" s="32">
        <v>234</v>
      </c>
      <c r="K482" s="32" t="s">
        <v>173</v>
      </c>
      <c r="L482" s="33" t="s">
        <v>64</v>
      </c>
      <c r="M482" s="32">
        <v>40</v>
      </c>
      <c r="N482" s="619" t="s">
        <v>682</v>
      </c>
      <c r="O482" s="342"/>
      <c r="P482" s="342"/>
      <c r="Q482" s="342"/>
      <c r="R482" s="343"/>
      <c r="S482" s="34"/>
      <c r="T482" s="34"/>
      <c r="U482" s="35" t="s">
        <v>65</v>
      </c>
      <c r="V482" s="331">
        <v>0</v>
      </c>
      <c r="W482" s="332">
        <f>IFERROR(IF(V482="",0,CEILING((V482/$H482),1)*$H482),"")</f>
        <v>0</v>
      </c>
      <c r="X482" s="36" t="str">
        <f>IFERROR(IF(W482=0,"",ROUNDUP(W482/H482,0)*0.00502),"")</f>
        <v/>
      </c>
      <c r="Y482" s="56"/>
      <c r="Z482" s="57"/>
      <c r="AD482" s="58"/>
      <c r="BA482" s="318" t="s">
        <v>1</v>
      </c>
    </row>
    <row r="483" spans="1:53" hidden="1" x14ac:dyDescent="0.2">
      <c r="A483" s="349"/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1"/>
      <c r="N483" s="346" t="s">
        <v>66</v>
      </c>
      <c r="O483" s="347"/>
      <c r="P483" s="347"/>
      <c r="Q483" s="347"/>
      <c r="R483" s="347"/>
      <c r="S483" s="347"/>
      <c r="T483" s="348"/>
      <c r="U483" s="37" t="s">
        <v>67</v>
      </c>
      <c r="V483" s="333">
        <f>IFERROR(V479/H479,"0")+IFERROR(V480/H480,"0")+IFERROR(V481/H481,"0")+IFERROR(V482/H482,"0")</f>
        <v>0</v>
      </c>
      <c r="W483" s="333">
        <f>IFERROR(W479/H479,"0")+IFERROR(W480/H480,"0")+IFERROR(W481/H481,"0")+IFERROR(W482/H482,"0")</f>
        <v>0</v>
      </c>
      <c r="X483" s="333">
        <f>IFERROR(IF(X479="",0,X479),"0")+IFERROR(IF(X480="",0,X480),"0")+IFERROR(IF(X481="",0,X481),"0")+IFERROR(IF(X482="",0,X482),"0")</f>
        <v>0</v>
      </c>
      <c r="Y483" s="334"/>
      <c r="Z483" s="334"/>
    </row>
    <row r="484" spans="1:53" hidden="1" x14ac:dyDescent="0.2">
      <c r="A484" s="350"/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1"/>
      <c r="N484" s="346" t="s">
        <v>66</v>
      </c>
      <c r="O484" s="347"/>
      <c r="P484" s="347"/>
      <c r="Q484" s="347"/>
      <c r="R484" s="347"/>
      <c r="S484" s="347"/>
      <c r="T484" s="348"/>
      <c r="U484" s="37" t="s">
        <v>65</v>
      </c>
      <c r="V484" s="333">
        <f>IFERROR(SUM(V479:V482),"0")</f>
        <v>0</v>
      </c>
      <c r="W484" s="333">
        <f>IFERROR(SUM(W479:W482),"0")</f>
        <v>0</v>
      </c>
      <c r="X484" s="37"/>
      <c r="Y484" s="334"/>
      <c r="Z484" s="334"/>
    </row>
    <row r="485" spans="1:53" ht="14.25" hidden="1" customHeight="1" x14ac:dyDescent="0.25">
      <c r="A485" s="379" t="s">
        <v>68</v>
      </c>
      <c r="B485" s="350"/>
      <c r="C485" s="350"/>
      <c r="D485" s="350"/>
      <c r="E485" s="350"/>
      <c r="F485" s="350"/>
      <c r="G485" s="350"/>
      <c r="H485" s="350"/>
      <c r="I485" s="350"/>
      <c r="J485" s="350"/>
      <c r="K485" s="350"/>
      <c r="L485" s="350"/>
      <c r="M485" s="350"/>
      <c r="N485" s="350"/>
      <c r="O485" s="350"/>
      <c r="P485" s="350"/>
      <c r="Q485" s="350"/>
      <c r="R485" s="350"/>
      <c r="S485" s="350"/>
      <c r="T485" s="350"/>
      <c r="U485" s="350"/>
      <c r="V485" s="350"/>
      <c r="W485" s="350"/>
      <c r="X485" s="350"/>
      <c r="Y485" s="327"/>
      <c r="Z485" s="327"/>
    </row>
    <row r="486" spans="1:53" ht="27" hidden="1" customHeight="1" x14ac:dyDescent="0.25">
      <c r="A486" s="54" t="s">
        <v>683</v>
      </c>
      <c r="B486" s="54" t="s">
        <v>684</v>
      </c>
      <c r="C486" s="31">
        <v>4301051310</v>
      </c>
      <c r="D486" s="345">
        <v>4680115880870</v>
      </c>
      <c r="E486" s="343"/>
      <c r="F486" s="330">
        <v>1.3</v>
      </c>
      <c r="G486" s="32">
        <v>6</v>
      </c>
      <c r="H486" s="330">
        <v>7.8</v>
      </c>
      <c r="I486" s="330">
        <v>8.3640000000000008</v>
      </c>
      <c r="J486" s="32">
        <v>56</v>
      </c>
      <c r="K486" s="32" t="s">
        <v>98</v>
      </c>
      <c r="L486" s="33" t="s">
        <v>120</v>
      </c>
      <c r="M486" s="32">
        <v>40</v>
      </c>
      <c r="N486" s="68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6" s="342"/>
      <c r="P486" s="342"/>
      <c r="Q486" s="342"/>
      <c r="R486" s="343"/>
      <c r="S486" s="34"/>
      <c r="T486" s="34"/>
      <c r="U486" s="35" t="s">
        <v>65</v>
      </c>
      <c r="V486" s="331">
        <v>0</v>
      </c>
      <c r="W486" s="332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19" t="s">
        <v>1</v>
      </c>
    </row>
    <row r="487" spans="1:53" ht="27" hidden="1" customHeight="1" x14ac:dyDescent="0.25">
      <c r="A487" s="54" t="s">
        <v>685</v>
      </c>
      <c r="B487" s="54" t="s">
        <v>686</v>
      </c>
      <c r="C487" s="31">
        <v>4301051510</v>
      </c>
      <c r="D487" s="345">
        <v>4640242180540</v>
      </c>
      <c r="E487" s="343"/>
      <c r="F487" s="330">
        <v>1.3</v>
      </c>
      <c r="G487" s="32">
        <v>6</v>
      </c>
      <c r="H487" s="330">
        <v>7.8</v>
      </c>
      <c r="I487" s="330">
        <v>8.3640000000000008</v>
      </c>
      <c r="J487" s="32">
        <v>56</v>
      </c>
      <c r="K487" s="32" t="s">
        <v>98</v>
      </c>
      <c r="L487" s="33" t="s">
        <v>64</v>
      </c>
      <c r="M487" s="32">
        <v>30</v>
      </c>
      <c r="N487" s="480" t="s">
        <v>687</v>
      </c>
      <c r="O487" s="342"/>
      <c r="P487" s="342"/>
      <c r="Q487" s="342"/>
      <c r="R487" s="343"/>
      <c r="S487" s="34"/>
      <c r="T487" s="34"/>
      <c r="U487" s="35" t="s">
        <v>65</v>
      </c>
      <c r="V487" s="331">
        <v>0</v>
      </c>
      <c r="W487" s="332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0" t="s">
        <v>1</v>
      </c>
    </row>
    <row r="488" spans="1:53" ht="27" hidden="1" customHeight="1" x14ac:dyDescent="0.25">
      <c r="A488" s="54" t="s">
        <v>688</v>
      </c>
      <c r="B488" s="54" t="s">
        <v>689</v>
      </c>
      <c r="C488" s="31">
        <v>4301051390</v>
      </c>
      <c r="D488" s="345">
        <v>4640242181233</v>
      </c>
      <c r="E488" s="343"/>
      <c r="F488" s="330">
        <v>0.3</v>
      </c>
      <c r="G488" s="32">
        <v>6</v>
      </c>
      <c r="H488" s="330">
        <v>1.8</v>
      </c>
      <c r="I488" s="330">
        <v>1.984</v>
      </c>
      <c r="J488" s="32">
        <v>234</v>
      </c>
      <c r="K488" s="32" t="s">
        <v>173</v>
      </c>
      <c r="L488" s="33" t="s">
        <v>64</v>
      </c>
      <c r="M488" s="32">
        <v>40</v>
      </c>
      <c r="N488" s="467" t="s">
        <v>690</v>
      </c>
      <c r="O488" s="342"/>
      <c r="P488" s="342"/>
      <c r="Q488" s="342"/>
      <c r="R488" s="343"/>
      <c r="S488" s="34"/>
      <c r="T488" s="34"/>
      <c r="U488" s="35" t="s">
        <v>65</v>
      </c>
      <c r="V488" s="331">
        <v>0</v>
      </c>
      <c r="W488" s="332">
        <f>IFERROR(IF(V488="",0,CEILING((V488/$H488),1)*$H488),"")</f>
        <v>0</v>
      </c>
      <c r="X488" s="36" t="str">
        <f>IFERROR(IF(W488=0,"",ROUNDUP(W488/H488,0)*0.00502),"")</f>
        <v/>
      </c>
      <c r="Y488" s="56"/>
      <c r="Z488" s="57"/>
      <c r="AD488" s="58"/>
      <c r="BA488" s="321" t="s">
        <v>1</v>
      </c>
    </row>
    <row r="489" spans="1:53" ht="27" hidden="1" customHeight="1" x14ac:dyDescent="0.25">
      <c r="A489" s="54" t="s">
        <v>691</v>
      </c>
      <c r="B489" s="54" t="s">
        <v>692</v>
      </c>
      <c r="C489" s="31">
        <v>4301051508</v>
      </c>
      <c r="D489" s="345">
        <v>4640242180557</v>
      </c>
      <c r="E489" s="343"/>
      <c r="F489" s="330">
        <v>0.5</v>
      </c>
      <c r="G489" s="32">
        <v>6</v>
      </c>
      <c r="H489" s="330">
        <v>3</v>
      </c>
      <c r="I489" s="330">
        <v>3.2839999999999998</v>
      </c>
      <c r="J489" s="32">
        <v>156</v>
      </c>
      <c r="K489" s="32" t="s">
        <v>63</v>
      </c>
      <c r="L489" s="33" t="s">
        <v>64</v>
      </c>
      <c r="M489" s="32">
        <v>30</v>
      </c>
      <c r="N489" s="677" t="s">
        <v>693</v>
      </c>
      <c r="O489" s="342"/>
      <c r="P489" s="342"/>
      <c r="Q489" s="342"/>
      <c r="R489" s="343"/>
      <c r="S489" s="34"/>
      <c r="T489" s="34"/>
      <c r="U489" s="35" t="s">
        <v>65</v>
      </c>
      <c r="V489" s="331">
        <v>0</v>
      </c>
      <c r="W489" s="332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2" t="s">
        <v>1</v>
      </c>
    </row>
    <row r="490" spans="1:53" ht="27" hidden="1" customHeight="1" x14ac:dyDescent="0.25">
      <c r="A490" s="54" t="s">
        <v>694</v>
      </c>
      <c r="B490" s="54" t="s">
        <v>695</v>
      </c>
      <c r="C490" s="31">
        <v>4301051448</v>
      </c>
      <c r="D490" s="345">
        <v>4640242181226</v>
      </c>
      <c r="E490" s="343"/>
      <c r="F490" s="330">
        <v>0.3</v>
      </c>
      <c r="G490" s="32">
        <v>6</v>
      </c>
      <c r="H490" s="330">
        <v>1.8</v>
      </c>
      <c r="I490" s="330">
        <v>1.972</v>
      </c>
      <c r="J490" s="32">
        <v>234</v>
      </c>
      <c r="K490" s="32" t="s">
        <v>173</v>
      </c>
      <c r="L490" s="33" t="s">
        <v>64</v>
      </c>
      <c r="M490" s="32">
        <v>30</v>
      </c>
      <c r="N490" s="520" t="s">
        <v>696</v>
      </c>
      <c r="O490" s="342"/>
      <c r="P490" s="342"/>
      <c r="Q490" s="342"/>
      <c r="R490" s="343"/>
      <c r="S490" s="34"/>
      <c r="T490" s="34"/>
      <c r="U490" s="35" t="s">
        <v>65</v>
      </c>
      <c r="V490" s="331">
        <v>0</v>
      </c>
      <c r="W490" s="332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3" t="s">
        <v>1</v>
      </c>
    </row>
    <row r="491" spans="1:53" hidden="1" x14ac:dyDescent="0.2">
      <c r="A491" s="349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51"/>
      <c r="N491" s="346" t="s">
        <v>66</v>
      </c>
      <c r="O491" s="347"/>
      <c r="P491" s="347"/>
      <c r="Q491" s="347"/>
      <c r="R491" s="347"/>
      <c r="S491" s="347"/>
      <c r="T491" s="348"/>
      <c r="U491" s="37" t="s">
        <v>67</v>
      </c>
      <c r="V491" s="333">
        <f>IFERROR(V486/H486,"0")+IFERROR(V487/H487,"0")+IFERROR(V488/H488,"0")+IFERROR(V489/H489,"0")+IFERROR(V490/H490,"0")</f>
        <v>0</v>
      </c>
      <c r="W491" s="333">
        <f>IFERROR(W486/H486,"0")+IFERROR(W487/H487,"0")+IFERROR(W488/H488,"0")+IFERROR(W489/H489,"0")+IFERROR(W490/H490,"0")</f>
        <v>0</v>
      </c>
      <c r="X491" s="333">
        <f>IFERROR(IF(X486="",0,X486),"0")+IFERROR(IF(X487="",0,X487),"0")+IFERROR(IF(X488="",0,X488),"0")+IFERROR(IF(X489="",0,X489),"0")+IFERROR(IF(X490="",0,X490),"0")</f>
        <v>0</v>
      </c>
      <c r="Y491" s="334"/>
      <c r="Z491" s="334"/>
    </row>
    <row r="492" spans="1:53" hidden="1" x14ac:dyDescent="0.2">
      <c r="A492" s="350"/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1"/>
      <c r="N492" s="346" t="s">
        <v>66</v>
      </c>
      <c r="O492" s="347"/>
      <c r="P492" s="347"/>
      <c r="Q492" s="347"/>
      <c r="R492" s="347"/>
      <c r="S492" s="347"/>
      <c r="T492" s="348"/>
      <c r="U492" s="37" t="s">
        <v>65</v>
      </c>
      <c r="V492" s="333">
        <f>IFERROR(SUM(V486:V490),"0")</f>
        <v>0</v>
      </c>
      <c r="W492" s="333">
        <f>IFERROR(SUM(W486:W490),"0")</f>
        <v>0</v>
      </c>
      <c r="X492" s="37"/>
      <c r="Y492" s="334"/>
      <c r="Z492" s="334"/>
    </row>
    <row r="493" spans="1:53" ht="15" customHeight="1" x14ac:dyDescent="0.2">
      <c r="A493" s="591"/>
      <c r="B493" s="350"/>
      <c r="C493" s="350"/>
      <c r="D493" s="350"/>
      <c r="E493" s="350"/>
      <c r="F493" s="350"/>
      <c r="G493" s="350"/>
      <c r="H493" s="350"/>
      <c r="I493" s="350"/>
      <c r="J493" s="350"/>
      <c r="K493" s="350"/>
      <c r="L493" s="350"/>
      <c r="M493" s="372"/>
      <c r="N493" s="484" t="s">
        <v>697</v>
      </c>
      <c r="O493" s="384"/>
      <c r="P493" s="384"/>
      <c r="Q493" s="384"/>
      <c r="R493" s="384"/>
      <c r="S493" s="384"/>
      <c r="T493" s="381"/>
      <c r="U493" s="37" t="s">
        <v>65</v>
      </c>
      <c r="V493" s="333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>3450</v>
      </c>
      <c r="W493" s="333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>3455.4</v>
      </c>
      <c r="X493" s="37"/>
      <c r="Y493" s="334"/>
      <c r="Z493" s="334"/>
    </row>
    <row r="494" spans="1:53" x14ac:dyDescent="0.2">
      <c r="A494" s="350"/>
      <c r="B494" s="350"/>
      <c r="C494" s="350"/>
      <c r="D494" s="350"/>
      <c r="E494" s="350"/>
      <c r="F494" s="350"/>
      <c r="G494" s="350"/>
      <c r="H494" s="350"/>
      <c r="I494" s="350"/>
      <c r="J494" s="350"/>
      <c r="K494" s="350"/>
      <c r="L494" s="350"/>
      <c r="M494" s="372"/>
      <c r="N494" s="484" t="s">
        <v>698</v>
      </c>
      <c r="O494" s="384"/>
      <c r="P494" s="384"/>
      <c r="Q494" s="384"/>
      <c r="R494" s="384"/>
      <c r="S494" s="384"/>
      <c r="T494" s="381"/>
      <c r="U494" s="37" t="s">
        <v>65</v>
      </c>
      <c r="V494" s="33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>3699.461538461539</v>
      </c>
      <c r="W494" s="333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>3705.2520000000004</v>
      </c>
      <c r="X494" s="37"/>
      <c r="Y494" s="334"/>
      <c r="Z494" s="334"/>
    </row>
    <row r="495" spans="1:53" x14ac:dyDescent="0.2">
      <c r="A495" s="350"/>
      <c r="B495" s="350"/>
      <c r="C495" s="350"/>
      <c r="D495" s="350"/>
      <c r="E495" s="350"/>
      <c r="F495" s="350"/>
      <c r="G495" s="350"/>
      <c r="H495" s="350"/>
      <c r="I495" s="350"/>
      <c r="J495" s="350"/>
      <c r="K495" s="350"/>
      <c r="L495" s="350"/>
      <c r="M495" s="372"/>
      <c r="N495" s="484" t="s">
        <v>699</v>
      </c>
      <c r="O495" s="384"/>
      <c r="P495" s="384"/>
      <c r="Q495" s="384"/>
      <c r="R495" s="384"/>
      <c r="S495" s="384"/>
      <c r="T495" s="381"/>
      <c r="U495" s="37" t="s">
        <v>700</v>
      </c>
      <c r="V49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>8</v>
      </c>
      <c r="W49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>8</v>
      </c>
      <c r="X495" s="37"/>
      <c r="Y495" s="334"/>
      <c r="Z495" s="334"/>
    </row>
    <row r="496" spans="1:53" x14ac:dyDescent="0.2">
      <c r="A496" s="350"/>
      <c r="B496" s="350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72"/>
      <c r="N496" s="484" t="s">
        <v>701</v>
      </c>
      <c r="O496" s="384"/>
      <c r="P496" s="384"/>
      <c r="Q496" s="384"/>
      <c r="R496" s="384"/>
      <c r="S496" s="384"/>
      <c r="T496" s="381"/>
      <c r="U496" s="37" t="s">
        <v>65</v>
      </c>
      <c r="V496" s="333">
        <f>GrossWeightTotal+PalletQtyTotal*25</f>
        <v>3899.461538461539</v>
      </c>
      <c r="W496" s="333">
        <f>GrossWeightTotalR+PalletQtyTotalR*25</f>
        <v>3905.2520000000004</v>
      </c>
      <c r="X496" s="37"/>
      <c r="Y496" s="334"/>
      <c r="Z496" s="334"/>
    </row>
    <row r="497" spans="1:29" x14ac:dyDescent="0.2">
      <c r="A497" s="350"/>
      <c r="B497" s="350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72"/>
      <c r="N497" s="484" t="s">
        <v>702</v>
      </c>
      <c r="O497" s="384"/>
      <c r="P497" s="384"/>
      <c r="Q497" s="384"/>
      <c r="R497" s="384"/>
      <c r="S497" s="384"/>
      <c r="T497" s="381"/>
      <c r="U497" s="37" t="s">
        <v>700</v>
      </c>
      <c r="V497" s="333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>442.30769230769232</v>
      </c>
      <c r="W497" s="333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>443</v>
      </c>
      <c r="X497" s="37"/>
      <c r="Y497" s="334"/>
      <c r="Z497" s="334"/>
    </row>
    <row r="498" spans="1:29" ht="14.25" hidden="1" customHeight="1" x14ac:dyDescent="0.2">
      <c r="A498" s="350"/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72"/>
      <c r="N498" s="484" t="s">
        <v>703</v>
      </c>
      <c r="O498" s="384"/>
      <c r="P498" s="384"/>
      <c r="Q498" s="384"/>
      <c r="R498" s="384"/>
      <c r="S498" s="384"/>
      <c r="T498" s="381"/>
      <c r="U498" s="39" t="s">
        <v>704</v>
      </c>
      <c r="V498" s="37"/>
      <c r="W498" s="37"/>
      <c r="X498" s="37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>9.6352499999999992</v>
      </c>
      <c r="Y498" s="334"/>
      <c r="Z498" s="334"/>
    </row>
    <row r="499" spans="1:29" ht="13.5" customHeight="1" thickBot="1" x14ac:dyDescent="0.25"/>
    <row r="500" spans="1:29" ht="27" customHeight="1" thickTop="1" thickBot="1" x14ac:dyDescent="0.25">
      <c r="A500" s="40" t="s">
        <v>705</v>
      </c>
      <c r="B500" s="328" t="s">
        <v>59</v>
      </c>
      <c r="C500" s="357" t="s">
        <v>93</v>
      </c>
      <c r="D500" s="557"/>
      <c r="E500" s="557"/>
      <c r="F500" s="521"/>
      <c r="G500" s="357" t="s">
        <v>242</v>
      </c>
      <c r="H500" s="557"/>
      <c r="I500" s="557"/>
      <c r="J500" s="557"/>
      <c r="K500" s="557"/>
      <c r="L500" s="557"/>
      <c r="M500" s="557"/>
      <c r="N500" s="557"/>
      <c r="O500" s="521"/>
      <c r="P500" s="357" t="s">
        <v>466</v>
      </c>
      <c r="Q500" s="521"/>
      <c r="R500" s="357" t="s">
        <v>522</v>
      </c>
      <c r="S500" s="521"/>
      <c r="T500" s="328" t="s">
        <v>609</v>
      </c>
      <c r="U500" s="328" t="s">
        <v>654</v>
      </c>
      <c r="Z500" s="52"/>
      <c r="AC500" s="329"/>
    </row>
    <row r="501" spans="1:29" ht="14.25" customHeight="1" thickTop="1" x14ac:dyDescent="0.2">
      <c r="A501" s="457" t="s">
        <v>706</v>
      </c>
      <c r="B501" s="357" t="s">
        <v>59</v>
      </c>
      <c r="C501" s="357" t="s">
        <v>94</v>
      </c>
      <c r="D501" s="357" t="s">
        <v>102</v>
      </c>
      <c r="E501" s="357" t="s">
        <v>93</v>
      </c>
      <c r="F501" s="357" t="s">
        <v>233</v>
      </c>
      <c r="G501" s="357" t="s">
        <v>243</v>
      </c>
      <c r="H501" s="357" t="s">
        <v>250</v>
      </c>
      <c r="I501" s="357" t="s">
        <v>270</v>
      </c>
      <c r="J501" s="357" t="s">
        <v>336</v>
      </c>
      <c r="K501" s="329"/>
      <c r="L501" s="357" t="s">
        <v>339</v>
      </c>
      <c r="M501" s="357" t="s">
        <v>353</v>
      </c>
      <c r="N501" s="357" t="s">
        <v>438</v>
      </c>
      <c r="O501" s="357" t="s">
        <v>457</v>
      </c>
      <c r="P501" s="357" t="s">
        <v>467</v>
      </c>
      <c r="Q501" s="357" t="s">
        <v>496</v>
      </c>
      <c r="R501" s="357" t="s">
        <v>523</v>
      </c>
      <c r="S501" s="357" t="s">
        <v>579</v>
      </c>
      <c r="T501" s="357" t="s">
        <v>609</v>
      </c>
      <c r="U501" s="357" t="s">
        <v>655</v>
      </c>
      <c r="Z501" s="52"/>
      <c r="AC501" s="329"/>
    </row>
    <row r="502" spans="1:29" ht="13.5" customHeight="1" thickBot="1" x14ac:dyDescent="0.25">
      <c r="A502" s="458"/>
      <c r="B502" s="358"/>
      <c r="C502" s="358"/>
      <c r="D502" s="358"/>
      <c r="E502" s="358"/>
      <c r="F502" s="358"/>
      <c r="G502" s="358"/>
      <c r="H502" s="358"/>
      <c r="I502" s="358"/>
      <c r="J502" s="358"/>
      <c r="K502" s="329"/>
      <c r="L502" s="358"/>
      <c r="M502" s="358"/>
      <c r="N502" s="358"/>
      <c r="O502" s="358"/>
      <c r="P502" s="358"/>
      <c r="Q502" s="358"/>
      <c r="R502" s="358"/>
      <c r="S502" s="358"/>
      <c r="T502" s="358"/>
      <c r="U502" s="358"/>
      <c r="Z502" s="52"/>
      <c r="AC502" s="329"/>
    </row>
    <row r="503" spans="1:29" ht="18" customHeight="1" thickTop="1" thickBot="1" x14ac:dyDescent="0.25">
      <c r="A503" s="40" t="s">
        <v>707</v>
      </c>
      <c r="B503" s="46">
        <f>IFERROR(W22*1,"0")+IFERROR(W26*1,"0")+IFERROR(W27*1,"0")+IFERROR(W28*1,"0")+IFERROR(W29*1,"0")+IFERROR(W30*1,"0")+IFERROR(W31*1,"0")+IFERROR(W35*1,"0")+IFERROR(W39*1,"0")+IFERROR(W43*1,"0")</f>
        <v>0</v>
      </c>
      <c r="C503" s="46">
        <f>IFERROR(W49*1,"0")+IFERROR(W50*1,"0")</f>
        <v>0</v>
      </c>
      <c r="D503" s="46">
        <f>IFERROR(W55*1,"0")+IFERROR(W56*1,"0")+IFERROR(W57*1,"0")+IFERROR(W58*1,"0")</f>
        <v>0</v>
      </c>
      <c r="E50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0</v>
      </c>
      <c r="F503" s="46">
        <f>IFERROR(W129*1,"0")+IFERROR(W130*1,"0")+IFERROR(W131*1,"0")+IFERROR(W132*1,"0")</f>
        <v>0</v>
      </c>
      <c r="G503" s="46">
        <f>IFERROR(W138*1,"0")+IFERROR(W139*1,"0")+IFERROR(W140*1,"0")</f>
        <v>0</v>
      </c>
      <c r="H503" s="46">
        <f>IFERROR(W145*1,"0")+IFERROR(W146*1,"0")+IFERROR(W147*1,"0")+IFERROR(W148*1,"0")+IFERROR(W149*1,"0")+IFERROR(W150*1,"0")+IFERROR(W151*1,"0")+IFERROR(W152*1,"0")+IFERROR(W153*1,"0")</f>
        <v>0</v>
      </c>
      <c r="I503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503" s="46">
        <f>IFERROR(W203*1,"0")</f>
        <v>0</v>
      </c>
      <c r="K503" s="329"/>
      <c r="L503" s="46">
        <f>IFERROR(W208*1,"0")+IFERROR(W209*1,"0")+IFERROR(W210*1,"0")+IFERROR(W211*1,"0")</f>
        <v>0</v>
      </c>
      <c r="M503" s="46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>0</v>
      </c>
      <c r="N503" s="46">
        <f>IFERROR(W277*1,"0")+IFERROR(W278*1,"0")+IFERROR(W279*1,"0")+IFERROR(W280*1,"0")+IFERROR(W281*1,"0")+IFERROR(W282*1,"0")+IFERROR(W283*1,"0")+IFERROR(W284*1,"0")+IFERROR(W288*1,"0")+IFERROR(W289*1,"0")</f>
        <v>0</v>
      </c>
      <c r="O503" s="46">
        <f>IFERROR(W294*1,"0")+IFERROR(W298*1,"0")+IFERROR(W302*1,"0")+IFERROR(W306*1,"0")</f>
        <v>0</v>
      </c>
      <c r="P503" s="46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>0</v>
      </c>
      <c r="Q503" s="46">
        <f>IFERROR(W339*1,"0")+IFERROR(W340*1,"0")+IFERROR(W341*1,"0")+IFERROR(W342*1,"0")+IFERROR(W343*1,"0")+IFERROR(W347*1,"0")+IFERROR(W348*1,"0")+IFERROR(W352*1,"0")+IFERROR(W353*1,"0")+IFERROR(W354*1,"0")+IFERROR(W355*1,"0")+IFERROR(W359*1,"0")</f>
        <v>3455.4</v>
      </c>
      <c r="R503" s="46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>0</v>
      </c>
      <c r="S503" s="46">
        <f>IFERROR(W405*1,"0")+IFERROR(W406*1,"0")+IFERROR(W410*1,"0")+IFERROR(W411*1,"0")+IFERROR(W412*1,"0")+IFERROR(W413*1,"0")+IFERROR(W414*1,"0")+IFERROR(W415*1,"0")+IFERROR(W416*1,"0")+IFERROR(W420*1,"0")+IFERROR(W424*1,"0")+IFERROR(W428*1,"0")</f>
        <v>0</v>
      </c>
      <c r="T503" s="46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>0</v>
      </c>
      <c r="U503" s="46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>0</v>
      </c>
      <c r="Z503" s="52"/>
      <c r="AC503" s="329"/>
    </row>
  </sheetData>
  <sheetProtection algorithmName="SHA-512" hashValue="Jojm3InJGEEek3c34EK5GLRrwJ3OK74qo1BRgrAUVRnXea+crnLGusJ0zhMA550tPgAJskUQmAWexiNpWWKYaQ==" saltValue="z42pR201aeynx47I6raONA==" spinCount="100000" sheet="1" objects="1" scenarios="1" sort="0" autoFilter="0" pivotTables="0"/>
  <autoFilter ref="B18:X49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3 450,00"/>
        <filter val="3 699,46"/>
        <filter val="3 899,46"/>
        <filter val="442,31"/>
        <filter val="8"/>
      </filters>
    </filterColumn>
  </autoFilter>
  <mergeCells count="896">
    <mergeCell ref="N494:T494"/>
    <mergeCell ref="A419:X419"/>
    <mergeCell ref="A36:M37"/>
    <mergeCell ref="N24:T24"/>
    <mergeCell ref="H9:I9"/>
    <mergeCell ref="A369:X369"/>
    <mergeCell ref="D281:E281"/>
    <mergeCell ref="N460:R460"/>
    <mergeCell ref="A38:X38"/>
    <mergeCell ref="N28:R28"/>
    <mergeCell ref="N30:R30"/>
    <mergeCell ref="D98:E98"/>
    <mergeCell ref="D73:E73"/>
    <mergeCell ref="A275:X275"/>
    <mergeCell ref="N486:R486"/>
    <mergeCell ref="N166:T166"/>
    <mergeCell ref="N44:T44"/>
    <mergeCell ref="T10:U10"/>
    <mergeCell ref="D189:E189"/>
    <mergeCell ref="N331:T331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D376:E376"/>
    <mergeCell ref="A445:X445"/>
    <mergeCell ref="A432:X432"/>
    <mergeCell ref="D71:E71"/>
    <mergeCell ref="N186:R186"/>
    <mergeCell ref="N115:T115"/>
    <mergeCell ref="A338:X338"/>
    <mergeCell ref="N471:T471"/>
    <mergeCell ref="A257:X257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D474:E474"/>
    <mergeCell ref="D66:E66"/>
    <mergeCell ref="N381:R381"/>
    <mergeCell ref="N181:R181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N345:T345"/>
    <mergeCell ref="N176:R176"/>
    <mergeCell ref="N412:R412"/>
    <mergeCell ref="N193:T193"/>
    <mergeCell ref="D284:E284"/>
    <mergeCell ref="D424:E424"/>
    <mergeCell ref="N260:R260"/>
    <mergeCell ref="N89:R89"/>
    <mergeCell ref="D132:E132"/>
    <mergeCell ref="D399:E399"/>
    <mergeCell ref="N274:T274"/>
    <mergeCell ref="D482:E482"/>
    <mergeCell ref="N395:T395"/>
    <mergeCell ref="N147:R147"/>
    <mergeCell ref="W17:W18"/>
    <mergeCell ref="N332:T332"/>
    <mergeCell ref="N161:T161"/>
    <mergeCell ref="N399:R39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D442:E442"/>
    <mergeCell ref="N472:T472"/>
    <mergeCell ref="N422:T422"/>
    <mergeCell ref="D406:E406"/>
    <mergeCell ref="N360:T360"/>
    <mergeCell ref="N45:T45"/>
    <mergeCell ref="N126:T126"/>
    <mergeCell ref="D470:E470"/>
    <mergeCell ref="N347:R347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D139:E139"/>
    <mergeCell ref="D28:E28"/>
    <mergeCell ref="A231:M232"/>
    <mergeCell ref="A165:M166"/>
    <mergeCell ref="A466:X466"/>
    <mergeCell ref="D313:E313"/>
    <mergeCell ref="A143:X143"/>
    <mergeCell ref="D260:E260"/>
    <mergeCell ref="D453:E453"/>
    <mergeCell ref="N124:R124"/>
    <mergeCell ref="A201:X201"/>
    <mergeCell ref="D113:E113"/>
    <mergeCell ref="N118:R118"/>
    <mergeCell ref="N241:R241"/>
    <mergeCell ref="A465:X465"/>
    <mergeCell ref="N356:T356"/>
    <mergeCell ref="A326:M327"/>
    <mergeCell ref="N289:R289"/>
    <mergeCell ref="D169:E169"/>
    <mergeCell ref="D188:E188"/>
    <mergeCell ref="N168:R168"/>
    <mergeCell ref="N315:R315"/>
    <mergeCell ref="D187:E187"/>
    <mergeCell ref="N302:R302"/>
    <mergeCell ref="D410:E410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N496:T496"/>
    <mergeCell ref="N493:T493"/>
    <mergeCell ref="D381:E381"/>
    <mergeCell ref="D210:E210"/>
    <mergeCell ref="D145:E145"/>
    <mergeCell ref="D382:E382"/>
    <mergeCell ref="D400:E400"/>
    <mergeCell ref="A409:X409"/>
    <mergeCell ref="N443:T443"/>
    <mergeCell ref="A404:X404"/>
    <mergeCell ref="D451:E451"/>
    <mergeCell ref="N447:R447"/>
    <mergeCell ref="A344:M345"/>
    <mergeCell ref="N314:R314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N295:T295"/>
    <mergeCell ref="D211:E211"/>
    <mergeCell ref="D375:E375"/>
    <mergeCell ref="D377:E377"/>
    <mergeCell ref="A23:M24"/>
    <mergeCell ref="A115:M116"/>
    <mergeCell ref="N78:R78"/>
    <mergeCell ref="N149:R149"/>
    <mergeCell ref="N376:R376"/>
    <mergeCell ref="O11:P11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229:E229"/>
    <mergeCell ref="D158:E158"/>
    <mergeCell ref="N131:R131"/>
    <mergeCell ref="D77:E77"/>
    <mergeCell ref="N300:T300"/>
    <mergeCell ref="D108:E108"/>
    <mergeCell ref="N223:R223"/>
    <mergeCell ref="A297:X297"/>
    <mergeCell ref="I17:I18"/>
    <mergeCell ref="D306:E306"/>
    <mergeCell ref="N212:T212"/>
    <mergeCell ref="T12:U12"/>
    <mergeCell ref="N51:T51"/>
    <mergeCell ref="D72:E72"/>
    <mergeCell ref="N318:R318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N436:R436"/>
    <mergeCell ref="N418:T418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N468:R468"/>
    <mergeCell ref="D480:E480"/>
    <mergeCell ref="N76:R76"/>
    <mergeCell ref="N77:R77"/>
    <mergeCell ref="D372:E372"/>
    <mergeCell ref="A276:X276"/>
    <mergeCell ref="N245:R245"/>
    <mergeCell ref="D130:E130"/>
    <mergeCell ref="D74:E74"/>
    <mergeCell ref="D68:E68"/>
    <mergeCell ref="N481:R481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D343:E343"/>
    <mergeCell ref="N74:R74"/>
    <mergeCell ref="N316:R316"/>
    <mergeCell ref="N372:R372"/>
    <mergeCell ref="N145:R145"/>
    <mergeCell ref="D182:E182"/>
    <mergeCell ref="N163:R163"/>
    <mergeCell ref="D280:E280"/>
    <mergeCell ref="D109:E109"/>
    <mergeCell ref="N101:R101"/>
    <mergeCell ref="N138:R138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N64:R64"/>
    <mergeCell ref="N120:R120"/>
    <mergeCell ref="N191:R191"/>
    <mergeCell ref="D259:E259"/>
    <mergeCell ref="M501:M502"/>
    <mergeCell ref="N380:R380"/>
    <mergeCell ref="O501:O502"/>
    <mergeCell ref="N184:R18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69:R169"/>
    <mergeCell ref="D185:E185"/>
    <mergeCell ref="A194:X194"/>
    <mergeCell ref="N256:T256"/>
    <mergeCell ref="D277:E277"/>
    <mergeCell ref="N498:T498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D359:E359"/>
    <mergeCell ref="N410:R410"/>
    <mergeCell ref="D393:E393"/>
    <mergeCell ref="N254:R254"/>
    <mergeCell ref="A135:X135"/>
    <mergeCell ref="D178:E178"/>
    <mergeCell ref="N153:R153"/>
    <mergeCell ref="N405:R405"/>
    <mergeCell ref="N234:R234"/>
    <mergeCell ref="N327:T327"/>
    <mergeCell ref="D371:E371"/>
    <mergeCell ref="N229:R229"/>
    <mergeCell ref="D440:E440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D298:E298"/>
    <mergeCell ref="D181:E181"/>
    <mergeCell ref="A160:M161"/>
    <mergeCell ref="N123:R123"/>
    <mergeCell ref="A450:X450"/>
    <mergeCell ref="A290:M291"/>
    <mergeCell ref="N187:R187"/>
    <mergeCell ref="N279:R279"/>
    <mergeCell ref="N108:R108"/>
    <mergeCell ref="N199:T199"/>
    <mergeCell ref="N266:R266"/>
    <mergeCell ref="A471:M472"/>
    <mergeCell ref="N95:R95"/>
    <mergeCell ref="N457:T457"/>
    <mergeCell ref="N393:R393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463:T463"/>
    <mergeCell ref="D481:E481"/>
    <mergeCell ref="N476:T476"/>
    <mergeCell ref="D461:E461"/>
    <mergeCell ref="D227:E227"/>
    <mergeCell ref="D447:E447"/>
    <mergeCell ref="N497:T497"/>
    <mergeCell ref="N492:T492"/>
    <mergeCell ref="N429:T429"/>
    <mergeCell ref="A237:X237"/>
    <mergeCell ref="N306:R306"/>
    <mergeCell ref="A473:X473"/>
    <mergeCell ref="I501:I502"/>
    <mergeCell ref="N469:R469"/>
    <mergeCell ref="A448:M449"/>
    <mergeCell ref="A305:X305"/>
    <mergeCell ref="H1:O1"/>
    <mergeCell ref="D435:E435"/>
    <mergeCell ref="D186:E186"/>
    <mergeCell ref="D413:E41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D370:E370"/>
    <mergeCell ref="N204:T204"/>
    <mergeCell ref="D225:E225"/>
    <mergeCell ref="D436:E436"/>
    <mergeCell ref="H17:H18"/>
    <mergeCell ref="A86:X86"/>
    <mergeCell ref="A331:M332"/>
    <mergeCell ref="D198:E198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A94:X94"/>
    <mergeCell ref="A287:X287"/>
    <mergeCell ref="N114:R114"/>
    <mergeCell ref="N349:T349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D373:E373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A417:M418"/>
    <mergeCell ref="D150:E150"/>
    <mergeCell ref="N243:T243"/>
    <mergeCell ref="D386:E386"/>
    <mergeCell ref="N286:T286"/>
    <mergeCell ref="N357:T357"/>
    <mergeCell ref="M17:M18"/>
    <mergeCell ref="N67:R67"/>
    <mergeCell ref="N236:T236"/>
    <mergeCell ref="A235:M236"/>
    <mergeCell ref="N59:T59"/>
    <mergeCell ref="N122:R122"/>
    <mergeCell ref="N43:R43"/>
    <mergeCell ref="A301:X301"/>
    <mergeCell ref="N341:R341"/>
    <mergeCell ref="N192:T192"/>
    <mergeCell ref="D151:E151"/>
    <mergeCell ref="N278:R278"/>
    <mergeCell ref="N107:R107"/>
    <mergeCell ref="A9:C9"/>
    <mergeCell ref="A212:M213"/>
    <mergeCell ref="N280:R280"/>
    <mergeCell ref="N109:R109"/>
    <mergeCell ref="A42:X42"/>
    <mergeCell ref="N41:T41"/>
    <mergeCell ref="D39:E39"/>
    <mergeCell ref="D138:E138"/>
    <mergeCell ref="N70:R70"/>
    <mergeCell ref="N96:R96"/>
    <mergeCell ref="D89:E89"/>
    <mergeCell ref="N26:R26"/>
    <mergeCell ref="N40:T40"/>
    <mergeCell ref="T6:U9"/>
    <mergeCell ref="N85:T85"/>
    <mergeCell ref="D43:E43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228:E228"/>
    <mergeCell ref="N383:T383"/>
    <mergeCell ref="N103:T103"/>
    <mergeCell ref="N250:R250"/>
    <mergeCell ref="D318:E318"/>
    <mergeCell ref="N406:R406"/>
    <mergeCell ref="D389:E389"/>
    <mergeCell ref="N139:R139"/>
    <mergeCell ref="N283:R283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N164:R164"/>
    <mergeCell ref="A214:X214"/>
    <mergeCell ref="N142:T142"/>
    <mergeCell ref="N209:R209"/>
    <mergeCell ref="A483:M484"/>
    <mergeCell ref="D475:E475"/>
    <mergeCell ref="N132:R132"/>
    <mergeCell ref="A459:X459"/>
    <mergeCell ref="N230:R230"/>
    <mergeCell ref="N350:T350"/>
    <mergeCell ref="A299:M300"/>
    <mergeCell ref="N277:R277"/>
    <mergeCell ref="N203:R203"/>
    <mergeCell ref="D149:E149"/>
    <mergeCell ref="A351:X351"/>
    <mergeCell ref="D455:E455"/>
    <mergeCell ref="D175:E175"/>
    <mergeCell ref="A356:M357"/>
    <mergeCell ref="N253:R253"/>
    <mergeCell ref="N82:R82"/>
    <mergeCell ref="T11:U11"/>
    <mergeCell ref="D221:E221"/>
    <mergeCell ref="N57:R57"/>
    <mergeCell ref="N267:T267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84:T84"/>
    <mergeCell ref="N227:R227"/>
    <mergeCell ref="D99:E99"/>
    <mergeCell ref="A12:L12"/>
    <mergeCell ref="D101:E101"/>
    <mergeCell ref="D76:E76"/>
    <mergeCell ref="N33:T33"/>
    <mergeCell ref="N449:T449"/>
    <mergeCell ref="N185:R185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N370:R370"/>
    <mergeCell ref="N248:R24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D249:E249"/>
    <mergeCell ref="D341:E341"/>
    <mergeCell ref="N224:R224"/>
    <mergeCell ref="A425:M426"/>
    <mergeCell ref="N251:R251"/>
    <mergeCell ref="A47:X47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D170:E170"/>
    <mergeCell ref="D468:E468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N340:R340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79:R79"/>
    <mergeCell ref="N72:R72"/>
    <mergeCell ref="O5:P5"/>
    <mergeCell ref="F5:G5"/>
    <mergeCell ref="A14:L14"/>
    <mergeCell ref="N189:R189"/>
    <mergeCell ref="D10:E10"/>
    <mergeCell ref="F10:G10"/>
    <mergeCell ref="O8:P8"/>
    <mergeCell ref="D35:E35"/>
    <mergeCell ref="D6:L6"/>
    <mergeCell ref="N32:T32"/>
    <mergeCell ref="O13:P13"/>
    <mergeCell ref="D22:E22"/>
    <mergeCell ref="N239:R2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8" spans="2:8" x14ac:dyDescent="0.2">
      <c r="B8" s="47" t="s">
        <v>715</v>
      </c>
      <c r="C8" s="47" t="s">
        <v>716</v>
      </c>
      <c r="D8" s="47" t="s">
        <v>717</v>
      </c>
      <c r="E8" s="47"/>
    </row>
    <row r="9" spans="2:8" x14ac:dyDescent="0.2">
      <c r="B9" s="47" t="s">
        <v>718</v>
      </c>
      <c r="C9" s="47" t="s">
        <v>719</v>
      </c>
      <c r="D9" s="47" t="s">
        <v>720</v>
      </c>
      <c r="E9" s="47"/>
    </row>
    <row r="10" spans="2:8" x14ac:dyDescent="0.2">
      <c r="B10" s="47" t="s">
        <v>721</v>
      </c>
      <c r="C10" s="47" t="s">
        <v>722</v>
      </c>
      <c r="D10" s="47" t="s">
        <v>723</v>
      </c>
      <c r="E10" s="47"/>
    </row>
    <row r="12" spans="2:8" x14ac:dyDescent="0.2">
      <c r="B12" s="47" t="s">
        <v>724</v>
      </c>
      <c r="C12" s="47" t="s">
        <v>710</v>
      </c>
      <c r="D12" s="47"/>
      <c r="E12" s="47"/>
    </row>
    <row r="14" spans="2:8" x14ac:dyDescent="0.2">
      <c r="B14" s="47" t="s">
        <v>725</v>
      </c>
      <c r="C14" s="47" t="s">
        <v>713</v>
      </c>
      <c r="D14" s="47"/>
      <c r="E14" s="47"/>
    </row>
    <row r="16" spans="2:8" x14ac:dyDescent="0.2">
      <c r="B16" s="47" t="s">
        <v>726</v>
      </c>
      <c r="C16" s="47" t="s">
        <v>716</v>
      </c>
      <c r="D16" s="47"/>
      <c r="E16" s="47"/>
    </row>
    <row r="18" spans="2:5" x14ac:dyDescent="0.2">
      <c r="B18" s="47" t="s">
        <v>727</v>
      </c>
      <c r="C18" s="47" t="s">
        <v>719</v>
      </c>
      <c r="D18" s="47"/>
      <c r="E18" s="47"/>
    </row>
    <row r="20" spans="2:5" x14ac:dyDescent="0.2">
      <c r="B20" s="47" t="s">
        <v>728</v>
      </c>
      <c r="C20" s="47" t="s">
        <v>722</v>
      </c>
      <c r="D20" s="47"/>
      <c r="E20" s="47"/>
    </row>
    <row r="22" spans="2:5" x14ac:dyDescent="0.2">
      <c r="B22" s="47" t="s">
        <v>729</v>
      </c>
      <c r="C22" s="47"/>
      <c r="D22" s="47"/>
      <c r="E22" s="47"/>
    </row>
    <row r="23" spans="2:5" x14ac:dyDescent="0.2">
      <c r="B23" s="47" t="s">
        <v>730</v>
      </c>
      <c r="C23" s="47"/>
      <c r="D23" s="47"/>
      <c r="E23" s="47"/>
    </row>
    <row r="24" spans="2:5" x14ac:dyDescent="0.2">
      <c r="B24" s="47" t="s">
        <v>731</v>
      </c>
      <c r="C24" s="47"/>
      <c r="D24" s="47"/>
      <c r="E24" s="47"/>
    </row>
    <row r="25" spans="2:5" x14ac:dyDescent="0.2">
      <c r="B25" s="47" t="s">
        <v>732</v>
      </c>
      <c r="C25" s="47"/>
      <c r="D25" s="47"/>
      <c r="E25" s="47"/>
    </row>
    <row r="26" spans="2:5" x14ac:dyDescent="0.2">
      <c r="B26" s="47" t="s">
        <v>733</v>
      </c>
      <c r="C26" s="47"/>
      <c r="D26" s="47"/>
      <c r="E26" s="47"/>
    </row>
    <row r="27" spans="2:5" x14ac:dyDescent="0.2">
      <c r="B27" s="47" t="s">
        <v>734</v>
      </c>
      <c r="C27" s="47"/>
      <c r="D27" s="47"/>
      <c r="E27" s="47"/>
    </row>
    <row r="28" spans="2:5" x14ac:dyDescent="0.2">
      <c r="B28" s="47" t="s">
        <v>735</v>
      </c>
      <c r="C28" s="47"/>
      <c r="D28" s="47"/>
      <c r="E28" s="47"/>
    </row>
    <row r="29" spans="2:5" x14ac:dyDescent="0.2">
      <c r="B29" s="47" t="s">
        <v>736</v>
      </c>
      <c r="C29" s="47"/>
      <c r="D29" s="47"/>
      <c r="E29" s="47"/>
    </row>
    <row r="30" spans="2:5" x14ac:dyDescent="0.2">
      <c r="B30" s="47" t="s">
        <v>737</v>
      </c>
      <c r="C30" s="47"/>
      <c r="D30" s="47"/>
      <c r="E30" s="47"/>
    </row>
    <row r="31" spans="2:5" x14ac:dyDescent="0.2">
      <c r="B31" s="47" t="s">
        <v>738</v>
      </c>
      <c r="C31" s="47"/>
      <c r="D31" s="47"/>
      <c r="E31" s="47"/>
    </row>
    <row r="32" spans="2:5" x14ac:dyDescent="0.2">
      <c r="B32" s="47" t="s">
        <v>739</v>
      </c>
      <c r="C32" s="47"/>
      <c r="D32" s="47"/>
      <c r="E32" s="47"/>
    </row>
  </sheetData>
  <sheetProtection algorithmName="SHA-512" hashValue="JWhbbqHGh8l8yXq3GAvAMi9Zd/pEfEA5mVTLDvub2GtovWSJtLRdQcOsBZg9xa8/Mcczbp1OhEcZABjNjYRe2Q==" saltValue="RjlY9Eg9+ejfWFwPfcW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1109</vt:i4>
      </vt:variant>
    </vt:vector>
  </HeadingPairs>
  <TitlesOfParts>
    <vt:vector size="11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2024-01-26T11:35:38Z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