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17,01,24 КИ\"/>
    </mc:Choice>
  </mc:AlternateContent>
  <xr:revisionPtr revIDLastSave="0" documentId="13_ncr:1_{CDB74F94-B702-4122-9924-714C0EAB867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TDSheet!$A$3:$X$102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2" i="1" l="1"/>
  <c r="I109" i="1"/>
  <c r="I108" i="1"/>
  <c r="I107" i="1"/>
  <c r="I106" i="1"/>
  <c r="I105" i="1"/>
  <c r="I104" i="1"/>
  <c r="E91" i="1" l="1"/>
  <c r="F91" i="1"/>
  <c r="X92" i="1" l="1"/>
  <c r="F42" i="1" l="1"/>
  <c r="E42" i="1"/>
  <c r="N42" i="1" s="1"/>
  <c r="E12" i="1"/>
  <c r="N12" i="1" s="1"/>
  <c r="E11" i="1"/>
  <c r="N11" i="1" s="1"/>
  <c r="E9" i="1"/>
  <c r="N9" i="1" s="1"/>
  <c r="N7" i="1"/>
  <c r="N8" i="1"/>
  <c r="N10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6" i="1"/>
  <c r="K7" i="1"/>
  <c r="K46" i="1"/>
  <c r="K65" i="1"/>
  <c r="K77" i="1"/>
  <c r="K82" i="1"/>
  <c r="K84" i="1"/>
  <c r="K90" i="1"/>
  <c r="K98" i="1"/>
  <c r="K102" i="1"/>
  <c r="J8" i="1"/>
  <c r="K8" i="1" s="1"/>
  <c r="J9" i="1"/>
  <c r="J10" i="1"/>
  <c r="K10" i="1" s="1"/>
  <c r="J11" i="1"/>
  <c r="J12" i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J43" i="1"/>
  <c r="K43" i="1" s="1"/>
  <c r="J44" i="1"/>
  <c r="K44" i="1" s="1"/>
  <c r="J45" i="1"/>
  <c r="K45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8" i="1"/>
  <c r="K78" i="1" s="1"/>
  <c r="J79" i="1"/>
  <c r="K79" i="1" s="1"/>
  <c r="J80" i="1"/>
  <c r="K80" i="1" s="1"/>
  <c r="J81" i="1"/>
  <c r="K81" i="1" s="1"/>
  <c r="J83" i="1"/>
  <c r="K83" i="1" s="1"/>
  <c r="J85" i="1"/>
  <c r="K85" i="1" s="1"/>
  <c r="J86" i="1"/>
  <c r="K86" i="1" s="1"/>
  <c r="J87" i="1"/>
  <c r="K87" i="1" s="1"/>
  <c r="J88" i="1"/>
  <c r="K88" i="1" s="1"/>
  <c r="J89" i="1"/>
  <c r="K89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9" i="1"/>
  <c r="K99" i="1" s="1"/>
  <c r="J100" i="1"/>
  <c r="K100" i="1" s="1"/>
  <c r="J101" i="1"/>
  <c r="K101" i="1" s="1"/>
  <c r="J6" i="1"/>
  <c r="K6" i="1" s="1"/>
  <c r="K11" i="1" l="1"/>
  <c r="R92" i="1"/>
  <c r="S92" i="1"/>
  <c r="K42" i="1"/>
  <c r="K12" i="1"/>
  <c r="K9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3" i="1"/>
  <c r="M94" i="1"/>
  <c r="M95" i="1"/>
  <c r="M96" i="1"/>
  <c r="M97" i="1"/>
  <c r="M98" i="1"/>
  <c r="M99" i="1"/>
  <c r="M100" i="1"/>
  <c r="M101" i="1"/>
  <c r="M102" i="1"/>
  <c r="M6" i="1"/>
  <c r="G7" i="1"/>
  <c r="X7" i="1" s="1"/>
  <c r="H7" i="1"/>
  <c r="L7" i="1"/>
  <c r="T7" i="1"/>
  <c r="U7" i="1"/>
  <c r="V7" i="1"/>
  <c r="W7" i="1"/>
  <c r="G8" i="1"/>
  <c r="H8" i="1"/>
  <c r="L8" i="1"/>
  <c r="T8" i="1"/>
  <c r="U8" i="1"/>
  <c r="V8" i="1"/>
  <c r="G9" i="1"/>
  <c r="H9" i="1"/>
  <c r="L9" i="1"/>
  <c r="T9" i="1"/>
  <c r="U9" i="1"/>
  <c r="V9" i="1"/>
  <c r="W9" i="1"/>
  <c r="G10" i="1"/>
  <c r="H10" i="1"/>
  <c r="L10" i="1"/>
  <c r="T10" i="1"/>
  <c r="U10" i="1"/>
  <c r="V10" i="1"/>
  <c r="G11" i="1"/>
  <c r="H11" i="1"/>
  <c r="L11" i="1"/>
  <c r="T11" i="1"/>
  <c r="U11" i="1"/>
  <c r="V11" i="1"/>
  <c r="W11" i="1"/>
  <c r="G12" i="1"/>
  <c r="H12" i="1"/>
  <c r="L12" i="1"/>
  <c r="T12" i="1"/>
  <c r="U12" i="1"/>
  <c r="V12" i="1"/>
  <c r="W12" i="1"/>
  <c r="G13" i="1"/>
  <c r="H13" i="1"/>
  <c r="L13" i="1"/>
  <c r="T13" i="1"/>
  <c r="U13" i="1"/>
  <c r="V13" i="1"/>
  <c r="G14" i="1"/>
  <c r="X14" i="1" s="1"/>
  <c r="H14" i="1"/>
  <c r="L14" i="1"/>
  <c r="T14" i="1"/>
  <c r="U14" i="1"/>
  <c r="V14" i="1"/>
  <c r="W14" i="1"/>
  <c r="G15" i="1"/>
  <c r="X15" i="1" s="1"/>
  <c r="H15" i="1"/>
  <c r="L15" i="1"/>
  <c r="T15" i="1"/>
  <c r="U15" i="1"/>
  <c r="V15" i="1"/>
  <c r="G16" i="1"/>
  <c r="H16" i="1"/>
  <c r="L16" i="1"/>
  <c r="T16" i="1"/>
  <c r="U16" i="1"/>
  <c r="V16" i="1"/>
  <c r="G17" i="1"/>
  <c r="X17" i="1" s="1"/>
  <c r="H17" i="1"/>
  <c r="L17" i="1"/>
  <c r="T17" i="1"/>
  <c r="U17" i="1"/>
  <c r="V17" i="1"/>
  <c r="G18" i="1"/>
  <c r="X18" i="1" s="1"/>
  <c r="H18" i="1"/>
  <c r="L18" i="1"/>
  <c r="T18" i="1"/>
  <c r="U18" i="1"/>
  <c r="V18" i="1"/>
  <c r="W18" i="1"/>
  <c r="G19" i="1"/>
  <c r="X19" i="1" s="1"/>
  <c r="H19" i="1"/>
  <c r="L19" i="1"/>
  <c r="T19" i="1"/>
  <c r="U19" i="1"/>
  <c r="V19" i="1"/>
  <c r="G20" i="1"/>
  <c r="H20" i="1"/>
  <c r="L20" i="1"/>
  <c r="T20" i="1"/>
  <c r="U20" i="1"/>
  <c r="V20" i="1"/>
  <c r="G21" i="1"/>
  <c r="X21" i="1" s="1"/>
  <c r="H21" i="1"/>
  <c r="L21" i="1"/>
  <c r="T21" i="1"/>
  <c r="U21" i="1"/>
  <c r="V21" i="1"/>
  <c r="W21" i="1"/>
  <c r="G22" i="1"/>
  <c r="H22" i="1"/>
  <c r="L22" i="1"/>
  <c r="T22" i="1"/>
  <c r="U22" i="1"/>
  <c r="V22" i="1"/>
  <c r="G23" i="1"/>
  <c r="H23" i="1"/>
  <c r="L23" i="1"/>
  <c r="T23" i="1"/>
  <c r="U23" i="1"/>
  <c r="V23" i="1"/>
  <c r="G24" i="1"/>
  <c r="X24" i="1" s="1"/>
  <c r="H24" i="1"/>
  <c r="L24" i="1"/>
  <c r="T24" i="1"/>
  <c r="U24" i="1"/>
  <c r="V24" i="1"/>
  <c r="W24" i="1"/>
  <c r="G25" i="1"/>
  <c r="X25" i="1" s="1"/>
  <c r="H25" i="1"/>
  <c r="L25" i="1"/>
  <c r="T25" i="1"/>
  <c r="U25" i="1"/>
  <c r="V25" i="1"/>
  <c r="W25" i="1"/>
  <c r="G26" i="1"/>
  <c r="H26" i="1"/>
  <c r="L26" i="1"/>
  <c r="T26" i="1"/>
  <c r="U26" i="1"/>
  <c r="V26" i="1"/>
  <c r="G27" i="1"/>
  <c r="H27" i="1"/>
  <c r="L27" i="1"/>
  <c r="T27" i="1"/>
  <c r="U27" i="1"/>
  <c r="V27" i="1"/>
  <c r="G28" i="1"/>
  <c r="H28" i="1"/>
  <c r="L28" i="1"/>
  <c r="T28" i="1"/>
  <c r="U28" i="1"/>
  <c r="V28" i="1"/>
  <c r="G29" i="1"/>
  <c r="H29" i="1"/>
  <c r="L29" i="1"/>
  <c r="T29" i="1"/>
  <c r="U29" i="1"/>
  <c r="V29" i="1"/>
  <c r="G30" i="1"/>
  <c r="H30" i="1"/>
  <c r="L30" i="1"/>
  <c r="T30" i="1"/>
  <c r="U30" i="1"/>
  <c r="V30" i="1"/>
  <c r="G31" i="1"/>
  <c r="H31" i="1"/>
  <c r="L31" i="1"/>
  <c r="T31" i="1"/>
  <c r="U31" i="1"/>
  <c r="V31" i="1"/>
  <c r="G32" i="1"/>
  <c r="H32" i="1"/>
  <c r="L32" i="1"/>
  <c r="T32" i="1"/>
  <c r="U32" i="1"/>
  <c r="V32" i="1"/>
  <c r="G33" i="1"/>
  <c r="H33" i="1"/>
  <c r="L33" i="1"/>
  <c r="T33" i="1"/>
  <c r="U33" i="1"/>
  <c r="V33" i="1"/>
  <c r="G34" i="1"/>
  <c r="H34" i="1"/>
  <c r="L34" i="1"/>
  <c r="T34" i="1"/>
  <c r="U34" i="1"/>
  <c r="V34" i="1"/>
  <c r="G35" i="1"/>
  <c r="H35" i="1"/>
  <c r="L35" i="1"/>
  <c r="T35" i="1"/>
  <c r="U35" i="1"/>
  <c r="V35" i="1"/>
  <c r="G36" i="1"/>
  <c r="H36" i="1"/>
  <c r="L36" i="1"/>
  <c r="T36" i="1"/>
  <c r="U36" i="1"/>
  <c r="V36" i="1"/>
  <c r="G37" i="1"/>
  <c r="H37" i="1"/>
  <c r="L37" i="1"/>
  <c r="T37" i="1"/>
  <c r="U37" i="1"/>
  <c r="V37" i="1"/>
  <c r="G38" i="1"/>
  <c r="H38" i="1"/>
  <c r="L38" i="1"/>
  <c r="T38" i="1"/>
  <c r="U38" i="1"/>
  <c r="V38" i="1"/>
  <c r="G39" i="1"/>
  <c r="H39" i="1"/>
  <c r="L39" i="1"/>
  <c r="T39" i="1"/>
  <c r="U39" i="1"/>
  <c r="V39" i="1"/>
  <c r="G40" i="1"/>
  <c r="H40" i="1"/>
  <c r="L40" i="1"/>
  <c r="T40" i="1"/>
  <c r="U40" i="1"/>
  <c r="V40" i="1"/>
  <c r="G41" i="1"/>
  <c r="H41" i="1"/>
  <c r="L41" i="1"/>
  <c r="T41" i="1"/>
  <c r="U41" i="1"/>
  <c r="V41" i="1"/>
  <c r="G42" i="1"/>
  <c r="H42" i="1"/>
  <c r="L42" i="1"/>
  <c r="T42" i="1"/>
  <c r="U42" i="1"/>
  <c r="V42" i="1"/>
  <c r="W42" i="1"/>
  <c r="G43" i="1"/>
  <c r="H43" i="1"/>
  <c r="L43" i="1"/>
  <c r="T43" i="1"/>
  <c r="U43" i="1"/>
  <c r="V43" i="1"/>
  <c r="G44" i="1"/>
  <c r="H44" i="1"/>
  <c r="L44" i="1"/>
  <c r="T44" i="1"/>
  <c r="U44" i="1"/>
  <c r="V44" i="1"/>
  <c r="G45" i="1"/>
  <c r="H45" i="1"/>
  <c r="L45" i="1"/>
  <c r="T45" i="1"/>
  <c r="U45" i="1"/>
  <c r="V45" i="1"/>
  <c r="G46" i="1"/>
  <c r="X46" i="1" s="1"/>
  <c r="H46" i="1"/>
  <c r="L46" i="1"/>
  <c r="T46" i="1"/>
  <c r="U46" i="1"/>
  <c r="V46" i="1"/>
  <c r="G47" i="1"/>
  <c r="H47" i="1"/>
  <c r="L47" i="1"/>
  <c r="T47" i="1"/>
  <c r="U47" i="1"/>
  <c r="V47" i="1"/>
  <c r="G48" i="1"/>
  <c r="X48" i="1" s="1"/>
  <c r="H48" i="1"/>
  <c r="L48" i="1"/>
  <c r="T48" i="1"/>
  <c r="U48" i="1"/>
  <c r="V48" i="1"/>
  <c r="G49" i="1"/>
  <c r="H49" i="1"/>
  <c r="L49" i="1"/>
  <c r="T49" i="1"/>
  <c r="U49" i="1"/>
  <c r="V49" i="1"/>
  <c r="G50" i="1"/>
  <c r="H50" i="1"/>
  <c r="L50" i="1"/>
  <c r="T50" i="1"/>
  <c r="U50" i="1"/>
  <c r="V50" i="1"/>
  <c r="G51" i="1"/>
  <c r="H51" i="1"/>
  <c r="L51" i="1"/>
  <c r="T51" i="1"/>
  <c r="U51" i="1"/>
  <c r="V51" i="1"/>
  <c r="G52" i="1"/>
  <c r="H52" i="1"/>
  <c r="L52" i="1"/>
  <c r="T52" i="1"/>
  <c r="U52" i="1"/>
  <c r="V52" i="1"/>
  <c r="G53" i="1"/>
  <c r="H53" i="1"/>
  <c r="L53" i="1"/>
  <c r="T53" i="1"/>
  <c r="U53" i="1"/>
  <c r="V53" i="1"/>
  <c r="G54" i="1"/>
  <c r="H54" i="1"/>
  <c r="L54" i="1"/>
  <c r="T54" i="1"/>
  <c r="U54" i="1"/>
  <c r="V54" i="1"/>
  <c r="G55" i="1"/>
  <c r="H55" i="1"/>
  <c r="L55" i="1"/>
  <c r="T55" i="1"/>
  <c r="U55" i="1"/>
  <c r="V55" i="1"/>
  <c r="G56" i="1"/>
  <c r="H56" i="1"/>
  <c r="L56" i="1"/>
  <c r="T56" i="1"/>
  <c r="U56" i="1"/>
  <c r="V56" i="1"/>
  <c r="W56" i="1"/>
  <c r="G57" i="1"/>
  <c r="H57" i="1"/>
  <c r="L57" i="1"/>
  <c r="T57" i="1"/>
  <c r="U57" i="1"/>
  <c r="V57" i="1"/>
  <c r="G58" i="1"/>
  <c r="H58" i="1"/>
  <c r="L58" i="1"/>
  <c r="T58" i="1"/>
  <c r="U58" i="1"/>
  <c r="V58" i="1"/>
  <c r="G59" i="1"/>
  <c r="X59" i="1" s="1"/>
  <c r="H59" i="1"/>
  <c r="L59" i="1"/>
  <c r="T59" i="1"/>
  <c r="U59" i="1"/>
  <c r="V59" i="1"/>
  <c r="G60" i="1"/>
  <c r="X60" i="1" s="1"/>
  <c r="H60" i="1"/>
  <c r="L60" i="1"/>
  <c r="T60" i="1"/>
  <c r="U60" i="1"/>
  <c r="V60" i="1"/>
  <c r="W60" i="1"/>
  <c r="G61" i="1"/>
  <c r="X61" i="1" s="1"/>
  <c r="H61" i="1"/>
  <c r="L61" i="1"/>
  <c r="T61" i="1"/>
  <c r="U61" i="1"/>
  <c r="V61" i="1"/>
  <c r="G62" i="1"/>
  <c r="H62" i="1"/>
  <c r="L62" i="1"/>
  <c r="T62" i="1"/>
  <c r="U62" i="1"/>
  <c r="V62" i="1"/>
  <c r="G63" i="1"/>
  <c r="X63" i="1" s="1"/>
  <c r="H63" i="1"/>
  <c r="L63" i="1"/>
  <c r="T63" i="1"/>
  <c r="U63" i="1"/>
  <c r="V63" i="1"/>
  <c r="G64" i="1"/>
  <c r="H64" i="1"/>
  <c r="L64" i="1"/>
  <c r="T64" i="1"/>
  <c r="U64" i="1"/>
  <c r="V64" i="1"/>
  <c r="G65" i="1"/>
  <c r="X65" i="1" s="1"/>
  <c r="H65" i="1"/>
  <c r="L65" i="1"/>
  <c r="T65" i="1"/>
  <c r="U65" i="1"/>
  <c r="V65" i="1"/>
  <c r="G66" i="1"/>
  <c r="H66" i="1"/>
  <c r="L66" i="1"/>
  <c r="T66" i="1"/>
  <c r="U66" i="1"/>
  <c r="V66" i="1"/>
  <c r="G67" i="1"/>
  <c r="H67" i="1"/>
  <c r="L67" i="1"/>
  <c r="T67" i="1"/>
  <c r="U67" i="1"/>
  <c r="V67" i="1"/>
  <c r="G68" i="1"/>
  <c r="H68" i="1"/>
  <c r="L68" i="1"/>
  <c r="T68" i="1"/>
  <c r="U68" i="1"/>
  <c r="V68" i="1"/>
  <c r="G69" i="1"/>
  <c r="H69" i="1"/>
  <c r="L69" i="1"/>
  <c r="T69" i="1"/>
  <c r="U69" i="1"/>
  <c r="V69" i="1"/>
  <c r="G70" i="1"/>
  <c r="X70" i="1" s="1"/>
  <c r="H70" i="1"/>
  <c r="L70" i="1"/>
  <c r="T70" i="1"/>
  <c r="U70" i="1"/>
  <c r="V70" i="1"/>
  <c r="G71" i="1"/>
  <c r="H71" i="1"/>
  <c r="L71" i="1"/>
  <c r="T71" i="1"/>
  <c r="U71" i="1"/>
  <c r="V71" i="1"/>
  <c r="G72" i="1"/>
  <c r="H72" i="1"/>
  <c r="L72" i="1"/>
  <c r="T72" i="1"/>
  <c r="U72" i="1"/>
  <c r="V72" i="1"/>
  <c r="G73" i="1"/>
  <c r="H73" i="1"/>
  <c r="L73" i="1"/>
  <c r="T73" i="1"/>
  <c r="U73" i="1"/>
  <c r="V73" i="1"/>
  <c r="G74" i="1"/>
  <c r="X74" i="1" s="1"/>
  <c r="H74" i="1"/>
  <c r="L74" i="1"/>
  <c r="T74" i="1"/>
  <c r="U74" i="1"/>
  <c r="V74" i="1"/>
  <c r="W74" i="1"/>
  <c r="G75" i="1"/>
  <c r="X75" i="1" s="1"/>
  <c r="H75" i="1"/>
  <c r="L75" i="1"/>
  <c r="T75" i="1"/>
  <c r="U75" i="1"/>
  <c r="V75" i="1"/>
  <c r="G76" i="1"/>
  <c r="X76" i="1" s="1"/>
  <c r="H76" i="1"/>
  <c r="L76" i="1"/>
  <c r="T76" i="1"/>
  <c r="U76" i="1"/>
  <c r="V76" i="1"/>
  <c r="G77" i="1"/>
  <c r="X77" i="1" s="1"/>
  <c r="H77" i="1"/>
  <c r="L77" i="1"/>
  <c r="T77" i="1"/>
  <c r="U77" i="1"/>
  <c r="V77" i="1"/>
  <c r="G78" i="1"/>
  <c r="X78" i="1" s="1"/>
  <c r="H78" i="1"/>
  <c r="L78" i="1"/>
  <c r="T78" i="1"/>
  <c r="U78" i="1"/>
  <c r="V78" i="1"/>
  <c r="G79" i="1"/>
  <c r="X79" i="1" s="1"/>
  <c r="H79" i="1"/>
  <c r="L79" i="1"/>
  <c r="T79" i="1"/>
  <c r="U79" i="1"/>
  <c r="V79" i="1"/>
  <c r="G80" i="1"/>
  <c r="X80" i="1" s="1"/>
  <c r="H80" i="1"/>
  <c r="L80" i="1"/>
  <c r="T80" i="1"/>
  <c r="U80" i="1"/>
  <c r="V80" i="1"/>
  <c r="G81" i="1"/>
  <c r="H81" i="1"/>
  <c r="L81" i="1"/>
  <c r="T81" i="1"/>
  <c r="U81" i="1"/>
  <c r="V81" i="1"/>
  <c r="G82" i="1"/>
  <c r="X82" i="1" s="1"/>
  <c r="H82" i="1"/>
  <c r="L82" i="1"/>
  <c r="T82" i="1"/>
  <c r="U82" i="1"/>
  <c r="V82" i="1"/>
  <c r="W82" i="1"/>
  <c r="G83" i="1"/>
  <c r="H83" i="1"/>
  <c r="L83" i="1"/>
  <c r="T83" i="1"/>
  <c r="U83" i="1"/>
  <c r="V83" i="1"/>
  <c r="G84" i="1"/>
  <c r="X84" i="1" s="1"/>
  <c r="H84" i="1"/>
  <c r="L84" i="1"/>
  <c r="T84" i="1"/>
  <c r="U84" i="1"/>
  <c r="V84" i="1"/>
  <c r="W84" i="1"/>
  <c r="G85" i="1"/>
  <c r="H85" i="1"/>
  <c r="L85" i="1"/>
  <c r="T85" i="1"/>
  <c r="U85" i="1"/>
  <c r="V85" i="1"/>
  <c r="G86" i="1"/>
  <c r="X86" i="1" s="1"/>
  <c r="H86" i="1"/>
  <c r="L86" i="1"/>
  <c r="T86" i="1"/>
  <c r="U86" i="1"/>
  <c r="V86" i="1"/>
  <c r="W86" i="1"/>
  <c r="G87" i="1"/>
  <c r="H87" i="1"/>
  <c r="L87" i="1"/>
  <c r="T87" i="1"/>
  <c r="U87" i="1"/>
  <c r="V87" i="1"/>
  <c r="G88" i="1"/>
  <c r="H88" i="1"/>
  <c r="L88" i="1"/>
  <c r="T88" i="1"/>
  <c r="U88" i="1"/>
  <c r="V88" i="1"/>
  <c r="G89" i="1"/>
  <c r="X89" i="1" s="1"/>
  <c r="H89" i="1"/>
  <c r="L89" i="1"/>
  <c r="T89" i="1"/>
  <c r="U89" i="1"/>
  <c r="V89" i="1"/>
  <c r="W89" i="1"/>
  <c r="G90" i="1"/>
  <c r="X90" i="1" s="1"/>
  <c r="H90" i="1"/>
  <c r="L90" i="1"/>
  <c r="T90" i="1"/>
  <c r="U90" i="1"/>
  <c r="V90" i="1"/>
  <c r="G91" i="1"/>
  <c r="H91" i="1"/>
  <c r="L91" i="1"/>
  <c r="T91" i="1"/>
  <c r="U91" i="1"/>
  <c r="V91" i="1"/>
  <c r="G93" i="1"/>
  <c r="X93" i="1" s="1"/>
  <c r="H93" i="1"/>
  <c r="L93" i="1"/>
  <c r="T93" i="1"/>
  <c r="U93" i="1"/>
  <c r="V93" i="1"/>
  <c r="W93" i="1"/>
  <c r="G94" i="1"/>
  <c r="X94" i="1" s="1"/>
  <c r="H94" i="1"/>
  <c r="L94" i="1"/>
  <c r="T94" i="1"/>
  <c r="U94" i="1"/>
  <c r="V94" i="1"/>
  <c r="W94" i="1"/>
  <c r="G95" i="1"/>
  <c r="X95" i="1" s="1"/>
  <c r="H95" i="1"/>
  <c r="L95" i="1"/>
  <c r="T95" i="1"/>
  <c r="U95" i="1"/>
  <c r="V95" i="1"/>
  <c r="G96" i="1"/>
  <c r="H96" i="1"/>
  <c r="L96" i="1"/>
  <c r="T96" i="1"/>
  <c r="U96" i="1"/>
  <c r="V96" i="1"/>
  <c r="G97" i="1"/>
  <c r="H97" i="1"/>
  <c r="L97" i="1"/>
  <c r="T97" i="1"/>
  <c r="U97" i="1"/>
  <c r="V97" i="1"/>
  <c r="G98" i="1"/>
  <c r="X98" i="1" s="1"/>
  <c r="H98" i="1"/>
  <c r="L98" i="1"/>
  <c r="T98" i="1"/>
  <c r="U98" i="1"/>
  <c r="V98" i="1"/>
  <c r="W98" i="1"/>
  <c r="H99" i="1"/>
  <c r="L99" i="1"/>
  <c r="T99" i="1"/>
  <c r="U99" i="1"/>
  <c r="V99" i="1"/>
  <c r="G100" i="1"/>
  <c r="H100" i="1"/>
  <c r="L100" i="1"/>
  <c r="T100" i="1"/>
  <c r="U100" i="1"/>
  <c r="V100" i="1"/>
  <c r="G101" i="1"/>
  <c r="X101" i="1" s="1"/>
  <c r="H101" i="1"/>
  <c r="L101" i="1"/>
  <c r="T101" i="1"/>
  <c r="U101" i="1"/>
  <c r="V101" i="1"/>
  <c r="W101" i="1"/>
  <c r="G102" i="1"/>
  <c r="X102" i="1" s="1"/>
  <c r="H102" i="1"/>
  <c r="L102" i="1"/>
  <c r="T102" i="1"/>
  <c r="U102" i="1"/>
  <c r="V102" i="1"/>
  <c r="W102" i="1"/>
  <c r="V6" i="1"/>
  <c r="U6" i="1"/>
  <c r="T6" i="1"/>
  <c r="L6" i="1"/>
  <c r="H6" i="1"/>
  <c r="G6" i="1"/>
  <c r="F5" i="1"/>
  <c r="E5" i="1"/>
  <c r="P5" i="1"/>
  <c r="N5" i="1"/>
  <c r="K5" i="1"/>
  <c r="J5" i="1"/>
  <c r="O6" i="1" l="1"/>
  <c r="O72" i="1"/>
  <c r="O68" i="1"/>
  <c r="O66" i="1"/>
  <c r="O64" i="1"/>
  <c r="O62" i="1"/>
  <c r="O58" i="1"/>
  <c r="O56" i="1"/>
  <c r="O54" i="1"/>
  <c r="O52" i="1"/>
  <c r="O50" i="1"/>
  <c r="O44" i="1"/>
  <c r="O42" i="1"/>
  <c r="O40" i="1"/>
  <c r="O38" i="1"/>
  <c r="O36" i="1"/>
  <c r="O34" i="1"/>
  <c r="O32" i="1"/>
  <c r="O30" i="1"/>
  <c r="O28" i="1"/>
  <c r="O26" i="1"/>
  <c r="O22" i="1"/>
  <c r="O20" i="1"/>
  <c r="O16" i="1"/>
  <c r="O12" i="1"/>
  <c r="O10" i="1"/>
  <c r="O8" i="1"/>
  <c r="O100" i="1"/>
  <c r="O85" i="1"/>
  <c r="X85" i="1" s="1"/>
  <c r="O83" i="1"/>
  <c r="O73" i="1"/>
  <c r="O71" i="1"/>
  <c r="O69" i="1"/>
  <c r="O67" i="1"/>
  <c r="O57" i="1"/>
  <c r="O55" i="1"/>
  <c r="O53" i="1"/>
  <c r="O51" i="1"/>
  <c r="O49" i="1"/>
  <c r="O47" i="1"/>
  <c r="O45" i="1"/>
  <c r="O41" i="1"/>
  <c r="O39" i="1"/>
  <c r="O37" i="1"/>
  <c r="O35" i="1"/>
  <c r="O33" i="1"/>
  <c r="O31" i="1"/>
  <c r="O29" i="1"/>
  <c r="O27" i="1"/>
  <c r="O23" i="1"/>
  <c r="O11" i="1"/>
  <c r="O9" i="1"/>
  <c r="X83" i="1"/>
  <c r="X9" i="1"/>
  <c r="X11" i="1"/>
  <c r="X99" i="1"/>
  <c r="O97" i="1"/>
  <c r="X97" i="1" s="1"/>
  <c r="X100" i="1"/>
  <c r="O96" i="1"/>
  <c r="O43" i="1"/>
  <c r="X43" i="1" s="1"/>
  <c r="O88" i="1"/>
  <c r="X88" i="1" s="1"/>
  <c r="O81" i="1"/>
  <c r="X81" i="1" s="1"/>
  <c r="O13" i="1"/>
  <c r="X13" i="1" s="1"/>
  <c r="X91" i="1"/>
  <c r="X87" i="1"/>
  <c r="X73" i="1"/>
  <c r="X71" i="1"/>
  <c r="X69" i="1"/>
  <c r="X67" i="1"/>
  <c r="X57" i="1"/>
  <c r="X55" i="1"/>
  <c r="X53" i="1"/>
  <c r="X51" i="1"/>
  <c r="X49" i="1"/>
  <c r="X47" i="1"/>
  <c r="X45" i="1"/>
  <c r="X72" i="1"/>
  <c r="X58" i="1"/>
  <c r="X56" i="1"/>
  <c r="X54" i="1"/>
  <c r="X52" i="1"/>
  <c r="X50" i="1"/>
  <c r="X44" i="1"/>
  <c r="X42" i="1"/>
  <c r="X40" i="1"/>
  <c r="X38" i="1"/>
  <c r="X36" i="1"/>
  <c r="X34" i="1"/>
  <c r="X32" i="1"/>
  <c r="X30" i="1"/>
  <c r="X28" i="1"/>
  <c r="X26" i="1"/>
  <c r="X22" i="1"/>
  <c r="X20" i="1"/>
  <c r="X16" i="1"/>
  <c r="X12" i="1"/>
  <c r="X10" i="1"/>
  <c r="X8" i="1"/>
  <c r="X96" i="1"/>
  <c r="X41" i="1"/>
  <c r="X39" i="1"/>
  <c r="X37" i="1"/>
  <c r="X35" i="1"/>
  <c r="X33" i="1"/>
  <c r="X31" i="1"/>
  <c r="X29" i="1"/>
  <c r="X27" i="1"/>
  <c r="X23" i="1"/>
  <c r="X6" i="1"/>
  <c r="X68" i="1"/>
  <c r="X66" i="1"/>
  <c r="X64" i="1"/>
  <c r="X62" i="1"/>
  <c r="S6" i="1"/>
  <c r="R100" i="1"/>
  <c r="S100" i="1"/>
  <c r="S96" i="1"/>
  <c r="R90" i="1"/>
  <c r="S90" i="1"/>
  <c r="R89" i="1"/>
  <c r="S89" i="1"/>
  <c r="S88" i="1"/>
  <c r="R85" i="1"/>
  <c r="S85" i="1"/>
  <c r="R84" i="1"/>
  <c r="S84" i="1"/>
  <c r="S81" i="1"/>
  <c r="R79" i="1"/>
  <c r="S79" i="1"/>
  <c r="R77" i="1"/>
  <c r="S77" i="1"/>
  <c r="R75" i="1"/>
  <c r="S75" i="1"/>
  <c r="R74" i="1"/>
  <c r="S74" i="1"/>
  <c r="R72" i="1"/>
  <c r="S72" i="1"/>
  <c r="R70" i="1"/>
  <c r="S70" i="1"/>
  <c r="S68" i="1"/>
  <c r="S66" i="1"/>
  <c r="S64" i="1"/>
  <c r="R62" i="1"/>
  <c r="S62" i="1"/>
  <c r="R59" i="1"/>
  <c r="S59" i="1"/>
  <c r="S57" i="1"/>
  <c r="S56" i="1"/>
  <c r="R54" i="1"/>
  <c r="S54" i="1"/>
  <c r="S52" i="1"/>
  <c r="R50" i="1"/>
  <c r="S50" i="1"/>
  <c r="R48" i="1"/>
  <c r="S48" i="1"/>
  <c r="R46" i="1"/>
  <c r="S46" i="1"/>
  <c r="S44" i="1"/>
  <c r="R41" i="1"/>
  <c r="S41" i="1"/>
  <c r="S39" i="1"/>
  <c r="R37" i="1"/>
  <c r="S37" i="1"/>
  <c r="S35" i="1"/>
  <c r="R33" i="1"/>
  <c r="S33" i="1"/>
  <c r="S31" i="1"/>
  <c r="R29" i="1"/>
  <c r="S29" i="1"/>
  <c r="S27" i="1"/>
  <c r="R23" i="1"/>
  <c r="S23" i="1"/>
  <c r="R20" i="1"/>
  <c r="S20" i="1"/>
  <c r="R17" i="1"/>
  <c r="S17" i="1"/>
  <c r="R15" i="1"/>
  <c r="S15" i="1"/>
  <c r="R14" i="1"/>
  <c r="S14" i="1"/>
  <c r="S10" i="1"/>
  <c r="S9" i="1"/>
  <c r="R102" i="1"/>
  <c r="S102" i="1"/>
  <c r="R101" i="1"/>
  <c r="S101" i="1"/>
  <c r="R99" i="1"/>
  <c r="S99" i="1"/>
  <c r="R98" i="1"/>
  <c r="S98" i="1"/>
  <c r="R97" i="1"/>
  <c r="S97" i="1"/>
  <c r="R95" i="1"/>
  <c r="S95" i="1"/>
  <c r="R94" i="1"/>
  <c r="S94" i="1"/>
  <c r="R93" i="1"/>
  <c r="S93" i="1"/>
  <c r="S91" i="1"/>
  <c r="R87" i="1"/>
  <c r="S87" i="1"/>
  <c r="R86" i="1"/>
  <c r="S86" i="1"/>
  <c r="R83" i="1"/>
  <c r="S83" i="1"/>
  <c r="R82" i="1"/>
  <c r="S82" i="1"/>
  <c r="R80" i="1"/>
  <c r="S80" i="1"/>
  <c r="R78" i="1"/>
  <c r="S78" i="1"/>
  <c r="R76" i="1"/>
  <c r="S76" i="1"/>
  <c r="S73" i="1"/>
  <c r="R71" i="1"/>
  <c r="S71" i="1"/>
  <c r="S69" i="1"/>
  <c r="R67" i="1"/>
  <c r="S67" i="1"/>
  <c r="R65" i="1"/>
  <c r="S65" i="1"/>
  <c r="R63" i="1"/>
  <c r="S63" i="1"/>
  <c r="R61" i="1"/>
  <c r="S61" i="1"/>
  <c r="R60" i="1"/>
  <c r="S60" i="1"/>
  <c r="R58" i="1"/>
  <c r="S58" i="1"/>
  <c r="R55" i="1"/>
  <c r="S55" i="1"/>
  <c r="S53" i="1"/>
  <c r="R51" i="1"/>
  <c r="S51" i="1"/>
  <c r="S49" i="1"/>
  <c r="R47" i="1"/>
  <c r="S47" i="1"/>
  <c r="S45" i="1"/>
  <c r="S43" i="1"/>
  <c r="R42" i="1"/>
  <c r="S42" i="1"/>
  <c r="S40" i="1"/>
  <c r="R38" i="1"/>
  <c r="S38" i="1"/>
  <c r="S36" i="1"/>
  <c r="R34" i="1"/>
  <c r="S34" i="1"/>
  <c r="S32" i="1"/>
  <c r="R30" i="1"/>
  <c r="S30" i="1"/>
  <c r="S28" i="1"/>
  <c r="R26" i="1"/>
  <c r="S26" i="1"/>
  <c r="R25" i="1"/>
  <c r="S25" i="1"/>
  <c r="R24" i="1"/>
  <c r="S24" i="1"/>
  <c r="S22" i="1"/>
  <c r="R21" i="1"/>
  <c r="S21" i="1"/>
  <c r="R19" i="1"/>
  <c r="S19" i="1"/>
  <c r="R18" i="1"/>
  <c r="S18" i="1"/>
  <c r="S16" i="1"/>
  <c r="S13" i="1"/>
  <c r="R12" i="1"/>
  <c r="S12" i="1"/>
  <c r="R11" i="1"/>
  <c r="S11" i="1"/>
  <c r="R8" i="1"/>
  <c r="S8" i="1"/>
  <c r="R7" i="1"/>
  <c r="S7" i="1"/>
  <c r="V5" i="1"/>
  <c r="U5" i="1"/>
  <c r="M5" i="1"/>
  <c r="L5" i="1"/>
  <c r="T5" i="1"/>
  <c r="R88" i="1" l="1"/>
  <c r="R81" i="1"/>
  <c r="R13" i="1"/>
  <c r="R16" i="1"/>
  <c r="R22" i="1"/>
  <c r="R28" i="1"/>
  <c r="R32" i="1"/>
  <c r="R36" i="1"/>
  <c r="R40" i="1"/>
  <c r="R43" i="1"/>
  <c r="R45" i="1"/>
  <c r="R49" i="1"/>
  <c r="R53" i="1"/>
  <c r="R69" i="1"/>
  <c r="R73" i="1"/>
  <c r="R91" i="1"/>
  <c r="R9" i="1"/>
  <c r="R10" i="1"/>
  <c r="R44" i="1"/>
  <c r="R52" i="1"/>
  <c r="R56" i="1"/>
  <c r="R57" i="1"/>
  <c r="R27" i="1"/>
  <c r="R31" i="1"/>
  <c r="R35" i="1"/>
  <c r="R39" i="1"/>
  <c r="R96" i="1"/>
  <c r="R66" i="1"/>
  <c r="R6" i="1"/>
  <c r="X5" i="1"/>
  <c r="R64" i="1"/>
  <c r="R68" i="1"/>
  <c r="O5" i="1"/>
</calcChain>
</file>

<file path=xl/sharedStrings.xml><?xml version="1.0" encoding="utf-8"?>
<sst xmlns="http://schemas.openxmlformats.org/spreadsheetml/2006/main" count="236" uniqueCount="134">
  <si>
    <t>Период: 10.01.2024 - 17.01.2024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</si>
  <si>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</si>
  <si>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</si>
  <si>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</si>
  <si>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</si>
  <si>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</si>
  <si>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</si>
  <si>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</si>
  <si>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</si>
  <si>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</si>
  <si>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013  Сардельки Вязанка Стародворские NDX, ВЕС. 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</si>
  <si>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</si>
  <si>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</si>
  <si>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</si>
  <si>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</si>
  <si>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</si>
  <si>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</si>
  <si>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</si>
  <si>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</si>
  <si>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</si>
  <si>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</si>
  <si>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</si>
  <si>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</si>
  <si>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</si>
  <si>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</si>
  <si>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</si>
  <si>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</si>
  <si>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083  Колбаса Швейцарская 0,17 кг., ШТ., сырокопченая   ПОКОМ</t>
  </si>
  <si>
    <t>096  Сосиски Баварские,  0.42кг,ПОКОМ</t>
  </si>
  <si>
    <t>113  Чипсы сыровяленые из натурального филе, 0,025кг ТМ Ядрена Копоть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</si>
  <si>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</si>
  <si>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</si>
  <si>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</si>
  <si>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</si>
  <si>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</si>
  <si>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</si>
  <si>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</si>
  <si>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</si>
  <si>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</si>
  <si>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</si>
  <si>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</si>
  <si>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</si>
  <si>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</si>
  <si>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</si>
  <si>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</si>
  <si>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</si>
  <si>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</si>
  <si>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</si>
  <si>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</si>
  <si>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</si>
  <si>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</si>
  <si>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</si>
  <si>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</si>
  <si>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</si>
  <si>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</si>
  <si>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</si>
  <si>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</si>
  <si>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</si>
  <si>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</si>
  <si>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</si>
  <si>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</si>
  <si>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</si>
  <si>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</si>
  <si>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</si>
  <si>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343 Колбаса Докторская оригинальная ТМ Особый рецепт в оболочке полиамид 0,4 кг.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</si>
  <si>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</si>
  <si>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</si>
  <si>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</si>
  <si>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</si>
  <si>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</si>
  <si>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</si>
  <si>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</si>
  <si>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</si>
  <si>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</si>
  <si>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</si>
  <si>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</si>
  <si>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405 Ветчины пастеризованная «Нежная с филе» Фикс.вес 0,4 п/а ТМ «Особый рецепт»  Поком</t>
  </si>
  <si>
    <t>408 Вареные колбасы Сливушка Вязанка Фикс.вес 0,375 П/а Вязанка  Поком</t>
  </si>
  <si>
    <t>410 В/к колбасы Сервелат Запекуша с говядиной Вязанка Весовые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</si>
  <si>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</si>
  <si>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</si>
  <si>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413 Вареные колбасы пастеризованн «Стародворская без шпика» Фикс.вес 0,4 п/а ТМ «Стародворье»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</si>
  <si>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</si>
  <si>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</si>
  <si>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</si>
  <si>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</si>
  <si>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</si>
  <si>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</si>
  <si>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</si>
  <si>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</si>
  <si>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</si>
  <si>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</si>
  <si>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</si>
  <si>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440 Колбаса Стародворье 450г Сочинка с сочным окороком вар  Поком</t>
  </si>
  <si>
    <t>441 Колбаса Стародворье Докторская стародворская Бордо вар п/а вес  Поком</t>
  </si>
  <si>
    <t>442 Сосиски Вязанка 450г Молокуши Молочные газ/ср  Поком</t>
  </si>
  <si>
    <t>443 Сосиски Вязанка 450г Сливушки Сливочные газ/ср  Поком</t>
  </si>
  <si>
    <t>444 Сосиски Вязанка Молокуши вес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</si>
  <si>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</si>
  <si>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</si>
  <si>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</si>
  <si>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456 Колбаса вареная Сочинка ТМ Стародворье в оболочке полиамид 0,45 кг.Мясной продукт.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</si>
  <si>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</si>
  <si>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</si>
  <si>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</si>
  <si>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крат</t>
  </si>
  <si>
    <t>сроки</t>
  </si>
  <si>
    <t>заяв</t>
  </si>
  <si>
    <t>раз</t>
  </si>
  <si>
    <t>ср</t>
  </si>
  <si>
    <t>кон ост</t>
  </si>
  <si>
    <t>ост без заказа</t>
  </si>
  <si>
    <t>вес</t>
  </si>
  <si>
    <t>16,01,</t>
  </si>
  <si>
    <t>от филиала</t>
  </si>
  <si>
    <t>комментарий филиала</t>
  </si>
  <si>
    <t>03,01,</t>
  </si>
  <si>
    <t>10,01,</t>
  </si>
  <si>
    <t>17,01,</t>
  </si>
  <si>
    <t>19,01,</t>
  </si>
  <si>
    <t>271  Колбаса Сервелат Левантский ТМ Особый Рецепт, ВЕС. ПОКОМ</t>
  </si>
  <si>
    <t>365 Колбаса Балыковая ТМ Стародворские колбасы ТС Вязанка в вак  ПОКОМ</t>
  </si>
  <si>
    <t>13,01,</t>
  </si>
  <si>
    <t>Заблокировать</t>
  </si>
  <si>
    <t>необходимо увеличить продажи</t>
  </si>
  <si>
    <t>Корницов просит заказать 15 кг</t>
  </si>
  <si>
    <t>то же что и 440 (задвоенное СКЮ)</t>
  </si>
  <si>
    <t>то же что и 456</t>
  </si>
  <si>
    <t>заказ в пути</t>
  </si>
  <si>
    <t>комментарий</t>
  </si>
  <si>
    <t>заказ филиала</t>
  </si>
  <si>
    <t>заказ</t>
  </si>
  <si>
    <t>метка</t>
  </si>
  <si>
    <t>ср 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</si>
</sst>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8"/>
      <color theme="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9" xfId="0" applyNumberFormat="1" applyBorder="1" applyAlignment="1"/>
    <xf numFmtId="164" fontId="2" fillId="0" borderId="0" xfId="0" applyNumberFormat="1" applyFont="1" applyAlignment="1"/>
    <xf numFmtId="164" fontId="0" fillId="3" borderId="0" xfId="0" applyNumberFormat="1" applyFill="1" applyAlignment="1"/>
    <xf numFmtId="164" fontId="0" fillId="6" borderId="0" xfId="0" applyNumberFormat="1" applyFill="1" applyAlignment="1"/>
    <xf numFmtId="164" fontId="0" fillId="6" borderId="4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right" vertical="top"/>
    </xf>
    <xf numFmtId="164" fontId="5" fillId="3" borderId="4" xfId="0" applyNumberFormat="1" applyFont="1" applyFill="1" applyBorder="1" applyAlignment="1">
      <alignment horizontal="right" vertical="top"/>
    </xf>
    <xf numFmtId="164" fontId="6" fillId="7" borderId="4" xfId="0" applyNumberFormat="1" applyFont="1" applyFill="1" applyBorder="1" applyAlignment="1">
      <alignment horizontal="left" vertical="top"/>
    </xf>
    <xf numFmtId="164" fontId="6" fillId="7" borderId="0" xfId="0" applyNumberFormat="1" applyFont="1" applyFill="1" applyAlignment="1"/>
    <xf numFmtId="164" fontId="0" fillId="3" borderId="9" xfId="0" applyNumberFormat="1" applyFill="1" applyBorder="1" applyAlignment="1"/>
    <xf numFmtId="164" fontId="0" fillId="8" borderId="9" xfId="0" applyNumberFormat="1" applyFill="1" applyBorder="1" applyAlignment="1"/>
    <xf numFmtId="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6,01,24%20&#1092;&#1080;&#1083;&#1080;&#1072;&#1083;&#1099;%20&#1050;&#1048;/&#1076;&#1074;%2016,01,24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41;&#1077;&#1088;&#1076;&#1103;&#1085;&#1089;&#1082;%2011,01,24-17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6,01,24%20&#1092;&#1080;&#1083;&#1080;&#1072;&#1083;&#1099;%20&#1050;&#1048;/&#1076;&#1074;%2016,01,24%20&#1083;&#1075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09.01.2024 - 16.01.2024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 в дороге</v>
          </cell>
          <cell r="L3" t="str">
            <v>заказ в дороге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</v>
          </cell>
          <cell r="T3" t="str">
            <v>ср</v>
          </cell>
          <cell r="U3" t="str">
            <v>ср</v>
          </cell>
          <cell r="V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K4" t="str">
            <v>12,01,</v>
          </cell>
          <cell r="M4" t="str">
            <v>16,01,</v>
          </cell>
          <cell r="N4" t="str">
            <v>19,01,</v>
          </cell>
          <cell r="O4" t="str">
            <v>от филиала</v>
          </cell>
          <cell r="P4" t="str">
            <v>комментарий филиала</v>
          </cell>
          <cell r="S4" t="str">
            <v>26,12,</v>
          </cell>
          <cell r="T4" t="str">
            <v>03,01,</v>
          </cell>
          <cell r="U4" t="str">
            <v>10,01,</v>
          </cell>
        </row>
        <row r="5">
          <cell r="E5">
            <v>17526.807000000004</v>
          </cell>
          <cell r="F5">
            <v>13248.237999999999</v>
          </cell>
          <cell r="I5">
            <v>17691.963</v>
          </cell>
          <cell r="J5">
            <v>-165.15599999999984</v>
          </cell>
          <cell r="K5">
            <v>11361.185599999997</v>
          </cell>
          <cell r="L5">
            <v>0</v>
          </cell>
          <cell r="M5">
            <v>3505.3614000000002</v>
          </cell>
          <cell r="N5">
            <v>8202.1470000000008</v>
          </cell>
          <cell r="O5">
            <v>0</v>
          </cell>
          <cell r="S5">
            <v>3522.6795999999999</v>
          </cell>
          <cell r="T5">
            <v>3970.5656666666669</v>
          </cell>
          <cell r="U5">
            <v>3070.0959999999991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65.018000000000001</v>
          </cell>
          <cell r="D6">
            <v>138.17599999999999</v>
          </cell>
          <cell r="E6">
            <v>151.233</v>
          </cell>
          <cell r="F6">
            <v>31.791</v>
          </cell>
          <cell r="G6">
            <v>1</v>
          </cell>
          <cell r="H6">
            <v>50</v>
          </cell>
          <cell r="I6">
            <v>150.90100000000001</v>
          </cell>
          <cell r="J6">
            <v>0.33199999999999363</v>
          </cell>
          <cell r="K6">
            <v>205.9</v>
          </cell>
          <cell r="M6">
            <v>30.246600000000001</v>
          </cell>
          <cell r="N6">
            <v>34.528400000000005</v>
          </cell>
          <cell r="Q6">
            <v>9</v>
          </cell>
          <cell r="R6">
            <v>7.8584369813466637</v>
          </cell>
          <cell r="S6">
            <v>23.930600000000002</v>
          </cell>
          <cell r="T6">
            <v>30.732666666666663</v>
          </cell>
          <cell r="U6">
            <v>30.887</v>
          </cell>
        </row>
        <row r="7">
          <cell r="A7" t="str">
            <v>013  Сардельки Вязанка Стародворские NDX, ВЕС.  ПОКОМ</v>
          </cell>
          <cell r="B7" t="str">
            <v>кг</v>
          </cell>
          <cell r="C7">
            <v>1.7569999999999999</v>
          </cell>
          <cell r="D7">
            <v>1.603</v>
          </cell>
          <cell r="E7">
            <v>3.36</v>
          </cell>
          <cell r="G7">
            <v>1</v>
          </cell>
          <cell r="H7">
            <v>30</v>
          </cell>
          <cell r="I7">
            <v>3.36</v>
          </cell>
          <cell r="J7">
            <v>0</v>
          </cell>
          <cell r="K7">
            <v>15.486800000000001</v>
          </cell>
          <cell r="M7">
            <v>0.67199999999999993</v>
          </cell>
          <cell r="Q7">
            <v>23.045833333333338</v>
          </cell>
          <cell r="R7">
            <v>23.045833333333338</v>
          </cell>
          <cell r="S7">
            <v>0.2</v>
          </cell>
          <cell r="T7">
            <v>0.27299999999999996</v>
          </cell>
          <cell r="U7">
            <v>1.9834000000000001</v>
          </cell>
          <cell r="V7" t="str">
            <v>Family Pack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75.337000000000003</v>
          </cell>
          <cell r="D8">
            <v>75</v>
          </cell>
          <cell r="E8">
            <v>123.206</v>
          </cell>
          <cell r="F8">
            <v>9.2170000000000005</v>
          </cell>
          <cell r="G8">
            <v>1</v>
          </cell>
          <cell r="H8">
            <v>45</v>
          </cell>
          <cell r="I8">
            <v>122.804</v>
          </cell>
          <cell r="J8">
            <v>0.40200000000000102</v>
          </cell>
          <cell r="K8">
            <v>154.2364</v>
          </cell>
          <cell r="M8">
            <v>24.641200000000001</v>
          </cell>
          <cell r="N8">
            <v>58.317400000000006</v>
          </cell>
          <cell r="Q8">
            <v>9</v>
          </cell>
          <cell r="R8">
            <v>6.6333376621268449</v>
          </cell>
          <cell r="S8">
            <v>21.122</v>
          </cell>
          <cell r="T8">
            <v>19.931999999999999</v>
          </cell>
          <cell r="U8">
            <v>23.6554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84.311000000000007</v>
          </cell>
          <cell r="D9">
            <v>150.10599999999999</v>
          </cell>
          <cell r="E9">
            <v>182.18099999999998</v>
          </cell>
          <cell r="F9">
            <v>29.021000000000001</v>
          </cell>
          <cell r="G9">
            <v>1</v>
          </cell>
          <cell r="H9">
            <v>45</v>
          </cell>
          <cell r="I9">
            <v>174.755</v>
          </cell>
          <cell r="J9">
            <v>7.4259999999999877</v>
          </cell>
          <cell r="K9">
            <v>191.56139999999994</v>
          </cell>
          <cell r="M9">
            <v>36.436199999999999</v>
          </cell>
          <cell r="N9">
            <v>107.34340000000005</v>
          </cell>
          <cell r="Q9">
            <v>9</v>
          </cell>
          <cell r="R9">
            <v>6.0539353719652418</v>
          </cell>
          <cell r="S9">
            <v>24.539400000000001</v>
          </cell>
          <cell r="T9">
            <v>29.874333333333336</v>
          </cell>
          <cell r="U9">
            <v>30.083199999999998</v>
          </cell>
          <cell r="V9" t="str">
            <v>то же что 424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D10">
            <v>20</v>
          </cell>
          <cell r="E10">
            <v>20</v>
          </cell>
          <cell r="G10">
            <v>0.4</v>
          </cell>
          <cell r="H10">
            <v>50</v>
          </cell>
          <cell r="I10">
            <v>20</v>
          </cell>
          <cell r="J10">
            <v>0</v>
          </cell>
          <cell r="M10">
            <v>4</v>
          </cell>
          <cell r="N10">
            <v>20</v>
          </cell>
          <cell r="Q10">
            <v>5</v>
          </cell>
          <cell r="R10">
            <v>0</v>
          </cell>
          <cell r="S10">
            <v>0</v>
          </cell>
          <cell r="T10">
            <v>3.3333333333333335</v>
          </cell>
          <cell r="U10">
            <v>0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C11">
            <v>212</v>
          </cell>
          <cell r="E11">
            <v>145</v>
          </cell>
          <cell r="F11">
            <v>46</v>
          </cell>
          <cell r="G11">
            <v>0.45</v>
          </cell>
          <cell r="H11">
            <v>45</v>
          </cell>
          <cell r="I11">
            <v>134</v>
          </cell>
          <cell r="J11">
            <v>11</v>
          </cell>
          <cell r="K11">
            <v>52.799999999999983</v>
          </cell>
          <cell r="M11">
            <v>29</v>
          </cell>
          <cell r="N11">
            <v>133.20000000000002</v>
          </cell>
          <cell r="Q11">
            <v>8</v>
          </cell>
          <cell r="R11">
            <v>3.4068965517241372</v>
          </cell>
          <cell r="S11">
            <v>17.8</v>
          </cell>
          <cell r="T11">
            <v>24.666666666666668</v>
          </cell>
          <cell r="U11">
            <v>18.399999999999999</v>
          </cell>
          <cell r="V11" t="str">
            <v>то же что 442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C12">
            <v>157</v>
          </cell>
          <cell r="D12">
            <v>78</v>
          </cell>
          <cell r="E12">
            <v>183</v>
          </cell>
          <cell r="F12">
            <v>20</v>
          </cell>
          <cell r="G12">
            <v>0.45</v>
          </cell>
          <cell r="H12">
            <v>45</v>
          </cell>
          <cell r="I12">
            <v>177</v>
          </cell>
          <cell r="J12">
            <v>6</v>
          </cell>
          <cell r="K12">
            <v>91</v>
          </cell>
          <cell r="M12">
            <v>36.6</v>
          </cell>
          <cell r="N12">
            <v>181.8</v>
          </cell>
          <cell r="Q12">
            <v>8</v>
          </cell>
          <cell r="R12">
            <v>3.0327868852459017</v>
          </cell>
          <cell r="S12">
            <v>31.8</v>
          </cell>
          <cell r="T12">
            <v>29.333333333333332</v>
          </cell>
          <cell r="U12">
            <v>22</v>
          </cell>
          <cell r="V12" t="str">
            <v>то же что 443</v>
          </cell>
        </row>
        <row r="13">
          <cell r="A13" t="str">
            <v>034  Сосиски Рубленые, Вязанка вискофан МГС, 0.5кг, ПОКОМ</v>
          </cell>
          <cell r="B13" t="str">
            <v>шт</v>
          </cell>
          <cell r="C13">
            <v>22</v>
          </cell>
          <cell r="E13">
            <v>14</v>
          </cell>
          <cell r="F13">
            <v>8</v>
          </cell>
          <cell r="G13">
            <v>0.5</v>
          </cell>
          <cell r="H13">
            <v>40</v>
          </cell>
          <cell r="I13">
            <v>14</v>
          </cell>
          <cell r="J13">
            <v>0</v>
          </cell>
          <cell r="M13">
            <v>2.8</v>
          </cell>
          <cell r="N13">
            <v>14.399999999999999</v>
          </cell>
          <cell r="Q13">
            <v>8</v>
          </cell>
          <cell r="R13">
            <v>2.8571428571428572</v>
          </cell>
          <cell r="S13">
            <v>1.6</v>
          </cell>
          <cell r="T13">
            <v>2</v>
          </cell>
          <cell r="U13">
            <v>0.4</v>
          </cell>
          <cell r="V13" t="str">
            <v>необходимо увеличить продажи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C14">
            <v>69</v>
          </cell>
          <cell r="E14">
            <v>12</v>
          </cell>
          <cell r="F14">
            <v>55</v>
          </cell>
          <cell r="G14">
            <v>0.35</v>
          </cell>
          <cell r="H14">
            <v>45</v>
          </cell>
          <cell r="I14">
            <v>12</v>
          </cell>
          <cell r="J14">
            <v>0</v>
          </cell>
          <cell r="M14">
            <v>2.4</v>
          </cell>
          <cell r="Q14">
            <v>22.916666666666668</v>
          </cell>
          <cell r="R14">
            <v>22.916666666666668</v>
          </cell>
          <cell r="S14">
            <v>7</v>
          </cell>
          <cell r="T14">
            <v>2.6666666666666665</v>
          </cell>
          <cell r="U14">
            <v>1.4</v>
          </cell>
          <cell r="V14" t="str">
            <v>необходимо увеличить продажи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C15">
            <v>15</v>
          </cell>
          <cell r="E15">
            <v>7</v>
          </cell>
          <cell r="F15">
            <v>5</v>
          </cell>
          <cell r="G15">
            <v>0.4</v>
          </cell>
          <cell r="H15">
            <v>50</v>
          </cell>
          <cell r="I15">
            <v>7</v>
          </cell>
          <cell r="J15">
            <v>0</v>
          </cell>
          <cell r="K15">
            <v>112</v>
          </cell>
          <cell r="M15">
            <v>1.4</v>
          </cell>
          <cell r="Q15">
            <v>83.571428571428584</v>
          </cell>
          <cell r="R15">
            <v>83.571428571428584</v>
          </cell>
          <cell r="S15">
            <v>4.8</v>
          </cell>
          <cell r="T15">
            <v>2.3333333333333335</v>
          </cell>
          <cell r="U15">
            <v>15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D16">
            <v>15</v>
          </cell>
          <cell r="E16">
            <v>15</v>
          </cell>
          <cell r="G16">
            <v>0.17</v>
          </cell>
          <cell r="H16">
            <v>180</v>
          </cell>
          <cell r="I16">
            <v>15</v>
          </cell>
          <cell r="J16">
            <v>0</v>
          </cell>
          <cell r="M16">
            <v>3</v>
          </cell>
          <cell r="N16">
            <v>15</v>
          </cell>
          <cell r="Q16">
            <v>5</v>
          </cell>
          <cell r="R16">
            <v>0</v>
          </cell>
          <cell r="S16">
            <v>0</v>
          </cell>
          <cell r="T16">
            <v>3.6666666666666665</v>
          </cell>
          <cell r="U16">
            <v>0.4</v>
          </cell>
        </row>
        <row r="17">
          <cell r="A17" t="str">
            <v>058  Колбаса Докторская Особая ТМ Особый рецепт,  0,5кг, ПОКОМ</v>
          </cell>
          <cell r="B17" t="str">
            <v>шт</v>
          </cell>
          <cell r="C17">
            <v>14</v>
          </cell>
          <cell r="E17">
            <v>9</v>
          </cell>
          <cell r="G17">
            <v>0.5</v>
          </cell>
          <cell r="H17">
            <v>60</v>
          </cell>
          <cell r="I17">
            <v>9</v>
          </cell>
          <cell r="J17">
            <v>0</v>
          </cell>
          <cell r="K17">
            <v>22</v>
          </cell>
          <cell r="M17">
            <v>1.8</v>
          </cell>
          <cell r="Q17">
            <v>12.222222222222221</v>
          </cell>
          <cell r="R17">
            <v>12.222222222222221</v>
          </cell>
          <cell r="S17">
            <v>1.2</v>
          </cell>
          <cell r="T17">
            <v>0</v>
          </cell>
          <cell r="U17">
            <v>3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  <cell r="C18">
            <v>9</v>
          </cell>
          <cell r="E18">
            <v>2</v>
          </cell>
          <cell r="F18">
            <v>7</v>
          </cell>
          <cell r="G18">
            <v>0</v>
          </cell>
          <cell r="H18">
            <v>55</v>
          </cell>
          <cell r="I18">
            <v>2</v>
          </cell>
          <cell r="J18">
            <v>0</v>
          </cell>
          <cell r="M18">
            <v>0.4</v>
          </cell>
          <cell r="Q18">
            <v>17.5</v>
          </cell>
          <cell r="R18">
            <v>17.5</v>
          </cell>
          <cell r="S18">
            <v>2</v>
          </cell>
          <cell r="T18">
            <v>3</v>
          </cell>
          <cell r="U18">
            <v>0</v>
          </cell>
          <cell r="V18" t="str">
            <v>Заблокировать</v>
          </cell>
        </row>
        <row r="19">
          <cell r="A19" t="str">
            <v>062  Колбаса Кракушка пряная с сальцем, 0.3кг в/у п/к, БАВАРУШКА ПОКОМ</v>
          </cell>
          <cell r="B19" t="str">
            <v>шт</v>
          </cell>
          <cell r="D19">
            <v>12</v>
          </cell>
          <cell r="E19">
            <v>12</v>
          </cell>
          <cell r="G19">
            <v>0.3</v>
          </cell>
          <cell r="H19">
            <v>40</v>
          </cell>
          <cell r="I19">
            <v>12</v>
          </cell>
          <cell r="J19">
            <v>0</v>
          </cell>
          <cell r="K19">
            <v>43.8</v>
          </cell>
          <cell r="M19">
            <v>2.4</v>
          </cell>
          <cell r="Q19">
            <v>18.25</v>
          </cell>
          <cell r="R19">
            <v>18.25</v>
          </cell>
          <cell r="S19">
            <v>3.6</v>
          </cell>
          <cell r="T19">
            <v>0</v>
          </cell>
          <cell r="U19">
            <v>6.6</v>
          </cell>
        </row>
        <row r="20">
          <cell r="A20" t="str">
            <v>064  Колбаса Молочная Дугушка, вектор 0,4 кг, ТМ Стародворье  ПОКОМ</v>
          </cell>
          <cell r="B20" t="str">
            <v>шт</v>
          </cell>
          <cell r="C20">
            <v>34</v>
          </cell>
          <cell r="D20">
            <v>30</v>
          </cell>
          <cell r="E20">
            <v>15</v>
          </cell>
          <cell r="F20">
            <v>49</v>
          </cell>
          <cell r="G20">
            <v>0.4</v>
          </cell>
          <cell r="H20">
            <v>50</v>
          </cell>
          <cell r="I20">
            <v>15</v>
          </cell>
          <cell r="J20">
            <v>0</v>
          </cell>
          <cell r="M20">
            <v>3</v>
          </cell>
          <cell r="Q20">
            <v>16.333333333333332</v>
          </cell>
          <cell r="R20">
            <v>16.333333333333332</v>
          </cell>
          <cell r="S20">
            <v>4.5999999999999996</v>
          </cell>
          <cell r="T20">
            <v>5.666666666666667</v>
          </cell>
          <cell r="U20">
            <v>1.6</v>
          </cell>
        </row>
        <row r="21">
          <cell r="A21" t="str">
            <v>065  Колбаса Молочная по-стародворски, 0,5кг,ПОКОМ</v>
          </cell>
          <cell r="B21" t="str">
            <v>шт</v>
          </cell>
          <cell r="C21">
            <v>30</v>
          </cell>
          <cell r="E21">
            <v>4</v>
          </cell>
          <cell r="F21">
            <v>26</v>
          </cell>
          <cell r="G21">
            <v>0</v>
          </cell>
          <cell r="H21">
            <v>55</v>
          </cell>
          <cell r="I21">
            <v>4</v>
          </cell>
          <cell r="J21">
            <v>0</v>
          </cell>
          <cell r="M21">
            <v>0.8</v>
          </cell>
          <cell r="Q21">
            <v>32.5</v>
          </cell>
          <cell r="R21">
            <v>32.5</v>
          </cell>
          <cell r="S21">
            <v>0.4</v>
          </cell>
          <cell r="T21">
            <v>0</v>
          </cell>
          <cell r="U21">
            <v>0</v>
          </cell>
          <cell r="V21" t="str">
            <v>Заблокировать/ необходимо увеличить продажи</v>
          </cell>
        </row>
        <row r="22">
          <cell r="A22" t="str">
            <v>079  Колбаса Сервелат Кремлевский,  0.35 кг, ПОКОМ</v>
          </cell>
          <cell r="B22" t="str">
            <v>шт</v>
          </cell>
          <cell r="D22">
            <v>30</v>
          </cell>
          <cell r="E22">
            <v>23</v>
          </cell>
          <cell r="F22">
            <v>7</v>
          </cell>
          <cell r="G22">
            <v>0.35</v>
          </cell>
          <cell r="H22">
            <v>40</v>
          </cell>
          <cell r="I22">
            <v>23</v>
          </cell>
          <cell r="J22">
            <v>0</v>
          </cell>
          <cell r="M22">
            <v>4.5999999999999996</v>
          </cell>
          <cell r="N22">
            <v>25.199999999999996</v>
          </cell>
          <cell r="Q22">
            <v>7</v>
          </cell>
          <cell r="R22">
            <v>1.5217391304347827</v>
          </cell>
          <cell r="S22">
            <v>0</v>
          </cell>
          <cell r="T22">
            <v>6</v>
          </cell>
          <cell r="U22">
            <v>0.2</v>
          </cell>
        </row>
        <row r="23">
          <cell r="A23" t="str">
            <v>083  Колбаса Швейцарская 0,17 кг., ШТ., сырокопченая   ПОКОМ</v>
          </cell>
          <cell r="B23" t="str">
            <v>шт</v>
          </cell>
          <cell r="D23">
            <v>60</v>
          </cell>
          <cell r="E23">
            <v>60</v>
          </cell>
          <cell r="G23">
            <v>0.17</v>
          </cell>
          <cell r="H23">
            <v>180</v>
          </cell>
          <cell r="I23">
            <v>62</v>
          </cell>
          <cell r="J23">
            <v>-2</v>
          </cell>
          <cell r="M23">
            <v>12</v>
          </cell>
          <cell r="N23">
            <v>60</v>
          </cell>
          <cell r="Q23">
            <v>5</v>
          </cell>
          <cell r="R23">
            <v>0</v>
          </cell>
          <cell r="S23">
            <v>0</v>
          </cell>
          <cell r="T23">
            <v>15.666666666666666</v>
          </cell>
          <cell r="U23">
            <v>0</v>
          </cell>
        </row>
        <row r="24">
          <cell r="A24" t="str">
            <v>096  Сосиски Баварские,  0.42кг,ПОКОМ</v>
          </cell>
          <cell r="B24" t="str">
            <v>шт</v>
          </cell>
          <cell r="C24">
            <v>67</v>
          </cell>
          <cell r="E24">
            <v>-2</v>
          </cell>
          <cell r="G24">
            <v>0</v>
          </cell>
          <cell r="H24" t="e">
            <v>#N/A</v>
          </cell>
          <cell r="I24">
            <v>13</v>
          </cell>
          <cell r="J24">
            <v>-15</v>
          </cell>
          <cell r="M24">
            <v>-0.4</v>
          </cell>
          <cell r="Q24">
            <v>0</v>
          </cell>
          <cell r="R24">
            <v>0</v>
          </cell>
          <cell r="S24">
            <v>0</v>
          </cell>
          <cell r="T24">
            <v>48</v>
          </cell>
          <cell r="U24">
            <v>8.4</v>
          </cell>
          <cell r="V24" t="str">
            <v>устар.</v>
          </cell>
        </row>
        <row r="25">
          <cell r="A25" t="str">
            <v>113  Чипсы сыровяленые из натурального филе, 0,025кг ТМ Ядрена Копоть ПОКОМ</v>
          </cell>
          <cell r="B25" t="str">
            <v>шт</v>
          </cell>
          <cell r="C25">
            <v>52</v>
          </cell>
          <cell r="E25">
            <v>28</v>
          </cell>
          <cell r="F25">
            <v>19</v>
          </cell>
          <cell r="G25">
            <v>0</v>
          </cell>
          <cell r="H25">
            <v>120</v>
          </cell>
          <cell r="I25">
            <v>28</v>
          </cell>
          <cell r="J25">
            <v>0</v>
          </cell>
          <cell r="M25">
            <v>5.6</v>
          </cell>
          <cell r="Q25">
            <v>3.3928571428571432</v>
          </cell>
          <cell r="R25">
            <v>3.3928571428571432</v>
          </cell>
          <cell r="S25">
            <v>2</v>
          </cell>
          <cell r="T25">
            <v>3.3333333333333335</v>
          </cell>
          <cell r="U25">
            <v>5.2</v>
          </cell>
          <cell r="V25" t="str">
            <v>Заблокировать</v>
          </cell>
        </row>
        <row r="26">
          <cell r="A26" t="str">
            <v>115  Колбаса Салями Филейбургская зернистая, в/у 0,35 кг срез, БАВАРУШКА ПОКОМ</v>
          </cell>
          <cell r="B26" t="str">
            <v>шт</v>
          </cell>
          <cell r="D26">
            <v>12</v>
          </cell>
          <cell r="E26">
            <v>11</v>
          </cell>
          <cell r="G26">
            <v>0.35</v>
          </cell>
          <cell r="H26">
            <v>45</v>
          </cell>
          <cell r="I26">
            <v>12</v>
          </cell>
          <cell r="J26">
            <v>-1</v>
          </cell>
          <cell r="M26">
            <v>2.2000000000000002</v>
          </cell>
          <cell r="N26">
            <v>11</v>
          </cell>
          <cell r="Q26">
            <v>5</v>
          </cell>
          <cell r="R26">
            <v>0</v>
          </cell>
          <cell r="S26">
            <v>0</v>
          </cell>
          <cell r="T26">
            <v>2</v>
          </cell>
          <cell r="U26">
            <v>0</v>
          </cell>
        </row>
        <row r="27">
          <cell r="A27" t="str">
            <v>116  Колбаса Балыкбурская с копченым балыком, в/у 0,35 кг срез, БАВАРУШКА ПОКОМ</v>
          </cell>
          <cell r="B27" t="str">
            <v>шт</v>
          </cell>
          <cell r="D27">
            <v>30</v>
          </cell>
          <cell r="E27">
            <v>30</v>
          </cell>
          <cell r="G27">
            <v>0.35</v>
          </cell>
          <cell r="H27">
            <v>45</v>
          </cell>
          <cell r="I27">
            <v>30</v>
          </cell>
          <cell r="J27">
            <v>0</v>
          </cell>
          <cell r="M27">
            <v>6</v>
          </cell>
          <cell r="N27">
            <v>30</v>
          </cell>
          <cell r="Q27">
            <v>5</v>
          </cell>
          <cell r="R27">
            <v>0</v>
          </cell>
          <cell r="S27">
            <v>0</v>
          </cell>
          <cell r="T27">
            <v>7</v>
          </cell>
          <cell r="U27">
            <v>0.4</v>
          </cell>
        </row>
        <row r="28">
          <cell r="A28" t="str">
            <v>200  Ветчина Дугушка ТМ Стародворье, вектор в/у    ПОКОМ</v>
          </cell>
          <cell r="B28" t="str">
            <v>кг</v>
          </cell>
          <cell r="C28">
            <v>9.4220000000000006</v>
          </cell>
          <cell r="D28">
            <v>178.54</v>
          </cell>
          <cell r="E28">
            <v>178.79400000000001</v>
          </cell>
          <cell r="F28">
            <v>-2.254</v>
          </cell>
          <cell r="G28">
            <v>1</v>
          </cell>
          <cell r="H28">
            <v>55</v>
          </cell>
          <cell r="I28">
            <v>196.874</v>
          </cell>
          <cell r="J28">
            <v>-18.079999999999984</v>
          </cell>
          <cell r="K28">
            <v>229.24160000000003</v>
          </cell>
          <cell r="M28">
            <v>35.758800000000001</v>
          </cell>
          <cell r="N28">
            <v>94.841599999999985</v>
          </cell>
          <cell r="Q28">
            <v>9</v>
          </cell>
          <cell r="R28">
            <v>6.3477409756479535</v>
          </cell>
          <cell r="S28">
            <v>30.302800000000001</v>
          </cell>
          <cell r="T28">
            <v>36.862000000000002</v>
          </cell>
          <cell r="U28">
            <v>33.594799999999999</v>
          </cell>
        </row>
        <row r="29">
          <cell r="A29" t="str">
            <v>201  Ветчина Нежная ТМ Особый рецепт, (2,5кг), ПОКОМ</v>
          </cell>
          <cell r="B29" t="str">
            <v>кг</v>
          </cell>
          <cell r="C29">
            <v>621.18299999999999</v>
          </cell>
          <cell r="D29">
            <v>5840.26</v>
          </cell>
          <cell r="E29">
            <v>2474.1590000000001</v>
          </cell>
          <cell r="F29">
            <v>3563.0790000000002</v>
          </cell>
          <cell r="G29">
            <v>1</v>
          </cell>
          <cell r="H29">
            <v>50</v>
          </cell>
          <cell r="I29">
            <v>2475.5529999999999</v>
          </cell>
          <cell r="J29">
            <v>-1.3939999999997781</v>
          </cell>
          <cell r="K29">
            <v>400</v>
          </cell>
          <cell r="M29">
            <v>494.83180000000004</v>
          </cell>
          <cell r="N29">
            <v>985.23900000000003</v>
          </cell>
          <cell r="Q29">
            <v>10</v>
          </cell>
          <cell r="R29">
            <v>8.0089416242044269</v>
          </cell>
          <cell r="S29">
            <v>476.98140000000001</v>
          </cell>
          <cell r="T29">
            <v>807.14499999999998</v>
          </cell>
          <cell r="U29">
            <v>426.8218</v>
          </cell>
        </row>
        <row r="30">
          <cell r="A30" t="str">
            <v>217  Колбаса Докторская Дугушка, ВЕС, НЕ ГОСТ, ТМ Стародворье ПОКОМ</v>
          </cell>
          <cell r="B30" t="str">
            <v>кг</v>
          </cell>
          <cell r="C30">
            <v>200.93</v>
          </cell>
          <cell r="E30">
            <v>160.52000000000001</v>
          </cell>
          <cell r="F30">
            <v>-1.6579999999999999</v>
          </cell>
          <cell r="G30">
            <v>1</v>
          </cell>
          <cell r="H30">
            <v>55</v>
          </cell>
          <cell r="I30">
            <v>168.11600000000001</v>
          </cell>
          <cell r="J30">
            <v>-7.5960000000000036</v>
          </cell>
          <cell r="K30">
            <v>318.57</v>
          </cell>
          <cell r="M30">
            <v>32.103999999999999</v>
          </cell>
          <cell r="Q30">
            <v>9.8714178918514826</v>
          </cell>
          <cell r="R30">
            <v>9.8714178918514826</v>
          </cell>
          <cell r="S30">
            <v>45.914400000000001</v>
          </cell>
          <cell r="T30">
            <v>16.396000000000001</v>
          </cell>
          <cell r="U30">
            <v>46.513999999999996</v>
          </cell>
        </row>
        <row r="31">
          <cell r="A31" t="str">
            <v>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D31">
            <v>47.33</v>
          </cell>
          <cell r="E31">
            <v>47.567</v>
          </cell>
          <cell r="F31">
            <v>-0.23699999999999999</v>
          </cell>
          <cell r="G31">
            <v>1</v>
          </cell>
          <cell r="H31">
            <v>60</v>
          </cell>
          <cell r="I31">
            <v>56.082999999999998</v>
          </cell>
          <cell r="J31">
            <v>-8.5159999999999982</v>
          </cell>
          <cell r="K31">
            <v>8.5203999999999951</v>
          </cell>
          <cell r="M31">
            <v>9.5134000000000007</v>
          </cell>
          <cell r="N31">
            <v>48.797000000000011</v>
          </cell>
          <cell r="Q31">
            <v>6</v>
          </cell>
          <cell r="R31">
            <v>0.8707086845922587</v>
          </cell>
          <cell r="S31">
            <v>0</v>
          </cell>
          <cell r="T31">
            <v>3.4926666666666666</v>
          </cell>
          <cell r="U31">
            <v>4.4551999999999996</v>
          </cell>
        </row>
        <row r="32">
          <cell r="A32" t="str">
            <v>219  Колбаса Докторская Особая ТМ Особый рецепт, ВЕС  ПОКОМ</v>
          </cell>
          <cell r="B32" t="str">
            <v>кг</v>
          </cell>
          <cell r="C32">
            <v>1568.873</v>
          </cell>
          <cell r="D32">
            <v>2462.79</v>
          </cell>
          <cell r="E32">
            <v>2100.1370000000002</v>
          </cell>
          <cell r="F32">
            <v>1512.143</v>
          </cell>
          <cell r="G32">
            <v>1</v>
          </cell>
          <cell r="H32">
            <v>60</v>
          </cell>
          <cell r="I32">
            <v>2099.6840000000002</v>
          </cell>
          <cell r="J32">
            <v>0.45299999999997453</v>
          </cell>
          <cell r="K32">
            <v>3000</v>
          </cell>
          <cell r="M32">
            <v>420.02740000000006</v>
          </cell>
          <cell r="Q32">
            <v>10.742496799018348</v>
          </cell>
          <cell r="R32">
            <v>10.742496799018348</v>
          </cell>
          <cell r="S32">
            <v>496.36859999999996</v>
          </cell>
          <cell r="T32">
            <v>448.608</v>
          </cell>
          <cell r="U32">
            <v>449.64099999999996</v>
          </cell>
        </row>
        <row r="33">
          <cell r="A33" t="str">
            <v>223  Колбаса Докторская стародворская, фиброуз ВАКУУМ ВЕС, ТМ Стародворье ПОКОМ</v>
          </cell>
          <cell r="B33" t="str">
            <v>кг</v>
          </cell>
          <cell r="E33">
            <v>-1.361</v>
          </cell>
          <cell r="G33">
            <v>1</v>
          </cell>
          <cell r="H33">
            <v>55</v>
          </cell>
          <cell r="J33">
            <v>-1.361</v>
          </cell>
          <cell r="K33">
            <v>35</v>
          </cell>
          <cell r="M33">
            <v>-0.2722</v>
          </cell>
          <cell r="N33">
            <v>25</v>
          </cell>
          <cell r="Q33">
            <v>-220.4261572373255</v>
          </cell>
          <cell r="R33">
            <v>-128.58192505510655</v>
          </cell>
          <cell r="S33">
            <v>4.6528</v>
          </cell>
          <cell r="T33">
            <v>0</v>
          </cell>
          <cell r="U33">
            <v>0</v>
          </cell>
          <cell r="V33" t="str">
            <v>то же что и 441</v>
          </cell>
        </row>
        <row r="34">
          <cell r="A34" t="str">
            <v>225  Колбаса Дугушка со шпиком, ВЕС, ТМ Стародворье   ПОКОМ</v>
          </cell>
          <cell r="B34" t="str">
            <v>кг</v>
          </cell>
          <cell r="C34">
            <v>58.008000000000003</v>
          </cell>
          <cell r="E34">
            <v>50.097999999999999</v>
          </cell>
          <cell r="F34">
            <v>4.4059999999999997</v>
          </cell>
          <cell r="G34">
            <v>1</v>
          </cell>
          <cell r="H34">
            <v>50</v>
          </cell>
          <cell r="I34">
            <v>53.234000000000002</v>
          </cell>
          <cell r="J34">
            <v>-3.1360000000000028</v>
          </cell>
          <cell r="K34">
            <v>56.293999999999983</v>
          </cell>
          <cell r="M34">
            <v>10.019600000000001</v>
          </cell>
          <cell r="N34">
            <v>29.476400000000019</v>
          </cell>
          <cell r="Q34">
            <v>9</v>
          </cell>
          <cell r="R34">
            <v>6.0581260728971191</v>
          </cell>
          <cell r="S34">
            <v>7.1912000000000003</v>
          </cell>
          <cell r="T34">
            <v>7.3180000000000005</v>
          </cell>
          <cell r="U34">
            <v>8.4319999999999986</v>
          </cell>
        </row>
        <row r="35">
          <cell r="A35" t="str">
            <v>229  Колбаса Молочная Дугушка, в/у, ВЕС, ТМ Стародворье   ПОКОМ</v>
          </cell>
          <cell r="B35" t="str">
            <v>кг</v>
          </cell>
          <cell r="C35">
            <v>302.858</v>
          </cell>
          <cell r="E35">
            <v>187.42</v>
          </cell>
          <cell r="F35">
            <v>70.981999999999999</v>
          </cell>
          <cell r="G35">
            <v>1</v>
          </cell>
          <cell r="H35">
            <v>55</v>
          </cell>
          <cell r="I35">
            <v>188.87799999999999</v>
          </cell>
          <cell r="J35">
            <v>-1.4579999999999984</v>
          </cell>
          <cell r="K35">
            <v>280.88760000000013</v>
          </cell>
          <cell r="M35">
            <v>37.483999999999995</v>
          </cell>
          <cell r="Q35">
            <v>9.3871945363355067</v>
          </cell>
          <cell r="R35">
            <v>9.3871945363355067</v>
          </cell>
          <cell r="S35">
            <v>51.897199999999998</v>
          </cell>
          <cell r="T35">
            <v>0.57999999999999996</v>
          </cell>
          <cell r="U35">
            <v>44.064800000000005</v>
          </cell>
        </row>
        <row r="36">
          <cell r="A36" t="str">
            <v>230  Колбаса Молочная Особая ТМ Особый рецепт, п/а, ВЕС. ПОКОМ</v>
          </cell>
          <cell r="B36" t="str">
            <v>кг</v>
          </cell>
          <cell r="D36">
            <v>4721.58</v>
          </cell>
          <cell r="E36">
            <v>1913.7809999999999</v>
          </cell>
          <cell r="F36">
            <v>2799.9989999999998</v>
          </cell>
          <cell r="G36">
            <v>1</v>
          </cell>
          <cell r="H36">
            <v>60</v>
          </cell>
          <cell r="I36">
            <v>1928.547</v>
          </cell>
          <cell r="J36">
            <v>-14.766000000000076</v>
          </cell>
          <cell r="M36">
            <v>382.75619999999998</v>
          </cell>
          <cell r="N36">
            <v>1027.5630000000001</v>
          </cell>
          <cell r="Q36">
            <v>10</v>
          </cell>
          <cell r="R36">
            <v>7.315358967405361</v>
          </cell>
          <cell r="S36">
            <v>394.04419999999999</v>
          </cell>
          <cell r="T36">
            <v>663.31833333333327</v>
          </cell>
          <cell r="U36">
            <v>327.71619999999996</v>
          </cell>
        </row>
        <row r="37">
          <cell r="A37" t="str">
            <v>235  Колбаса Особая ТМ Особый рецепт, ВЕС, ТМ Стародворье ПОКОМ</v>
          </cell>
          <cell r="B37" t="str">
            <v>кг</v>
          </cell>
          <cell r="C37">
            <v>1426.269</v>
          </cell>
          <cell r="D37">
            <v>3139.42</v>
          </cell>
          <cell r="E37">
            <v>1630.095</v>
          </cell>
          <cell r="F37">
            <v>2701.5509999999999</v>
          </cell>
          <cell r="G37">
            <v>1</v>
          </cell>
          <cell r="H37">
            <v>60</v>
          </cell>
          <cell r="I37">
            <v>1639.4849999999999</v>
          </cell>
          <cell r="J37">
            <v>-9.3899999999998727</v>
          </cell>
          <cell r="K37">
            <v>300</v>
          </cell>
          <cell r="M37">
            <v>326.01900000000001</v>
          </cell>
          <cell r="N37">
            <v>258.63900000000012</v>
          </cell>
          <cell r="Q37">
            <v>10</v>
          </cell>
          <cell r="R37">
            <v>9.2066750710848133</v>
          </cell>
          <cell r="S37">
            <v>399.94459999999998</v>
          </cell>
          <cell r="T37">
            <v>461.50700000000001</v>
          </cell>
          <cell r="U37">
            <v>292.03539999999998</v>
          </cell>
        </row>
        <row r="38">
          <cell r="A38" t="str">
            <v>236  Колбаса Рубленая ЗАПЕЧ. Дугушка ТМ Стародворье, вектор, в/к    ПОКОМ</v>
          </cell>
          <cell r="B38" t="str">
            <v>кг</v>
          </cell>
          <cell r="C38">
            <v>111.316</v>
          </cell>
          <cell r="D38">
            <v>232.19</v>
          </cell>
          <cell r="E38">
            <v>210.45</v>
          </cell>
          <cell r="F38">
            <v>101.374</v>
          </cell>
          <cell r="G38">
            <v>1</v>
          </cell>
          <cell r="H38">
            <v>60</v>
          </cell>
          <cell r="I38">
            <v>211.79</v>
          </cell>
          <cell r="J38">
            <v>-1.3400000000000034</v>
          </cell>
          <cell r="K38">
            <v>171.93039999999996</v>
          </cell>
          <cell r="M38">
            <v>42.089999999999996</v>
          </cell>
          <cell r="N38">
            <v>105.50559999999999</v>
          </cell>
          <cell r="Q38">
            <v>9</v>
          </cell>
          <cell r="R38">
            <v>6.4933333333333332</v>
          </cell>
          <cell r="S38">
            <v>39.917400000000001</v>
          </cell>
          <cell r="T38">
            <v>52.181999999999995</v>
          </cell>
          <cell r="U38">
            <v>38.031199999999998</v>
          </cell>
        </row>
        <row r="39">
          <cell r="A39" t="str">
            <v>239  Колбаса Салями запеч Дугушка, оболочка вектор, ВЕС, ТМ Стародворье  ПОКОМ</v>
          </cell>
          <cell r="B39" t="str">
            <v>кг</v>
          </cell>
          <cell r="C39">
            <v>113.84399999999999</v>
          </cell>
          <cell r="D39">
            <v>100.589</v>
          </cell>
          <cell r="E39">
            <v>116.248</v>
          </cell>
          <cell r="F39">
            <v>75.301000000000002</v>
          </cell>
          <cell r="G39">
            <v>1</v>
          </cell>
          <cell r="H39">
            <v>60</v>
          </cell>
          <cell r="I39">
            <v>116.742</v>
          </cell>
          <cell r="J39">
            <v>-0.49399999999999977</v>
          </cell>
          <cell r="K39">
            <v>112.45740000000001</v>
          </cell>
          <cell r="M39">
            <v>23.249600000000001</v>
          </cell>
          <cell r="N39">
            <v>21.487999999999985</v>
          </cell>
          <cell r="Q39">
            <v>9</v>
          </cell>
          <cell r="R39">
            <v>8.0757690454889541</v>
          </cell>
          <cell r="S39">
            <v>25.228200000000001</v>
          </cell>
          <cell r="T39">
            <v>28.721</v>
          </cell>
          <cell r="U39">
            <v>24.455199999999998</v>
          </cell>
        </row>
        <row r="40">
          <cell r="A40" t="str">
            <v>242  Колбаса Сервелат ЗАПЕЧ.Дугушка ТМ Стародворье, вектор, в/к     ПОКОМ</v>
          </cell>
          <cell r="B40" t="str">
            <v>кг</v>
          </cell>
          <cell r="C40">
            <v>211.952</v>
          </cell>
          <cell r="E40">
            <v>169.70599999999999</v>
          </cell>
          <cell r="F40">
            <v>25.529</v>
          </cell>
          <cell r="G40">
            <v>1</v>
          </cell>
          <cell r="H40">
            <v>60</v>
          </cell>
          <cell r="I40">
            <v>171.10300000000001</v>
          </cell>
          <cell r="J40">
            <v>-1.3970000000000198</v>
          </cell>
          <cell r="K40">
            <v>119.24180000000001</v>
          </cell>
          <cell r="M40">
            <v>33.941199999999995</v>
          </cell>
          <cell r="N40">
            <v>160.69999999999993</v>
          </cell>
          <cell r="Q40">
            <v>9</v>
          </cell>
          <cell r="R40">
            <v>4.2653412371984496</v>
          </cell>
          <cell r="S40">
            <v>34.633200000000002</v>
          </cell>
          <cell r="T40">
            <v>20.155666666666665</v>
          </cell>
          <cell r="U40">
            <v>24.448399999999999</v>
          </cell>
        </row>
        <row r="41">
          <cell r="A41" t="str">
            <v>248  Сардельки Сочные ТМ Особый рецепт,   ПОКОМ</v>
          </cell>
          <cell r="B41" t="str">
            <v>кг</v>
          </cell>
          <cell r="C41">
            <v>107.892</v>
          </cell>
          <cell r="D41">
            <v>102.36</v>
          </cell>
          <cell r="E41">
            <v>192.09800000000001</v>
          </cell>
          <cell r="F41">
            <v>-1.548</v>
          </cell>
          <cell r="G41">
            <v>1</v>
          </cell>
          <cell r="H41">
            <v>30</v>
          </cell>
          <cell r="I41">
            <v>193.41399999999999</v>
          </cell>
          <cell r="J41">
            <v>-1.3159999999999741</v>
          </cell>
          <cell r="K41">
            <v>201.22800000000007</v>
          </cell>
          <cell r="M41">
            <v>38.419600000000003</v>
          </cell>
          <cell r="N41">
            <v>146.09639999999996</v>
          </cell>
          <cell r="Q41">
            <v>9</v>
          </cell>
          <cell r="R41">
            <v>5.1973471873731132</v>
          </cell>
          <cell r="S41">
            <v>41.8566</v>
          </cell>
          <cell r="T41">
            <v>28.669666666666668</v>
          </cell>
          <cell r="U41">
            <v>29.761000000000003</v>
          </cell>
        </row>
        <row r="42">
          <cell r="A42" t="str">
            <v>250  Сардельки стародворские с говядиной в обол. NDX, ВЕС. ПОКОМ</v>
          </cell>
          <cell r="B42" t="str">
            <v>кг</v>
          </cell>
          <cell r="C42">
            <v>45.332999999999998</v>
          </cell>
          <cell r="D42">
            <v>179.11699999999999</v>
          </cell>
          <cell r="E42">
            <v>166.815</v>
          </cell>
          <cell r="F42">
            <v>37.304000000000002</v>
          </cell>
          <cell r="G42">
            <v>1</v>
          </cell>
          <cell r="H42">
            <v>30</v>
          </cell>
          <cell r="I42">
            <v>173.256</v>
          </cell>
          <cell r="J42">
            <v>-6.4410000000000025</v>
          </cell>
          <cell r="K42">
            <v>128.18280000000001</v>
          </cell>
          <cell r="M42">
            <v>33.363</v>
          </cell>
          <cell r="N42">
            <v>134.78019999999998</v>
          </cell>
          <cell r="Q42">
            <v>9</v>
          </cell>
          <cell r="R42">
            <v>4.9601894314060493</v>
          </cell>
          <cell r="S42">
            <v>33.651600000000002</v>
          </cell>
          <cell r="T42">
            <v>28.597999999999999</v>
          </cell>
          <cell r="U42">
            <v>26.811399999999999</v>
          </cell>
        </row>
        <row r="43">
          <cell r="A43" t="str">
            <v>254  Сосиски Датские, ВЕС, ТМ КОЛБАСНЫЙ СТАНДАРТ ПОКОМ</v>
          </cell>
          <cell r="B43" t="str">
            <v>кг</v>
          </cell>
          <cell r="C43">
            <v>57.991999999999997</v>
          </cell>
          <cell r="G43">
            <v>0</v>
          </cell>
          <cell r="H43" t="e">
            <v>#N/A</v>
          </cell>
          <cell r="J43">
            <v>0</v>
          </cell>
          <cell r="M43">
            <v>0</v>
          </cell>
          <cell r="Q43" t="e">
            <v>#DIV/0!</v>
          </cell>
          <cell r="R43" t="e">
            <v>#DIV/0!</v>
          </cell>
          <cell r="S43">
            <v>0</v>
          </cell>
          <cell r="T43">
            <v>0</v>
          </cell>
          <cell r="U43">
            <v>18.772200000000002</v>
          </cell>
          <cell r="V43" t="str">
            <v>то же что и 318 (задвоенное СКЮ)</v>
          </cell>
        </row>
        <row r="44">
          <cell r="A44" t="str">
            <v>255  Сосиски Молочные для завтрака ТМ Особый рецепт, п/а МГС, ВЕС, ТМ Стародворье  ПОКОМ</v>
          </cell>
          <cell r="B44" t="str">
            <v>кг</v>
          </cell>
          <cell r="E44">
            <v>1.1319999999999999</v>
          </cell>
          <cell r="F44">
            <v>-2.4990000000000001</v>
          </cell>
          <cell r="G44">
            <v>1</v>
          </cell>
          <cell r="H44">
            <v>40</v>
          </cell>
          <cell r="I44">
            <v>24.523</v>
          </cell>
          <cell r="J44">
            <v>-23.390999999999998</v>
          </cell>
          <cell r="K44">
            <v>400.10680000000002</v>
          </cell>
          <cell r="M44">
            <v>0.22639999999999999</v>
          </cell>
          <cell r="Q44">
            <v>1756.2181978798587</v>
          </cell>
          <cell r="R44">
            <v>1756.2181978798587</v>
          </cell>
          <cell r="S44">
            <v>86.763999999999996</v>
          </cell>
          <cell r="T44">
            <v>18.886666666666667</v>
          </cell>
          <cell r="U44">
            <v>65.819400000000002</v>
          </cell>
          <cell r="V44" t="str">
            <v>то же что и 326</v>
          </cell>
        </row>
        <row r="45">
          <cell r="A45" t="str">
            <v>257  Сосиски Молочные оригинальные ТМ Особый рецепт, ВЕС.   ПОКОМ</v>
          </cell>
          <cell r="B45" t="str">
            <v>кг</v>
          </cell>
          <cell r="D45">
            <v>125.113</v>
          </cell>
          <cell r="E45">
            <v>97.588999999999999</v>
          </cell>
          <cell r="F45">
            <v>24.132999999999999</v>
          </cell>
          <cell r="G45">
            <v>1</v>
          </cell>
          <cell r="H45">
            <v>35</v>
          </cell>
          <cell r="I45">
            <v>108.68300000000001</v>
          </cell>
          <cell r="J45">
            <v>-11.094000000000008</v>
          </cell>
          <cell r="M45">
            <v>19.517800000000001</v>
          </cell>
          <cell r="N45">
            <v>92.973800000000011</v>
          </cell>
          <cell r="Q45">
            <v>6</v>
          </cell>
          <cell r="R45">
            <v>1.2364610765557593</v>
          </cell>
          <cell r="S45">
            <v>10.879799999999999</v>
          </cell>
          <cell r="T45">
            <v>22.895666666666667</v>
          </cell>
          <cell r="U45">
            <v>5.8289999999999997</v>
          </cell>
        </row>
        <row r="46">
          <cell r="A46" t="str">
            <v>265  Колбаса Балыкбургская, ВЕС, ТМ Баварушка  ПОКОМ</v>
          </cell>
          <cell r="B46" t="str">
            <v>кг</v>
          </cell>
          <cell r="C46">
            <v>253.71</v>
          </cell>
          <cell r="D46">
            <v>906.83900000000006</v>
          </cell>
          <cell r="E46">
            <v>552.721</v>
          </cell>
          <cell r="F46">
            <v>521.79999999999995</v>
          </cell>
          <cell r="G46">
            <v>1</v>
          </cell>
          <cell r="H46">
            <v>45</v>
          </cell>
          <cell r="I46">
            <v>554.93700000000001</v>
          </cell>
          <cell r="J46">
            <v>-2.2160000000000082</v>
          </cell>
          <cell r="M46">
            <v>110.5442</v>
          </cell>
          <cell r="N46">
            <v>473.09780000000012</v>
          </cell>
          <cell r="Q46">
            <v>9</v>
          </cell>
          <cell r="R46">
            <v>4.7202838321684899</v>
          </cell>
          <cell r="S46">
            <v>103.54939999999999</v>
          </cell>
          <cell r="T46">
            <v>123.30233333333332</v>
          </cell>
          <cell r="U46">
            <v>83.207000000000008</v>
          </cell>
        </row>
        <row r="47">
          <cell r="A47" t="str">
            <v>266  Колбаса Филейбургская с сочным окороком, ВЕС, ТМ Баварушка  ПОКОМ</v>
          </cell>
          <cell r="B47" t="str">
            <v>кг</v>
          </cell>
          <cell r="C47">
            <v>497.48200000000003</v>
          </cell>
          <cell r="D47">
            <v>173.202</v>
          </cell>
          <cell r="E47">
            <v>372.64499999999998</v>
          </cell>
          <cell r="F47">
            <v>241.29</v>
          </cell>
          <cell r="G47">
            <v>1</v>
          </cell>
          <cell r="H47">
            <v>45</v>
          </cell>
          <cell r="I47">
            <v>372.94299999999998</v>
          </cell>
          <cell r="J47">
            <v>-0.29800000000000182</v>
          </cell>
          <cell r="K47">
            <v>206.9473999999999</v>
          </cell>
          <cell r="M47">
            <v>74.528999999999996</v>
          </cell>
          <cell r="N47">
            <v>222.52360000000007</v>
          </cell>
          <cell r="Q47">
            <v>9</v>
          </cell>
          <cell r="R47">
            <v>6.0142682714111269</v>
          </cell>
          <cell r="S47">
            <v>97.361800000000002</v>
          </cell>
          <cell r="T47">
            <v>76.86933333333333</v>
          </cell>
          <cell r="U47">
            <v>61.982199999999999</v>
          </cell>
        </row>
        <row r="48">
          <cell r="A48" t="str">
            <v>271  Колбаса Сервелат Левантский ТМ Особый Рецепт, ВЕС. ПОКОМ</v>
          </cell>
          <cell r="B48" t="str">
            <v>кг</v>
          </cell>
          <cell r="G48">
            <v>1</v>
          </cell>
          <cell r="H48">
            <v>35</v>
          </cell>
          <cell r="J48">
            <v>0</v>
          </cell>
          <cell r="K48">
            <v>20</v>
          </cell>
          <cell r="M48">
            <v>0</v>
          </cell>
          <cell r="Q48" t="e">
            <v>#DIV/0!</v>
          </cell>
          <cell r="R48" t="e">
            <v>#DIV/0!</v>
          </cell>
          <cell r="S48">
            <v>-0.14119999999999999</v>
          </cell>
          <cell r="T48">
            <v>2.8713333333333337</v>
          </cell>
          <cell r="U48">
            <v>0</v>
          </cell>
        </row>
        <row r="49">
          <cell r="A49" t="str">
            <v>273  Сосиски Сочинки с сочной грудинкой, МГС 0.4кг,   ПОКОМ</v>
          </cell>
          <cell r="B49" t="str">
            <v>шт</v>
          </cell>
          <cell r="C49">
            <v>578</v>
          </cell>
          <cell r="E49">
            <v>488</v>
          </cell>
          <cell r="F49">
            <v>1</v>
          </cell>
          <cell r="G49">
            <v>0.4</v>
          </cell>
          <cell r="H49">
            <v>45</v>
          </cell>
          <cell r="I49">
            <v>491</v>
          </cell>
          <cell r="J49">
            <v>-3</v>
          </cell>
          <cell r="K49">
            <v>626.19999999999982</v>
          </cell>
          <cell r="M49">
            <v>97.6</v>
          </cell>
          <cell r="N49">
            <v>251.20000000000016</v>
          </cell>
          <cell r="Q49">
            <v>9</v>
          </cell>
          <cell r="R49">
            <v>6.4262295081967196</v>
          </cell>
          <cell r="S49">
            <v>104.4</v>
          </cell>
          <cell r="T49">
            <v>32.333333333333336</v>
          </cell>
          <cell r="U49">
            <v>86.6</v>
          </cell>
        </row>
        <row r="50">
          <cell r="A50" t="str">
            <v>276  Колбаса Сливушка ТМ Вязанка в оболочке полиамид 0,45 кг  ПОКОМ</v>
          </cell>
          <cell r="B50" t="str">
            <v>шт</v>
          </cell>
          <cell r="C50">
            <v>18</v>
          </cell>
          <cell r="E50">
            <v>18</v>
          </cell>
          <cell r="F50">
            <v>-9</v>
          </cell>
          <cell r="G50">
            <v>0.45</v>
          </cell>
          <cell r="H50">
            <v>50</v>
          </cell>
          <cell r="I50">
            <v>18</v>
          </cell>
          <cell r="J50">
            <v>0</v>
          </cell>
          <cell r="K50">
            <v>57.800000000000004</v>
          </cell>
          <cell r="M50">
            <v>3.6</v>
          </cell>
          <cell r="Q50">
            <v>13.555555555555557</v>
          </cell>
          <cell r="R50">
            <v>13.555555555555557</v>
          </cell>
          <cell r="S50">
            <v>0.6</v>
          </cell>
          <cell r="T50">
            <v>8</v>
          </cell>
          <cell r="U50">
            <v>8.4</v>
          </cell>
        </row>
        <row r="51">
          <cell r="A51" t="str">
            <v>299 Колбаса Классическая, Вязанка п/а 0,6кг, ПОКОМ</v>
          </cell>
          <cell r="B51" t="str">
            <v>шт</v>
          </cell>
          <cell r="C51">
            <v>9</v>
          </cell>
          <cell r="E51">
            <v>7</v>
          </cell>
          <cell r="F51">
            <v>2</v>
          </cell>
          <cell r="G51">
            <v>0.6</v>
          </cell>
          <cell r="H51">
            <v>45</v>
          </cell>
          <cell r="I51">
            <v>7</v>
          </cell>
          <cell r="J51">
            <v>0</v>
          </cell>
          <cell r="K51">
            <v>10.200000000000003</v>
          </cell>
          <cell r="M51">
            <v>1.4</v>
          </cell>
          <cell r="Q51">
            <v>8.7142857142857171</v>
          </cell>
          <cell r="R51">
            <v>8.7142857142857171</v>
          </cell>
          <cell r="S51">
            <v>0</v>
          </cell>
          <cell r="T51">
            <v>0</v>
          </cell>
          <cell r="U51">
            <v>1.6</v>
          </cell>
        </row>
        <row r="52">
          <cell r="A52" t="str">
            <v>301  Сосиски Сочинки по-баварски с сыром,  0.4кг, ТМ Стародворье  ПОКОМ</v>
          </cell>
          <cell r="B52" t="str">
            <v>шт</v>
          </cell>
          <cell r="C52">
            <v>384</v>
          </cell>
          <cell r="E52">
            <v>323</v>
          </cell>
          <cell r="F52">
            <v>7</v>
          </cell>
          <cell r="G52">
            <v>0.4</v>
          </cell>
          <cell r="H52">
            <v>40</v>
          </cell>
          <cell r="I52">
            <v>324</v>
          </cell>
          <cell r="J52">
            <v>-1</v>
          </cell>
          <cell r="K52">
            <v>250.59999999999991</v>
          </cell>
          <cell r="M52">
            <v>64.599999999999994</v>
          </cell>
          <cell r="N52">
            <v>323.80000000000007</v>
          </cell>
          <cell r="Q52">
            <v>9</v>
          </cell>
          <cell r="R52">
            <v>3.9876160990712064</v>
          </cell>
          <cell r="S52">
            <v>66.400000000000006</v>
          </cell>
          <cell r="T52">
            <v>21.333333333333332</v>
          </cell>
          <cell r="U52">
            <v>44.8</v>
          </cell>
        </row>
        <row r="53">
          <cell r="A53" t="str">
            <v>302  Сосиски Сочинки по-баварски,  0.4кг, ТМ Стародворье  ПОКОМ</v>
          </cell>
          <cell r="B53" t="str">
            <v>шт</v>
          </cell>
          <cell r="C53">
            <v>80</v>
          </cell>
          <cell r="D53">
            <v>402</v>
          </cell>
          <cell r="E53">
            <v>397</v>
          </cell>
          <cell r="F53">
            <v>40</v>
          </cell>
          <cell r="G53">
            <v>0.4</v>
          </cell>
          <cell r="H53">
            <v>45</v>
          </cell>
          <cell r="I53">
            <v>394</v>
          </cell>
          <cell r="J53">
            <v>3</v>
          </cell>
          <cell r="K53">
            <v>138.59999999999991</v>
          </cell>
          <cell r="M53">
            <v>79.400000000000006</v>
          </cell>
          <cell r="N53">
            <v>377.20000000000016</v>
          </cell>
          <cell r="Q53">
            <v>7</v>
          </cell>
          <cell r="R53">
            <v>2.2493702770780843</v>
          </cell>
          <cell r="S53">
            <v>46.2</v>
          </cell>
          <cell r="T53">
            <v>66</v>
          </cell>
          <cell r="U53">
            <v>44.8</v>
          </cell>
        </row>
        <row r="54">
          <cell r="A54" t="str">
            <v>309  Сосиски Сочинки с сыром 0,4 кг ТМ Стародворье  ПОКОМ</v>
          </cell>
          <cell r="B54" t="str">
            <v>шт</v>
          </cell>
          <cell r="C54">
            <v>227</v>
          </cell>
          <cell r="D54">
            <v>210</v>
          </cell>
          <cell r="E54">
            <v>355</v>
          </cell>
          <cell r="F54">
            <v>3</v>
          </cell>
          <cell r="G54">
            <v>0.4</v>
          </cell>
          <cell r="H54">
            <v>40</v>
          </cell>
          <cell r="I54">
            <v>369</v>
          </cell>
          <cell r="J54">
            <v>-14</v>
          </cell>
          <cell r="K54">
            <v>571</v>
          </cell>
          <cell r="M54">
            <v>71</v>
          </cell>
          <cell r="N54">
            <v>65</v>
          </cell>
          <cell r="Q54">
            <v>9</v>
          </cell>
          <cell r="R54">
            <v>8.0845070422535219</v>
          </cell>
          <cell r="S54">
            <v>80.599999999999994</v>
          </cell>
          <cell r="T54">
            <v>93.666666666666671</v>
          </cell>
          <cell r="U54">
            <v>82</v>
          </cell>
        </row>
        <row r="55">
          <cell r="A55" t="str">
            <v>312  Ветчина Филейская ТМ Вязанка ТС Столичная ВЕС  ПОКОМ</v>
          </cell>
          <cell r="B55" t="str">
            <v>кг</v>
          </cell>
          <cell r="D55">
            <v>173.49</v>
          </cell>
          <cell r="E55">
            <v>103.029</v>
          </cell>
          <cell r="F55">
            <v>70.460999999999999</v>
          </cell>
          <cell r="G55">
            <v>1</v>
          </cell>
          <cell r="H55">
            <v>50</v>
          </cell>
          <cell r="I55">
            <v>102.959</v>
          </cell>
          <cell r="J55">
            <v>6.9999999999993179E-2</v>
          </cell>
          <cell r="M55">
            <v>20.605799999999999</v>
          </cell>
          <cell r="N55">
            <v>94.38539999999999</v>
          </cell>
          <cell r="Q55">
            <v>8</v>
          </cell>
          <cell r="R55">
            <v>3.4194741286433916</v>
          </cell>
          <cell r="S55">
            <v>13.2196</v>
          </cell>
          <cell r="T55">
            <v>26.195999999999998</v>
          </cell>
          <cell r="U55">
            <v>9.4843999999999991</v>
          </cell>
        </row>
        <row r="56">
          <cell r="A56" t="str">
            <v>313 Колбаса вареная Молокуша ТМ Вязанка в оболочке полиамид. ВЕС  ПОКОМ</v>
          </cell>
          <cell r="B56" t="str">
            <v>кг</v>
          </cell>
          <cell r="D56">
            <v>262.20699999999999</v>
          </cell>
          <cell r="E56">
            <v>148.745</v>
          </cell>
          <cell r="F56">
            <v>113.462</v>
          </cell>
          <cell r="G56">
            <v>1</v>
          </cell>
          <cell r="H56">
            <v>50</v>
          </cell>
          <cell r="I56">
            <v>149.82499999999999</v>
          </cell>
          <cell r="J56">
            <v>-1.0799999999999841</v>
          </cell>
          <cell r="M56">
            <v>29.749000000000002</v>
          </cell>
          <cell r="N56">
            <v>154.27900000000005</v>
          </cell>
          <cell r="Q56">
            <v>9</v>
          </cell>
          <cell r="R56">
            <v>3.8139769404013579</v>
          </cell>
          <cell r="S56">
            <v>16.103999999999999</v>
          </cell>
          <cell r="T56">
            <v>42.705999999999996</v>
          </cell>
          <cell r="U56">
            <v>3.8142000000000005</v>
          </cell>
        </row>
        <row r="57">
          <cell r="A57" t="str">
            <v>314 Колбаса вареная Филейская ТМ Вязанка ТС Классическая в оболочке полиамид.  ПОКОМ</v>
          </cell>
          <cell r="B57" t="str">
            <v>кг</v>
          </cell>
          <cell r="C57">
            <v>53.917000000000002</v>
          </cell>
          <cell r="D57">
            <v>109.11499999999999</v>
          </cell>
          <cell r="E57">
            <v>125.304</v>
          </cell>
          <cell r="F57">
            <v>12.058</v>
          </cell>
          <cell r="G57">
            <v>1</v>
          </cell>
          <cell r="H57">
            <v>55</v>
          </cell>
          <cell r="I57">
            <v>125.218</v>
          </cell>
          <cell r="J57">
            <v>8.5999999999998522E-2</v>
          </cell>
          <cell r="K57">
            <v>193.00900000000001</v>
          </cell>
          <cell r="M57">
            <v>25.0608</v>
          </cell>
          <cell r="N57">
            <v>20.480199999999989</v>
          </cell>
          <cell r="Q57">
            <v>9</v>
          </cell>
          <cell r="R57">
            <v>8.1827794803039016</v>
          </cell>
          <cell r="S57">
            <v>18.096600000000002</v>
          </cell>
          <cell r="T57">
            <v>18.157999999999998</v>
          </cell>
          <cell r="U57">
            <v>28.698</v>
          </cell>
        </row>
        <row r="58">
          <cell r="A58" t="str">
            <v>318 Сосиски Датские ТМ Зареченские колбасы ТС Зареченские п полиамид в модифициров  ПОКОМ</v>
          </cell>
          <cell r="B58" t="str">
            <v>кг</v>
          </cell>
          <cell r="C58">
            <v>24.655000000000001</v>
          </cell>
          <cell r="D58">
            <v>268.43</v>
          </cell>
          <cell r="E58">
            <v>273.50400000000002</v>
          </cell>
          <cell r="F58">
            <v>-1.573</v>
          </cell>
          <cell r="G58">
            <v>1</v>
          </cell>
          <cell r="H58">
            <v>40</v>
          </cell>
          <cell r="I58">
            <v>273.33100000000002</v>
          </cell>
          <cell r="J58">
            <v>0.17300000000000182</v>
          </cell>
          <cell r="K58">
            <v>370.63880000000006</v>
          </cell>
          <cell r="M58">
            <v>54.700800000000001</v>
          </cell>
          <cell r="N58">
            <v>123.24139999999996</v>
          </cell>
          <cell r="Q58">
            <v>9</v>
          </cell>
          <cell r="R58">
            <v>6.7469909032409046</v>
          </cell>
          <cell r="S58">
            <v>43.569200000000002</v>
          </cell>
          <cell r="T58">
            <v>47.895333333333333</v>
          </cell>
          <cell r="U58">
            <v>55.668799999999997</v>
          </cell>
          <cell r="V58" t="str">
            <v>то же что и 254</v>
          </cell>
        </row>
        <row r="59">
          <cell r="A59" t="str">
            <v>320  Сосиски Сочинки с сочным окороком 0,4 кг ТМ Стародворье  ПОКОМ</v>
          </cell>
          <cell r="B59" t="str">
            <v>шт</v>
          </cell>
          <cell r="C59">
            <v>724</v>
          </cell>
          <cell r="E59">
            <v>625</v>
          </cell>
          <cell r="F59">
            <v>8</v>
          </cell>
          <cell r="G59">
            <v>0.4</v>
          </cell>
          <cell r="H59">
            <v>45</v>
          </cell>
          <cell r="I59">
            <v>630</v>
          </cell>
          <cell r="J59">
            <v>-5</v>
          </cell>
          <cell r="K59">
            <v>410</v>
          </cell>
          <cell r="M59">
            <v>125</v>
          </cell>
          <cell r="N59">
            <v>582</v>
          </cell>
          <cell r="Q59">
            <v>8</v>
          </cell>
          <cell r="R59">
            <v>3.3439999999999999</v>
          </cell>
          <cell r="S59">
            <v>122</v>
          </cell>
          <cell r="T59">
            <v>87</v>
          </cell>
          <cell r="U59">
            <v>81</v>
          </cell>
        </row>
        <row r="60">
          <cell r="A60" t="str">
            <v>321 Сосиски Сочинки по-баварски с сыром ТМ Стародворье в оболочке  ПОКОМ</v>
          </cell>
          <cell r="B60" t="str">
            <v>кг</v>
          </cell>
          <cell r="D60">
            <v>8.2100000000000009</v>
          </cell>
          <cell r="E60">
            <v>6.1429999999999998</v>
          </cell>
          <cell r="F60">
            <v>1.0049999999999999</v>
          </cell>
          <cell r="G60">
            <v>1</v>
          </cell>
          <cell r="H60">
            <v>40</v>
          </cell>
          <cell r="I60">
            <v>7.2050000000000001</v>
          </cell>
          <cell r="J60">
            <v>-1.0620000000000003</v>
          </cell>
          <cell r="M60">
            <v>1.2285999999999999</v>
          </cell>
          <cell r="N60">
            <v>6.3665999999999991</v>
          </cell>
          <cell r="Q60">
            <v>6</v>
          </cell>
          <cell r="R60">
            <v>0.81800423245971021</v>
          </cell>
          <cell r="S60">
            <v>0.41799999999999998</v>
          </cell>
          <cell r="T60">
            <v>0.66666666666666663</v>
          </cell>
          <cell r="U60">
            <v>0.40359999999999996</v>
          </cell>
        </row>
        <row r="61">
          <cell r="A61" t="str">
            <v>323 Колбаса варенокопченая Балыкбургская рубленая ТМ Баварушка срез 0,35 кг   ПОКОМ</v>
          </cell>
          <cell r="B61" t="str">
            <v>шт</v>
          </cell>
          <cell r="C61">
            <v>27</v>
          </cell>
          <cell r="E61">
            <v>9</v>
          </cell>
          <cell r="F61">
            <v>-2</v>
          </cell>
          <cell r="G61">
            <v>0.35</v>
          </cell>
          <cell r="H61">
            <v>45</v>
          </cell>
          <cell r="I61">
            <v>9</v>
          </cell>
          <cell r="J61">
            <v>0</v>
          </cell>
          <cell r="K61">
            <v>85.8</v>
          </cell>
          <cell r="M61">
            <v>1.8</v>
          </cell>
          <cell r="Q61">
            <v>46.55555555555555</v>
          </cell>
          <cell r="R61">
            <v>46.55555555555555</v>
          </cell>
          <cell r="S61">
            <v>8.4</v>
          </cell>
          <cell r="T61">
            <v>7.666666666666667</v>
          </cell>
          <cell r="U61">
            <v>11.6</v>
          </cell>
        </row>
        <row r="62">
          <cell r="A62" t="str">
            <v>326 Сосиски Молочные для завтрака ТМ Особый рецепт в оболочке полиам  ПОКОМ</v>
          </cell>
          <cell r="B62" t="str">
            <v>кг</v>
          </cell>
          <cell r="C62">
            <v>533.58900000000006</v>
          </cell>
          <cell r="E62">
            <v>470.822</v>
          </cell>
          <cell r="F62">
            <v>1.79</v>
          </cell>
          <cell r="G62">
            <v>0</v>
          </cell>
          <cell r="H62" t="e">
            <v>#N/A</v>
          </cell>
          <cell r="I62">
            <v>449.05700000000002</v>
          </cell>
          <cell r="J62">
            <v>21.764999999999986</v>
          </cell>
          <cell r="M62">
            <v>94.164400000000001</v>
          </cell>
          <cell r="Q62">
            <v>1.9009307126684818E-2</v>
          </cell>
          <cell r="R62">
            <v>1.9009307126684818E-2</v>
          </cell>
          <cell r="S62">
            <v>0</v>
          </cell>
          <cell r="T62">
            <v>0</v>
          </cell>
          <cell r="U62">
            <v>55.345600000000005</v>
          </cell>
          <cell r="V62" t="str">
            <v>то же что и 255 (задвоенное СКЮ)</v>
          </cell>
        </row>
        <row r="63">
          <cell r="A63" t="str">
            <v>343 Колбаса Докторская оригинальная ТМ Особый рецепт в оболочке полиамид 0,4 кг.  ПОКОМ</v>
          </cell>
          <cell r="B63" t="str">
            <v>шт</v>
          </cell>
          <cell r="C63">
            <v>30</v>
          </cell>
          <cell r="E63">
            <v>29</v>
          </cell>
          <cell r="G63">
            <v>0.4</v>
          </cell>
          <cell r="H63">
            <v>60</v>
          </cell>
          <cell r="I63">
            <v>29</v>
          </cell>
          <cell r="J63">
            <v>0</v>
          </cell>
          <cell r="K63">
            <v>28</v>
          </cell>
          <cell r="M63">
            <v>5.8</v>
          </cell>
          <cell r="N63">
            <v>24.199999999999996</v>
          </cell>
          <cell r="Q63">
            <v>9</v>
          </cell>
          <cell r="R63">
            <v>4.8275862068965516</v>
          </cell>
          <cell r="S63">
            <v>2.8</v>
          </cell>
          <cell r="T63">
            <v>0</v>
          </cell>
          <cell r="U63">
            <v>4</v>
          </cell>
        </row>
        <row r="64">
          <cell r="A64" t="str">
            <v>352  Сардельки Сочинки с сыром 0,4 кг ТМ Стародворье   ПОКОМ</v>
          </cell>
          <cell r="B64" t="str">
            <v>шт</v>
          </cell>
          <cell r="C64">
            <v>182</v>
          </cell>
          <cell r="D64">
            <v>102</v>
          </cell>
          <cell r="E64">
            <v>255</v>
          </cell>
          <cell r="F64">
            <v>4</v>
          </cell>
          <cell r="G64">
            <v>0.4</v>
          </cell>
          <cell r="H64">
            <v>40</v>
          </cell>
          <cell r="I64">
            <v>258</v>
          </cell>
          <cell r="J64">
            <v>-3</v>
          </cell>
          <cell r="K64">
            <v>97.799999999999955</v>
          </cell>
          <cell r="M64">
            <v>51</v>
          </cell>
          <cell r="N64">
            <v>255.20000000000005</v>
          </cell>
          <cell r="Q64">
            <v>7</v>
          </cell>
          <cell r="R64">
            <v>1.9960784313725481</v>
          </cell>
          <cell r="S64">
            <v>34.200000000000003</v>
          </cell>
          <cell r="T64">
            <v>38</v>
          </cell>
          <cell r="U64">
            <v>26.4</v>
          </cell>
        </row>
        <row r="65">
          <cell r="A65" t="str">
            <v>355 Сос Молочные для завтрака ОР полиамид мгс 0,4 кг НД СК  ПОКОМ</v>
          </cell>
          <cell r="B65" t="str">
            <v>шт</v>
          </cell>
          <cell r="C65">
            <v>39</v>
          </cell>
          <cell r="E65">
            <v>38</v>
          </cell>
          <cell r="F65">
            <v>-1</v>
          </cell>
          <cell r="G65">
            <v>0.4</v>
          </cell>
          <cell r="H65">
            <v>40</v>
          </cell>
          <cell r="I65">
            <v>38</v>
          </cell>
          <cell r="J65">
            <v>0</v>
          </cell>
          <cell r="K65">
            <v>91.399999999999991</v>
          </cell>
          <cell r="M65">
            <v>7.6</v>
          </cell>
          <cell r="Q65">
            <v>11.894736842105262</v>
          </cell>
          <cell r="R65">
            <v>11.894736842105262</v>
          </cell>
          <cell r="S65">
            <v>9.6</v>
          </cell>
          <cell r="T65">
            <v>6.666666666666667</v>
          </cell>
          <cell r="U65">
            <v>12.6</v>
          </cell>
        </row>
        <row r="66">
          <cell r="A66" t="str">
            <v>360 Колбаса варено-копченая  Сервелат Левантский ТМ Особый Рецепт  0,35 кг  ПОКОМ</v>
          </cell>
          <cell r="B66" t="str">
            <v>шт</v>
          </cell>
          <cell r="C66">
            <v>2</v>
          </cell>
          <cell r="D66">
            <v>16</v>
          </cell>
          <cell r="E66">
            <v>18</v>
          </cell>
          <cell r="G66">
            <v>0.35</v>
          </cell>
          <cell r="H66">
            <v>35</v>
          </cell>
          <cell r="I66">
            <v>18</v>
          </cell>
          <cell r="J66">
            <v>0</v>
          </cell>
          <cell r="M66">
            <v>3.6</v>
          </cell>
          <cell r="N66">
            <v>18</v>
          </cell>
          <cell r="Q66">
            <v>5</v>
          </cell>
          <cell r="R66">
            <v>0</v>
          </cell>
          <cell r="S66">
            <v>0</v>
          </cell>
          <cell r="T66">
            <v>2.6666666666666665</v>
          </cell>
          <cell r="U66">
            <v>1.2</v>
          </cell>
        </row>
        <row r="67">
          <cell r="A67" t="str">
            <v>365 Колбаса Балыковая ТМ Стародворские колбасы ТС Вязанка в вак  ПОКОМ</v>
          </cell>
          <cell r="B67" t="str">
            <v>кг</v>
          </cell>
          <cell r="G67">
            <v>1</v>
          </cell>
          <cell r="H67">
            <v>40</v>
          </cell>
          <cell r="J67">
            <v>0</v>
          </cell>
          <cell r="K67">
            <v>57.029000000000003</v>
          </cell>
          <cell r="M67">
            <v>0</v>
          </cell>
          <cell r="Q67" t="e">
            <v>#DIV/0!</v>
          </cell>
          <cell r="R67" t="e">
            <v>#DIV/0!</v>
          </cell>
          <cell r="S67">
            <v>4.6836000000000002</v>
          </cell>
          <cell r="T67">
            <v>4.6153333333333331</v>
          </cell>
          <cell r="U67">
            <v>8.1470000000000002</v>
          </cell>
        </row>
        <row r="68">
          <cell r="A68" t="str">
            <v>369 Колбаса Сливушка ТМ Вязанка в оболочке полиамид вес.  ПОКОМ</v>
          </cell>
          <cell r="B68" t="str">
            <v>кг</v>
          </cell>
          <cell r="C68">
            <v>12.66</v>
          </cell>
          <cell r="D68">
            <v>104.53700000000001</v>
          </cell>
          <cell r="E68">
            <v>101.375</v>
          </cell>
          <cell r="F68">
            <v>2.6859999999999999</v>
          </cell>
          <cell r="G68">
            <v>1</v>
          </cell>
          <cell r="H68">
            <v>50</v>
          </cell>
          <cell r="I68">
            <v>102.765</v>
          </cell>
          <cell r="J68">
            <v>-1.3900000000000006</v>
          </cell>
          <cell r="K68">
            <v>150.38580000000002</v>
          </cell>
          <cell r="M68">
            <v>20.274999999999999</v>
          </cell>
          <cell r="N68">
            <v>29.403199999999977</v>
          </cell>
          <cell r="Q68">
            <v>9</v>
          </cell>
          <cell r="R68">
            <v>7.5497805178791637</v>
          </cell>
          <cell r="S68">
            <v>17.8672</v>
          </cell>
          <cell r="T68">
            <v>17.699666666666666</v>
          </cell>
          <cell r="U68">
            <v>20.958400000000001</v>
          </cell>
        </row>
        <row r="69">
          <cell r="A69" t="str">
            <v>370 Ветчина Сливушка с индейкой ТМ Вязанка в оболочке полиамид.</v>
          </cell>
          <cell r="B69" t="str">
            <v>кг</v>
          </cell>
          <cell r="D69">
            <v>109.584</v>
          </cell>
          <cell r="E69">
            <v>54.906999999999996</v>
          </cell>
          <cell r="F69">
            <v>54.677</v>
          </cell>
          <cell r="G69">
            <v>1</v>
          </cell>
          <cell r="H69">
            <v>50</v>
          </cell>
          <cell r="I69">
            <v>54.906999999999996</v>
          </cell>
          <cell r="J69">
            <v>0</v>
          </cell>
          <cell r="M69">
            <v>10.981399999999999</v>
          </cell>
          <cell r="N69">
            <v>44.155599999999986</v>
          </cell>
          <cell r="Q69">
            <v>9</v>
          </cell>
          <cell r="R69">
            <v>4.9790554938350304</v>
          </cell>
          <cell r="S69">
            <v>4.6101999999999999</v>
          </cell>
          <cell r="T69">
            <v>14.892000000000001</v>
          </cell>
          <cell r="U69">
            <v>4.6183999999999994</v>
          </cell>
        </row>
        <row r="70">
          <cell r="A70" t="str">
            <v>371  Сосиски Сочинки Молочные 0,4 кг ТМ Стародворье  ПОКОМ</v>
          </cell>
          <cell r="B70" t="str">
            <v>шт</v>
          </cell>
          <cell r="C70">
            <v>711</v>
          </cell>
          <cell r="E70">
            <v>586</v>
          </cell>
          <cell r="F70">
            <v>20</v>
          </cell>
          <cell r="G70">
            <v>0.4</v>
          </cell>
          <cell r="H70">
            <v>40</v>
          </cell>
          <cell r="I70">
            <v>589</v>
          </cell>
          <cell r="J70">
            <v>-3</v>
          </cell>
          <cell r="K70">
            <v>479</v>
          </cell>
          <cell r="M70">
            <v>117.2</v>
          </cell>
          <cell r="N70">
            <v>555.79999999999995</v>
          </cell>
          <cell r="Q70">
            <v>9</v>
          </cell>
          <cell r="R70">
            <v>4.2576791808873722</v>
          </cell>
          <cell r="S70">
            <v>120.2</v>
          </cell>
          <cell r="T70">
            <v>57.666666666666664</v>
          </cell>
          <cell r="U70">
            <v>82</v>
          </cell>
        </row>
        <row r="71">
          <cell r="A71" t="str">
            <v>372  Сосиски Сочинки Сливочные 0,4 кг ТМ Стародворье  ПОКОМ</v>
          </cell>
          <cell r="B71" t="str">
            <v>шт</v>
          </cell>
          <cell r="C71">
            <v>88</v>
          </cell>
          <cell r="D71">
            <v>300</v>
          </cell>
          <cell r="E71">
            <v>317</v>
          </cell>
          <cell r="F71">
            <v>10</v>
          </cell>
          <cell r="G71">
            <v>0.4</v>
          </cell>
          <cell r="H71">
            <v>40</v>
          </cell>
          <cell r="I71">
            <v>318</v>
          </cell>
          <cell r="J71">
            <v>-1</v>
          </cell>
          <cell r="K71">
            <v>376</v>
          </cell>
          <cell r="M71">
            <v>63.4</v>
          </cell>
          <cell r="N71">
            <v>184.60000000000002</v>
          </cell>
          <cell r="Q71">
            <v>9</v>
          </cell>
          <cell r="R71">
            <v>6.0883280757097795</v>
          </cell>
          <cell r="S71">
            <v>50</v>
          </cell>
          <cell r="T71">
            <v>63</v>
          </cell>
          <cell r="U71">
            <v>54</v>
          </cell>
        </row>
        <row r="72">
          <cell r="A72" t="str">
            <v>376  Сардельки Сочинки с сочным окороком ТМ Стародворье полиамид мгс ф/в 0,4 кг СК3</v>
          </cell>
          <cell r="B72" t="str">
            <v>шт</v>
          </cell>
          <cell r="E72">
            <v>9</v>
          </cell>
          <cell r="F72">
            <v>-9</v>
          </cell>
          <cell r="G72">
            <v>0</v>
          </cell>
          <cell r="H72" t="e">
            <v>#N/A</v>
          </cell>
          <cell r="I72">
            <v>11</v>
          </cell>
          <cell r="J72">
            <v>-2</v>
          </cell>
          <cell r="M72">
            <v>1.8</v>
          </cell>
          <cell r="Q72">
            <v>-5</v>
          </cell>
          <cell r="R72">
            <v>-5</v>
          </cell>
          <cell r="S72">
            <v>0</v>
          </cell>
          <cell r="T72">
            <v>0</v>
          </cell>
          <cell r="U72">
            <v>0</v>
          </cell>
        </row>
        <row r="73">
          <cell r="A73" t="str">
            <v>381  Сардельки Сочинки 0,4кг ТМ Стародворье  ПОКОМ</v>
          </cell>
          <cell r="B73" t="str">
            <v>шт</v>
          </cell>
          <cell r="C73">
            <v>184</v>
          </cell>
          <cell r="E73">
            <v>140</v>
          </cell>
          <cell r="F73">
            <v>18</v>
          </cell>
          <cell r="G73">
            <v>0.4</v>
          </cell>
          <cell r="H73">
            <v>40</v>
          </cell>
          <cell r="I73">
            <v>141</v>
          </cell>
          <cell r="J73">
            <v>-1</v>
          </cell>
          <cell r="K73">
            <v>98</v>
          </cell>
          <cell r="M73">
            <v>28</v>
          </cell>
          <cell r="N73">
            <v>136</v>
          </cell>
          <cell r="Q73">
            <v>9</v>
          </cell>
          <cell r="R73">
            <v>4.1428571428571432</v>
          </cell>
          <cell r="S73">
            <v>29.6</v>
          </cell>
          <cell r="T73">
            <v>22.333333333333332</v>
          </cell>
          <cell r="U73">
            <v>20</v>
          </cell>
        </row>
        <row r="74">
          <cell r="A74" t="str">
            <v>383 Колбаса Сочинка по-европейски с сочной грудиной ТМ Стародворье в оболочке фиброуз в ва  Поком</v>
          </cell>
          <cell r="B74" t="str">
            <v>кг</v>
          </cell>
          <cell r="C74">
            <v>244.78100000000001</v>
          </cell>
          <cell r="D74">
            <v>455.46100000000001</v>
          </cell>
          <cell r="E74">
            <v>361.86599999999999</v>
          </cell>
          <cell r="F74">
            <v>291.60300000000001</v>
          </cell>
          <cell r="G74">
            <v>1</v>
          </cell>
          <cell r="H74">
            <v>40</v>
          </cell>
          <cell r="I74">
            <v>363.584</v>
          </cell>
          <cell r="J74">
            <v>-1.7180000000000177</v>
          </cell>
          <cell r="K74">
            <v>229.74180000000001</v>
          </cell>
          <cell r="M74">
            <v>72.373199999999997</v>
          </cell>
          <cell r="N74">
            <v>130.01399999999995</v>
          </cell>
          <cell r="Q74">
            <v>9</v>
          </cell>
          <cell r="R74">
            <v>7.2035615393543484</v>
          </cell>
          <cell r="S74">
            <v>78.8352</v>
          </cell>
          <cell r="T74">
            <v>81.163666666666671</v>
          </cell>
          <cell r="U74">
            <v>67.522400000000005</v>
          </cell>
        </row>
        <row r="75">
          <cell r="A75" t="str">
            <v>384  Колбаса Сочинка по-фински с сочным окороком ТМ Стародворье в оболочке фиброуз в ва  Поком</v>
          </cell>
          <cell r="B75" t="str">
            <v>кг</v>
          </cell>
          <cell r="C75">
            <v>215.464</v>
          </cell>
          <cell r="D75">
            <v>503.74</v>
          </cell>
          <cell r="E75">
            <v>331.77499999999998</v>
          </cell>
          <cell r="F75">
            <v>342.99099999999999</v>
          </cell>
          <cell r="G75">
            <v>1</v>
          </cell>
          <cell r="H75">
            <v>40</v>
          </cell>
          <cell r="I75">
            <v>333.423</v>
          </cell>
          <cell r="J75">
            <v>-1.6480000000000246</v>
          </cell>
          <cell r="K75">
            <v>102.06719999999996</v>
          </cell>
          <cell r="M75">
            <v>66.35499999999999</v>
          </cell>
          <cell r="N75">
            <v>152.13679999999999</v>
          </cell>
          <cell r="Q75">
            <v>9</v>
          </cell>
          <cell r="R75">
            <v>6.7072292969633036</v>
          </cell>
          <cell r="S75">
            <v>72.139600000000002</v>
          </cell>
          <cell r="T75">
            <v>87.25533333333334</v>
          </cell>
          <cell r="U75">
            <v>59.775599999999997</v>
          </cell>
        </row>
        <row r="76">
          <cell r="A76" t="str">
            <v>405 Ветчины пастеризованная «Нежная с филе» Фикс.вес 0,4 п/а ТМ «Особый рецепт»  Поком</v>
          </cell>
          <cell r="B76" t="str">
            <v>шт</v>
          </cell>
          <cell r="C76">
            <v>41</v>
          </cell>
          <cell r="E76">
            <v>2</v>
          </cell>
          <cell r="F76">
            <v>39</v>
          </cell>
          <cell r="G76">
            <v>0</v>
          </cell>
          <cell r="H76">
            <v>90</v>
          </cell>
          <cell r="I76">
            <v>2</v>
          </cell>
          <cell r="J76">
            <v>0</v>
          </cell>
          <cell r="M76">
            <v>0.4</v>
          </cell>
          <cell r="Q76">
            <v>97.5</v>
          </cell>
          <cell r="R76">
            <v>97.5</v>
          </cell>
          <cell r="S76">
            <v>0.4</v>
          </cell>
          <cell r="T76">
            <v>0.66666666666666663</v>
          </cell>
          <cell r="U76">
            <v>0.4</v>
          </cell>
          <cell r="V76" t="str">
            <v>Заблокировать/ необходимо увеличить продажи</v>
          </cell>
        </row>
        <row r="77">
          <cell r="A77" t="str">
            <v>408 Вареные колбасы Сливушка Вязанка Фикс.вес 0,375 П/а Вязанка  Поком</v>
          </cell>
          <cell r="B77" t="str">
            <v>шт</v>
          </cell>
          <cell r="E77">
            <v>5</v>
          </cell>
          <cell r="F77">
            <v>-5</v>
          </cell>
          <cell r="G77">
            <v>0.375</v>
          </cell>
          <cell r="H77">
            <v>50</v>
          </cell>
          <cell r="I77">
            <v>5</v>
          </cell>
          <cell r="J77">
            <v>0</v>
          </cell>
          <cell r="K77">
            <v>15</v>
          </cell>
          <cell r="M77">
            <v>1</v>
          </cell>
          <cell r="Q77">
            <v>10</v>
          </cell>
          <cell r="R77">
            <v>10</v>
          </cell>
          <cell r="S77">
            <v>0</v>
          </cell>
          <cell r="T77">
            <v>2</v>
          </cell>
          <cell r="U77">
            <v>0</v>
          </cell>
        </row>
        <row r="78">
          <cell r="A78" t="str">
            <v>410 В/к колбасы Сервелат Запекуша с говядиной Вязанка Весовые П/а Вязанка  Поком</v>
          </cell>
          <cell r="B78" t="str">
            <v>кг</v>
          </cell>
          <cell r="C78">
            <v>10.379</v>
          </cell>
          <cell r="E78">
            <v>-0.751</v>
          </cell>
          <cell r="G78">
            <v>0</v>
          </cell>
          <cell r="H78">
            <v>45</v>
          </cell>
          <cell r="I78">
            <v>10</v>
          </cell>
          <cell r="J78">
            <v>-10.750999999999999</v>
          </cell>
          <cell r="M78">
            <v>-0.1502</v>
          </cell>
          <cell r="Q78">
            <v>0</v>
          </cell>
          <cell r="R78">
            <v>0</v>
          </cell>
          <cell r="S78">
            <v>2.8864000000000001</v>
          </cell>
          <cell r="T78">
            <v>0.27599999999999997</v>
          </cell>
          <cell r="U78">
            <v>0</v>
          </cell>
          <cell r="V78" t="str">
            <v>Заблокировать/ необходимо увеличить продажи</v>
          </cell>
        </row>
        <row r="79">
          <cell r="A79" t="str">
            <v>411 Вареные колбасы «Муромская» Весовой п/а ТМ «Зареченские»  Поком</v>
          </cell>
          <cell r="B79" t="str">
            <v>кг</v>
          </cell>
          <cell r="C79">
            <v>24.004999999999999</v>
          </cell>
          <cell r="F79">
            <v>24.004999999999999</v>
          </cell>
          <cell r="G79">
            <v>1</v>
          </cell>
          <cell r="H79">
            <v>50</v>
          </cell>
          <cell r="J79">
            <v>0</v>
          </cell>
          <cell r="M79">
            <v>0</v>
          </cell>
          <cell r="Q79" t="e">
            <v>#DIV/0!</v>
          </cell>
          <cell r="R79" t="e">
            <v>#DIV/0!</v>
          </cell>
          <cell r="S79">
            <v>2.1076000000000001</v>
          </cell>
          <cell r="T79">
            <v>0</v>
          </cell>
          <cell r="U79">
            <v>0</v>
          </cell>
        </row>
        <row r="80">
          <cell r="A80" t="str">
            <v>412 Вареные колбасы «Молочная с нежным филе» Фикс.вес 0,4 кг п/а ТМ «Особый рецепт»  Поком</v>
          </cell>
          <cell r="B80" t="str">
            <v>шт</v>
          </cell>
          <cell r="C80">
            <v>7</v>
          </cell>
          <cell r="E80">
            <v>4</v>
          </cell>
          <cell r="F80">
            <v>3</v>
          </cell>
          <cell r="G80">
            <v>0</v>
          </cell>
          <cell r="H80">
            <v>90</v>
          </cell>
          <cell r="I80">
            <v>7</v>
          </cell>
          <cell r="J80">
            <v>-3</v>
          </cell>
          <cell r="M80">
            <v>0.8</v>
          </cell>
          <cell r="Q80">
            <v>3.75</v>
          </cell>
          <cell r="R80">
            <v>3.75</v>
          </cell>
          <cell r="S80">
            <v>2</v>
          </cell>
          <cell r="T80">
            <v>0</v>
          </cell>
          <cell r="U80">
            <v>0</v>
          </cell>
          <cell r="V80" t="str">
            <v>Заблокировать/ необходимо увеличить продажи</v>
          </cell>
        </row>
        <row r="81">
          <cell r="A81" t="str">
            <v>413 Вареные колбасы пастеризованн «Стародворская без шпика» Фикс.вес 0,4 п/а ТМ «Стародворье»  Поком</v>
          </cell>
          <cell r="B81" t="str">
            <v>шт</v>
          </cell>
          <cell r="C81">
            <v>10</v>
          </cell>
          <cell r="E81">
            <v>2</v>
          </cell>
          <cell r="F81">
            <v>8</v>
          </cell>
          <cell r="G81">
            <v>0</v>
          </cell>
          <cell r="H81">
            <v>90</v>
          </cell>
          <cell r="I81">
            <v>2</v>
          </cell>
          <cell r="J81">
            <v>0</v>
          </cell>
          <cell r="M81">
            <v>0.4</v>
          </cell>
          <cell r="Q81">
            <v>20</v>
          </cell>
          <cell r="R81">
            <v>20</v>
          </cell>
          <cell r="S81">
            <v>0</v>
          </cell>
          <cell r="T81">
            <v>3.3333333333333335</v>
          </cell>
          <cell r="U81">
            <v>0</v>
          </cell>
          <cell r="V81" t="str">
            <v>Заблокировать/ необходимо увеличить продажи</v>
          </cell>
        </row>
        <row r="82">
          <cell r="A82" t="str">
            <v>414 Вареные колбасы Молочная По-стародворски Фирменная Фикс.вес 0,5 П/а Стародворье  Поком</v>
          </cell>
          <cell r="B82" t="str">
            <v>шт</v>
          </cell>
          <cell r="E82">
            <v>6</v>
          </cell>
          <cell r="F82">
            <v>-6</v>
          </cell>
          <cell r="G82">
            <v>0.5</v>
          </cell>
          <cell r="H82">
            <v>55</v>
          </cell>
          <cell r="I82">
            <v>6</v>
          </cell>
          <cell r="J82">
            <v>0</v>
          </cell>
          <cell r="K82">
            <v>15</v>
          </cell>
          <cell r="M82">
            <v>1.2</v>
          </cell>
          <cell r="N82">
            <v>5</v>
          </cell>
          <cell r="Q82">
            <v>11.666666666666668</v>
          </cell>
          <cell r="R82">
            <v>7.5</v>
          </cell>
          <cell r="S82">
            <v>2</v>
          </cell>
          <cell r="T82">
            <v>0</v>
          </cell>
          <cell r="U82">
            <v>0</v>
          </cell>
        </row>
        <row r="83">
          <cell r="A83" t="str">
            <v>415 Вареные колбасы Докторская ГОСТ Золоченная в печи Весовые ц/о в/у Стародворье  Поком</v>
          </cell>
          <cell r="B83" t="str">
            <v>кг</v>
          </cell>
          <cell r="C83">
            <v>30.893000000000001</v>
          </cell>
          <cell r="E83">
            <v>6.7380000000000004</v>
          </cell>
          <cell r="F83">
            <v>24.155000000000001</v>
          </cell>
          <cell r="G83">
            <v>1</v>
          </cell>
          <cell r="H83">
            <v>35</v>
          </cell>
          <cell r="I83">
            <v>6.7380000000000004</v>
          </cell>
          <cell r="J83">
            <v>0</v>
          </cell>
          <cell r="M83">
            <v>1.3476000000000001</v>
          </cell>
          <cell r="Q83">
            <v>17.924458296230334</v>
          </cell>
          <cell r="R83">
            <v>17.924458296230334</v>
          </cell>
          <cell r="S83">
            <v>0</v>
          </cell>
          <cell r="T83">
            <v>0</v>
          </cell>
          <cell r="U83">
            <v>0</v>
          </cell>
        </row>
        <row r="84">
          <cell r="A84" t="str">
            <v>416 Вареные колбасы Докторская стародворская Золоченная в печи Весовые ц/о в/у Стародворье  Поком</v>
          </cell>
          <cell r="B84" t="str">
            <v>кг</v>
          </cell>
          <cell r="D84">
            <v>21.074999999999999</v>
          </cell>
          <cell r="F84">
            <v>21.074999999999999</v>
          </cell>
          <cell r="G84">
            <v>0</v>
          </cell>
          <cell r="H84">
            <v>35</v>
          </cell>
          <cell r="J84">
            <v>0</v>
          </cell>
          <cell r="M84">
            <v>0</v>
          </cell>
          <cell r="Q84" t="e">
            <v>#DIV/0!</v>
          </cell>
          <cell r="R84" t="e">
            <v>#DIV/0!</v>
          </cell>
          <cell r="S84">
            <v>7.7493999999999996</v>
          </cell>
          <cell r="T84">
            <v>0.88933333333333342</v>
          </cell>
          <cell r="U84">
            <v>0</v>
          </cell>
          <cell r="V84" t="str">
            <v>Заблокировать</v>
          </cell>
        </row>
        <row r="85">
          <cell r="A85" t="str">
            <v>417 П/к колбасы «Сочинка рубленая с сочным окороком» Весовой фиброуз ТМ «Стародворье»  Поком</v>
          </cell>
          <cell r="B85" t="str">
            <v>кг</v>
          </cell>
          <cell r="D85">
            <v>23.931999999999999</v>
          </cell>
          <cell r="E85">
            <v>23.931999999999999</v>
          </cell>
          <cell r="G85">
            <v>1</v>
          </cell>
          <cell r="H85">
            <v>40</v>
          </cell>
          <cell r="I85">
            <v>24.077000000000002</v>
          </cell>
          <cell r="J85">
            <v>-0.14500000000000313</v>
          </cell>
          <cell r="M85">
            <v>4.7863999999999995</v>
          </cell>
          <cell r="N85">
            <v>23.931999999999999</v>
          </cell>
          <cell r="Q85">
            <v>5</v>
          </cell>
          <cell r="R85">
            <v>0</v>
          </cell>
          <cell r="S85">
            <v>0</v>
          </cell>
          <cell r="T85">
            <v>3.2330000000000001</v>
          </cell>
          <cell r="U85">
            <v>0</v>
          </cell>
        </row>
        <row r="86">
          <cell r="A86" t="str">
            <v>418 С/к колбасы Мини-салями во вкусом бекона Ядрена копоть Фикс.вес 0,05 б/о Ядрена копоть  Поком</v>
          </cell>
          <cell r="B86" t="str">
            <v>шт</v>
          </cell>
          <cell r="C86">
            <v>12</v>
          </cell>
          <cell r="E86">
            <v>12</v>
          </cell>
          <cell r="G86">
            <v>0</v>
          </cell>
          <cell r="H86">
            <v>120</v>
          </cell>
          <cell r="I86">
            <v>12</v>
          </cell>
          <cell r="J86">
            <v>0</v>
          </cell>
          <cell r="M86">
            <v>2.4</v>
          </cell>
          <cell r="Q86">
            <v>0</v>
          </cell>
          <cell r="R86">
            <v>0</v>
          </cell>
          <cell r="S86">
            <v>2</v>
          </cell>
          <cell r="T86">
            <v>1.3333333333333333</v>
          </cell>
          <cell r="U86">
            <v>2.4</v>
          </cell>
          <cell r="V86" t="str">
            <v>Заблокировать</v>
          </cell>
        </row>
        <row r="87">
          <cell r="A87" t="str">
            <v>420 Паштеты «Печеночный с морковью ГОСТ» Фикс.вес 0,1 ТМ «Стародворье»  Поком</v>
          </cell>
          <cell r="B87" t="str">
            <v>шт</v>
          </cell>
          <cell r="C87">
            <v>30</v>
          </cell>
          <cell r="E87">
            <v>25</v>
          </cell>
          <cell r="G87">
            <v>0.1</v>
          </cell>
          <cell r="H87">
            <v>730</v>
          </cell>
          <cell r="I87">
            <v>25</v>
          </cell>
          <cell r="J87">
            <v>0</v>
          </cell>
          <cell r="M87">
            <v>5</v>
          </cell>
          <cell r="N87">
            <v>25</v>
          </cell>
          <cell r="Q87">
            <v>5</v>
          </cell>
          <cell r="R87">
            <v>0</v>
          </cell>
          <cell r="S87">
            <v>2.4</v>
          </cell>
          <cell r="T87">
            <v>1.6666666666666667</v>
          </cell>
          <cell r="U87">
            <v>1</v>
          </cell>
        </row>
        <row r="88">
          <cell r="A88" t="str">
            <v>421 Сардельки Сливушки #минидельки ТМ Вязанка айпил мгс ф/в 0,33 кг  Поком</v>
          </cell>
          <cell r="B88" t="str">
            <v>шт</v>
          </cell>
          <cell r="C88">
            <v>35</v>
          </cell>
          <cell r="E88">
            <v>29</v>
          </cell>
          <cell r="F88">
            <v>6</v>
          </cell>
          <cell r="G88">
            <v>0.33</v>
          </cell>
          <cell r="H88">
            <v>40</v>
          </cell>
          <cell r="I88">
            <v>29</v>
          </cell>
          <cell r="J88">
            <v>0</v>
          </cell>
          <cell r="M88">
            <v>5.8</v>
          </cell>
          <cell r="N88">
            <v>28.799999999999997</v>
          </cell>
          <cell r="Q88">
            <v>6</v>
          </cell>
          <cell r="R88">
            <v>1.0344827586206897</v>
          </cell>
          <cell r="S88">
            <v>6.4</v>
          </cell>
          <cell r="T88">
            <v>2.6666666666666665</v>
          </cell>
          <cell r="U88">
            <v>1</v>
          </cell>
          <cell r="V88" t="str">
            <v>нет в бланке</v>
          </cell>
        </row>
        <row r="89">
          <cell r="A89" t="str">
            <v>422 Сардельки «Сливушки с сыром #минидельки» ф/в 0,33 айпил ТМ «Вязанка»  Поком</v>
          </cell>
          <cell r="B89" t="str">
            <v>шт</v>
          </cell>
          <cell r="C89">
            <v>43</v>
          </cell>
          <cell r="E89">
            <v>22</v>
          </cell>
          <cell r="F89">
            <v>19</v>
          </cell>
          <cell r="G89">
            <v>0.33</v>
          </cell>
          <cell r="H89">
            <v>40</v>
          </cell>
          <cell r="I89">
            <v>28</v>
          </cell>
          <cell r="J89">
            <v>-6</v>
          </cell>
          <cell r="M89">
            <v>4.4000000000000004</v>
          </cell>
          <cell r="N89">
            <v>20.6</v>
          </cell>
          <cell r="Q89">
            <v>9</v>
          </cell>
          <cell r="R89">
            <v>4.3181818181818175</v>
          </cell>
          <cell r="S89">
            <v>5.8</v>
          </cell>
          <cell r="T89">
            <v>0</v>
          </cell>
          <cell r="U89">
            <v>3.2</v>
          </cell>
        </row>
        <row r="90">
          <cell r="A90" t="str">
            <v>423 Сосиски «Сливушки с сыром» ф/в 0,3 п/а ТМ «Вязанка»  Поком</v>
          </cell>
          <cell r="B90" t="str">
            <v>шт</v>
          </cell>
          <cell r="C90">
            <v>27</v>
          </cell>
          <cell r="E90">
            <v>5</v>
          </cell>
          <cell r="F90">
            <v>18</v>
          </cell>
          <cell r="G90">
            <v>0.3</v>
          </cell>
          <cell r="H90">
            <v>40</v>
          </cell>
          <cell r="I90">
            <v>9</v>
          </cell>
          <cell r="J90">
            <v>-4</v>
          </cell>
          <cell r="M90">
            <v>1</v>
          </cell>
          <cell r="Q90">
            <v>18</v>
          </cell>
          <cell r="R90">
            <v>18</v>
          </cell>
          <cell r="S90">
            <v>1</v>
          </cell>
          <cell r="T90">
            <v>0</v>
          </cell>
          <cell r="U90">
            <v>0</v>
          </cell>
          <cell r="V90" t="str">
            <v>необходимо увеличить продажи</v>
          </cell>
        </row>
        <row r="91">
          <cell r="A91" t="str">
            <v>424 Сосиски Сливочные Вязанка Сливушки Весовые П/а мгс Вязанка  Поком</v>
          </cell>
          <cell r="B91" t="str">
            <v>кг</v>
          </cell>
          <cell r="E91">
            <v>8.3620000000000001</v>
          </cell>
          <cell r="F91">
            <v>-8.3620000000000001</v>
          </cell>
          <cell r="G91">
            <v>0</v>
          </cell>
          <cell r="H91">
            <v>45</v>
          </cell>
          <cell r="I91">
            <v>8.3620000000000001</v>
          </cell>
          <cell r="J91">
            <v>0</v>
          </cell>
          <cell r="M91">
            <v>1.6724000000000001</v>
          </cell>
          <cell r="Q91">
            <v>-5</v>
          </cell>
          <cell r="R91">
            <v>-5</v>
          </cell>
          <cell r="S91">
            <v>2.5056000000000003</v>
          </cell>
          <cell r="T91">
            <v>0</v>
          </cell>
          <cell r="U91">
            <v>0</v>
          </cell>
          <cell r="V91" t="str">
            <v>то же что и 017 (задвоенное СКЮ)</v>
          </cell>
        </row>
        <row r="92">
          <cell r="A92" t="str">
            <v>425 Сосиски «Сочные без свинины» Весовые ТМ «Особый рецепт» 1,3 кг  Поком</v>
          </cell>
          <cell r="B92" t="str">
            <v>кг</v>
          </cell>
          <cell r="C92">
            <v>-0.54700000000000004</v>
          </cell>
          <cell r="E92">
            <v>-1.409</v>
          </cell>
          <cell r="F92">
            <v>-0.54700000000000004</v>
          </cell>
          <cell r="G92">
            <v>0</v>
          </cell>
          <cell r="H92" t="e">
            <v>#N/A</v>
          </cell>
          <cell r="J92">
            <v>-1.409</v>
          </cell>
          <cell r="M92">
            <v>-0.28179999999999999</v>
          </cell>
          <cell r="Q92">
            <v>1.9410929737402416</v>
          </cell>
          <cell r="R92">
            <v>1.9410929737402416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>440 Колбаса Стародворье 450г Сочинка с сочным окороком вар  Поком</v>
          </cell>
          <cell r="B93" t="str">
            <v>шт</v>
          </cell>
          <cell r="E93">
            <v>6</v>
          </cell>
          <cell r="F93">
            <v>-6</v>
          </cell>
          <cell r="G93">
            <v>0.45</v>
          </cell>
          <cell r="H93">
            <v>55</v>
          </cell>
          <cell r="I93">
            <v>6</v>
          </cell>
          <cell r="J93">
            <v>0</v>
          </cell>
          <cell r="K93">
            <v>15</v>
          </cell>
          <cell r="M93">
            <v>1.2</v>
          </cell>
          <cell r="N93">
            <v>5</v>
          </cell>
          <cell r="Q93">
            <v>11.666666666666668</v>
          </cell>
          <cell r="R93">
            <v>7.5</v>
          </cell>
          <cell r="S93">
            <v>0.2</v>
          </cell>
          <cell r="T93">
            <v>2</v>
          </cell>
          <cell r="U93">
            <v>0</v>
          </cell>
        </row>
        <row r="94">
          <cell r="A94" t="str">
            <v>442 Сосиски Вязанка 450г Молокуши Молочные газ/ср  Поком</v>
          </cell>
          <cell r="B94" t="str">
            <v>шт</v>
          </cell>
          <cell r="E94">
            <v>12</v>
          </cell>
          <cell r="F94">
            <v>-12</v>
          </cell>
          <cell r="G94">
            <v>0</v>
          </cell>
          <cell r="H94">
            <v>45</v>
          </cell>
          <cell r="I94">
            <v>12</v>
          </cell>
          <cell r="J94">
            <v>0</v>
          </cell>
          <cell r="M94">
            <v>2.4</v>
          </cell>
          <cell r="Q94">
            <v>-5</v>
          </cell>
          <cell r="R94">
            <v>-5</v>
          </cell>
          <cell r="S94">
            <v>3.6</v>
          </cell>
          <cell r="T94">
            <v>4</v>
          </cell>
          <cell r="U94">
            <v>0</v>
          </cell>
          <cell r="V94" t="str">
            <v>то же что и 030 (задвоенное СКЮ)</v>
          </cell>
        </row>
        <row r="95">
          <cell r="A95" t="str">
            <v>443 Сосиски Вязанка 450г Сливушки Сливочные газ/ср  Поком</v>
          </cell>
          <cell r="B95" t="str">
            <v>шт</v>
          </cell>
          <cell r="E95">
            <v>6</v>
          </cell>
          <cell r="F95">
            <v>-6</v>
          </cell>
          <cell r="G95">
            <v>0</v>
          </cell>
          <cell r="H95">
            <v>45</v>
          </cell>
          <cell r="I95">
            <v>12</v>
          </cell>
          <cell r="J95">
            <v>-6</v>
          </cell>
          <cell r="M95">
            <v>1.2</v>
          </cell>
          <cell r="Q95">
            <v>-5</v>
          </cell>
          <cell r="R95">
            <v>-5</v>
          </cell>
          <cell r="S95">
            <v>2.4</v>
          </cell>
          <cell r="T95">
            <v>4</v>
          </cell>
          <cell r="U95">
            <v>0</v>
          </cell>
          <cell r="V95" t="str">
            <v>то же что и 032 (задвоенное СКЮ)</v>
          </cell>
        </row>
        <row r="96">
          <cell r="A96" t="str">
            <v>444 Сосиски Вязанка Молокуши вес  Поком</v>
          </cell>
          <cell r="B96" t="str">
            <v>кг</v>
          </cell>
          <cell r="E96">
            <v>8.8870000000000005</v>
          </cell>
          <cell r="F96">
            <v>-8.8870000000000005</v>
          </cell>
          <cell r="G96">
            <v>0</v>
          </cell>
          <cell r="H96" t="e">
            <v>#N/A</v>
          </cell>
          <cell r="I96">
            <v>8.8870000000000005</v>
          </cell>
          <cell r="J96">
            <v>0</v>
          </cell>
          <cell r="M96">
            <v>1.7774000000000001</v>
          </cell>
          <cell r="Q96">
            <v>-5</v>
          </cell>
          <cell r="R96">
            <v>-5</v>
          </cell>
          <cell r="S96">
            <v>0</v>
          </cell>
          <cell r="T96">
            <v>2.9553333333333334</v>
          </cell>
          <cell r="U96">
            <v>0</v>
          </cell>
        </row>
        <row r="97">
          <cell r="A97" t="str">
            <v>445 Сосиски Стародворье Сочинки Молочные п/а вес  Поком</v>
          </cell>
          <cell r="B97" t="str">
            <v>кг</v>
          </cell>
          <cell r="C97">
            <v>17.692</v>
          </cell>
          <cell r="D97">
            <v>24.146999999999998</v>
          </cell>
          <cell r="E97">
            <v>29.795999999999999</v>
          </cell>
          <cell r="F97">
            <v>7.9130000000000003</v>
          </cell>
          <cell r="G97">
            <v>1</v>
          </cell>
          <cell r="H97">
            <v>40</v>
          </cell>
          <cell r="I97">
            <v>37.771999999999998</v>
          </cell>
          <cell r="J97">
            <v>-7.9759999999999991</v>
          </cell>
          <cell r="M97">
            <v>5.9592000000000001</v>
          </cell>
          <cell r="N97">
            <v>27.842200000000002</v>
          </cell>
          <cell r="Q97">
            <v>6</v>
          </cell>
          <cell r="R97">
            <v>1.3278628003758894</v>
          </cell>
          <cell r="S97">
            <v>1.0973999999999999</v>
          </cell>
          <cell r="T97">
            <v>6.1066666666666665</v>
          </cell>
          <cell r="U97">
            <v>1.6408</v>
          </cell>
        </row>
        <row r="98">
          <cell r="A98" t="str">
            <v>446 Сосиски Баварские с сыром 0,35 кг. ТМ Стародворье в оболочке айпил в модифи газовой среде  Поком</v>
          </cell>
          <cell r="B98" t="str">
            <v>шт</v>
          </cell>
          <cell r="C98">
            <v>53</v>
          </cell>
          <cell r="E98">
            <v>24</v>
          </cell>
          <cell r="F98">
            <v>29</v>
          </cell>
          <cell r="G98">
            <v>0.35</v>
          </cell>
          <cell r="H98">
            <v>40</v>
          </cell>
          <cell r="I98">
            <v>24</v>
          </cell>
          <cell r="J98">
            <v>0</v>
          </cell>
          <cell r="M98">
            <v>4.8</v>
          </cell>
          <cell r="N98">
            <v>14.199999999999996</v>
          </cell>
          <cell r="Q98">
            <v>9</v>
          </cell>
          <cell r="R98">
            <v>6.041666666666667</v>
          </cell>
          <cell r="S98">
            <v>0</v>
          </cell>
          <cell r="T98">
            <v>0</v>
          </cell>
          <cell r="U98">
            <v>0.2</v>
          </cell>
          <cell r="V98" t="str">
            <v>необходимо увеличить продажи</v>
          </cell>
        </row>
        <row r="99">
          <cell r="A99" t="str">
            <v>451 Сосиски «Баварские» Фикс.вес 0,35 П/а ТМ «Стародворье»  Поком</v>
          </cell>
          <cell r="B99" t="str">
            <v>шт</v>
          </cell>
          <cell r="C99">
            <v>29</v>
          </cell>
          <cell r="G99">
            <v>0</v>
          </cell>
          <cell r="H99">
            <v>45</v>
          </cell>
          <cell r="J99">
            <v>0</v>
          </cell>
          <cell r="M99">
            <v>0</v>
          </cell>
          <cell r="Q99" t="e">
            <v>#DIV/0!</v>
          </cell>
          <cell r="R99" t="e">
            <v>#DIV/0!</v>
          </cell>
          <cell r="S99">
            <v>5.8</v>
          </cell>
          <cell r="T99">
            <v>0</v>
          </cell>
          <cell r="U99">
            <v>0.4</v>
          </cell>
          <cell r="V99" t="str">
            <v>то же что и 460 (задвоенное СКЮ)</v>
          </cell>
        </row>
        <row r="100">
          <cell r="A100" t="str">
            <v>456 Колбаса вареная Сочинка ТМ Стародворье в оболочке полиамид 0,45 кг.Мясной продукт.  Поком</v>
          </cell>
          <cell r="B100" t="str">
            <v>шт</v>
          </cell>
          <cell r="D100">
            <v>24</v>
          </cell>
          <cell r="E100">
            <v>7</v>
          </cell>
          <cell r="F100">
            <v>17</v>
          </cell>
          <cell r="G100">
            <v>0.45</v>
          </cell>
          <cell r="H100">
            <v>55</v>
          </cell>
          <cell r="I100">
            <v>7</v>
          </cell>
          <cell r="J100">
            <v>0</v>
          </cell>
          <cell r="M100">
            <v>1.4</v>
          </cell>
          <cell r="Q100">
            <v>12.142857142857144</v>
          </cell>
          <cell r="R100">
            <v>12.142857142857144</v>
          </cell>
          <cell r="S100">
            <v>0.2</v>
          </cell>
          <cell r="T100">
            <v>0</v>
          </cell>
          <cell r="U100">
            <v>0</v>
          </cell>
        </row>
        <row r="101">
          <cell r="A101" t="str">
            <v>458 Колбаса Балыкбургская ТМ Баварушка с мраморным балыком в оболочке черева в вакуу 0,11 кг.  Поком</v>
          </cell>
          <cell r="B101" t="str">
            <v>шт</v>
          </cell>
          <cell r="D101">
            <v>24</v>
          </cell>
          <cell r="E101">
            <v>11</v>
          </cell>
          <cell r="F101">
            <v>13</v>
          </cell>
          <cell r="G101">
            <v>0.11</v>
          </cell>
          <cell r="H101">
            <v>150</v>
          </cell>
          <cell r="I101">
            <v>15</v>
          </cell>
          <cell r="J101">
            <v>-4</v>
          </cell>
          <cell r="M101">
            <v>2.2000000000000002</v>
          </cell>
          <cell r="N101">
            <v>6.8000000000000007</v>
          </cell>
          <cell r="Q101">
            <v>9</v>
          </cell>
          <cell r="R101">
            <v>5.9090909090909083</v>
          </cell>
          <cell r="S101">
            <v>0</v>
          </cell>
          <cell r="T101">
            <v>0</v>
          </cell>
          <cell r="U101">
            <v>0</v>
          </cell>
        </row>
        <row r="102">
          <cell r="A102" t="str">
            <v>460  Сосиски Баварские ТМ Стародворье 0,35 кг ПОКОМ</v>
          </cell>
          <cell r="B102" t="str">
            <v>шт</v>
          </cell>
          <cell r="C102">
            <v>29</v>
          </cell>
          <cell r="D102">
            <v>91</v>
          </cell>
          <cell r="E102">
            <v>9</v>
          </cell>
          <cell r="F102">
            <v>108</v>
          </cell>
          <cell r="G102">
            <v>0.35</v>
          </cell>
          <cell r="H102">
            <v>45</v>
          </cell>
          <cell r="I102">
            <v>10</v>
          </cell>
          <cell r="J102">
            <v>-1</v>
          </cell>
          <cell r="M102">
            <v>1.8</v>
          </cell>
          <cell r="Q102">
            <v>60</v>
          </cell>
          <cell r="R102">
            <v>60</v>
          </cell>
          <cell r="S102">
            <v>0</v>
          </cell>
          <cell r="T102">
            <v>0</v>
          </cell>
          <cell r="U102">
            <v>0.2</v>
          </cell>
          <cell r="V102" t="str">
            <v>то же что и 451</v>
          </cell>
        </row>
        <row r="103">
          <cell r="A103" t="str">
            <v>470 Колбаса Любительская ТМ Вязанка в оболочке полиамид.Мясной продукт категории А.  Поком</v>
          </cell>
          <cell r="B103" t="str">
            <v>кг</v>
          </cell>
          <cell r="C103">
            <v>4.1900000000000004</v>
          </cell>
          <cell r="E103">
            <v>4.1879999999999997</v>
          </cell>
          <cell r="F103">
            <v>2E-3</v>
          </cell>
          <cell r="G103">
            <v>1</v>
          </cell>
          <cell r="H103">
            <v>50</v>
          </cell>
          <cell r="I103">
            <v>4.1879999999999997</v>
          </cell>
          <cell r="J103">
            <v>0</v>
          </cell>
          <cell r="K103">
            <v>15.521199999999999</v>
          </cell>
          <cell r="M103">
            <v>0.8375999999999999</v>
          </cell>
          <cell r="Q103">
            <v>18.532951289398284</v>
          </cell>
          <cell r="R103">
            <v>18.532951289398284</v>
          </cell>
          <cell r="S103">
            <v>0</v>
          </cell>
          <cell r="T103">
            <v>0</v>
          </cell>
          <cell r="U103">
            <v>2.2176</v>
          </cell>
          <cell r="V103" t="str">
            <v>новинка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11.01.2024 - 17.01.2024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БЕРДЯНСК</v>
          </cell>
          <cell r="D7">
            <v>33034.686999999998</v>
          </cell>
        </row>
        <row r="8">
          <cell r="A8" t="str">
            <v>ПОКОМ Логистический Партнер</v>
          </cell>
          <cell r="D8">
            <v>33034.686999999998</v>
          </cell>
        </row>
        <row r="9">
          <cell r="A9" t="str">
            <v>Вязанка Логистический Партнер(Кг)</v>
          </cell>
          <cell r="D9">
            <v>1042.222</v>
          </cell>
        </row>
        <row r="10">
          <cell r="A10" t="str">
            <v>005  Колбаса Докторская ГОСТ, Вязанка вектор,ВЕС. ПОКОМ</v>
          </cell>
          <cell r="D10">
            <v>140.70599999999999</v>
          </cell>
        </row>
        <row r="11">
          <cell r="A11" t="str">
            <v>016  Сосиски Вязанка Молочные, Вязанка вискофан  ВЕС.ПОКОМ</v>
          </cell>
          <cell r="D11">
            <v>108.97</v>
          </cell>
        </row>
        <row r="12">
          <cell r="A12" t="str">
            <v>017  Сосиски Вязанка Сливочные, Вязанка амицел ВЕС.ПОКОМ</v>
          </cell>
          <cell r="D12">
            <v>174.11600000000001</v>
          </cell>
        </row>
        <row r="13">
          <cell r="A13" t="str">
            <v>312  Ветчина Филейская ТМ Вязанка ТС Столичная ВЕС  ПОКОМ</v>
          </cell>
          <cell r="D13">
            <v>126.69799999999999</v>
          </cell>
        </row>
        <row r="14">
          <cell r="A14" t="str">
            <v>313 Колбаса вареная Молокуша ТМ Вязанка в оболочке полиамид. ВЕС  ПОКОМ</v>
          </cell>
          <cell r="D14">
            <v>195.328</v>
          </cell>
        </row>
        <row r="15">
          <cell r="A15" t="str">
            <v>314 Колбаса вареная Филейская ТМ Вязанка ТС Классическая в оболочке полиамид.  ПОКОМ</v>
          </cell>
          <cell r="D15">
            <v>94.204999999999998</v>
          </cell>
        </row>
        <row r="16">
          <cell r="A16" t="str">
            <v>369 Колбаса Сливушка ТМ Вязанка в оболочке полиамид вес.  ПОКОМ</v>
          </cell>
          <cell r="D16">
            <v>107.863</v>
          </cell>
        </row>
        <row r="17">
          <cell r="A17" t="str">
            <v>370 Ветчина Сливушка с индейкой ТМ Вязанка в оболочке полиамид.</v>
          </cell>
          <cell r="D17">
            <v>67.087000000000003</v>
          </cell>
        </row>
        <row r="18">
          <cell r="A18" t="str">
            <v>410 В/к колбасы Сервелат Запекуша с говядиной Вязанка Весовые П/а Вязанка  Поком</v>
          </cell>
          <cell r="D18">
            <v>10</v>
          </cell>
        </row>
        <row r="19">
          <cell r="A19" t="str">
            <v>424 Сосиски Сливочные Вязанка Сливушки Весовые П/а мгс Вязанка  Поком</v>
          </cell>
          <cell r="D19">
            <v>8.3620000000000001</v>
          </cell>
        </row>
        <row r="20">
          <cell r="A20" t="str">
            <v>444 Сосиски Вязанка Молокуши вес  Поком</v>
          </cell>
          <cell r="D20">
            <v>8.8870000000000005</v>
          </cell>
        </row>
        <row r="21">
          <cell r="A21" t="str">
            <v>Вязанка Логистический Партнер(Шт)</v>
          </cell>
          <cell r="D21">
            <v>548</v>
          </cell>
        </row>
        <row r="22">
          <cell r="A22" t="str">
            <v>023  Колбаса Докторская ГОСТ, Вязанка вектор, 0,4 кг, ПОКОМ</v>
          </cell>
          <cell r="D22">
            <v>20</v>
          </cell>
        </row>
        <row r="23">
          <cell r="A23" t="str">
            <v>030  Сосиски Вязанка Молочные, Вязанка вискофан МГС, 0.45кг, ПОКОМ</v>
          </cell>
          <cell r="D23">
            <v>155</v>
          </cell>
        </row>
        <row r="24">
          <cell r="A24" t="str">
            <v>032  Сосиски Вязанка Сливочные, Вязанка амицел МГС, 0.45кг, ПОКОМ</v>
          </cell>
          <cell r="D24">
            <v>202</v>
          </cell>
        </row>
        <row r="25">
          <cell r="A25" t="str">
            <v>034  Сосиски Рубленые, Вязанка вискофан МГС, 0.5кг, ПОКОМ</v>
          </cell>
          <cell r="D25">
            <v>22</v>
          </cell>
        </row>
        <row r="26">
          <cell r="A26" t="str">
            <v>036  Колбаса Сервелат Запекуша с сочным окороком, Вязанка 0,35кг,  ПОКОМ</v>
          </cell>
          <cell r="D26">
            <v>15</v>
          </cell>
        </row>
        <row r="27">
          <cell r="A27" t="str">
            <v>276  Колбаса Сливушка ТМ Вязанка в оболочке полиамид 0,45 кг  ПОКОМ</v>
          </cell>
          <cell r="D27">
            <v>10</v>
          </cell>
        </row>
        <row r="28">
          <cell r="A28" t="str">
            <v>299 Колбаса Классическая, Вязанка п/а 0,6кг, ПОКОМ</v>
          </cell>
          <cell r="D28">
            <v>7</v>
          </cell>
        </row>
        <row r="29">
          <cell r="A29" t="str">
            <v>405 Ветчины пастеризованная «Нежная с филе» Фикс.вес 0,4 п/а ТМ «Особый рецепт»  Поком</v>
          </cell>
          <cell r="D29">
            <v>2</v>
          </cell>
        </row>
        <row r="30">
          <cell r="A30" t="str">
            <v>408 Вареные колбасы Сливушка Вязанка Фикс.вес 0,375 П/а Вязанка  Поком</v>
          </cell>
          <cell r="D30">
            <v>5</v>
          </cell>
        </row>
        <row r="31">
          <cell r="A31" t="str">
            <v>421 Сардельки Сливушки #минидельки ТМ Вязанка айпил мгс ф/в 0,33 кг  Поком</v>
          </cell>
          <cell r="D31">
            <v>36</v>
          </cell>
        </row>
        <row r="32">
          <cell r="A32" t="str">
            <v>422 Сардельки «Сливушки с сыром #минидельки» ф/в 0,33 айпил ТМ «Вязанка»  Поком</v>
          </cell>
          <cell r="D32">
            <v>31</v>
          </cell>
        </row>
        <row r="33">
          <cell r="A33" t="str">
            <v>423 Сосиски «Сливушки с сыром» ф/в 0,3 п/а ТМ «Вязанка»  Поком</v>
          </cell>
          <cell r="D33">
            <v>19</v>
          </cell>
        </row>
        <row r="34">
          <cell r="A34" t="str">
            <v>442 Сосиски Вязанка 450г Молокуши Молочные газ/ср  Поком</v>
          </cell>
          <cell r="D34">
            <v>12</v>
          </cell>
        </row>
        <row r="35">
          <cell r="A35" t="str">
            <v>443 Сосиски Вязанка 450г Сливушки Сливочные газ/ср  Поком</v>
          </cell>
          <cell r="D35">
            <v>12</v>
          </cell>
        </row>
        <row r="36">
          <cell r="A36" t="str">
            <v>Логистический Партнер кг</v>
          </cell>
          <cell r="D36">
            <v>12285.465</v>
          </cell>
        </row>
        <row r="37">
          <cell r="A37" t="str">
            <v>200  Ветчина Дугушка ТМ Стародворье, вектор в/у    ПОКОМ</v>
          </cell>
          <cell r="D37">
            <v>194.23</v>
          </cell>
        </row>
        <row r="38">
          <cell r="A38" t="str">
            <v>201  Ветчина Нежная ТМ Особый рецепт, (2,5кг), ПОКОМ</v>
          </cell>
          <cell r="D38">
            <v>2363.1579999999999</v>
          </cell>
        </row>
        <row r="39">
          <cell r="A39" t="str">
            <v>217  Колбаса Докторская Дугушка, ВЕС, НЕ ГОСТ, ТМ Стародворье ПОКОМ</v>
          </cell>
          <cell r="D39">
            <v>155.82400000000001</v>
          </cell>
        </row>
        <row r="40">
          <cell r="A40" t="str">
            <v>218  Колбаса Докторская оригинальная ТМ Особый рецепт БОЛЬШОЙ БАТОН, п/а ВЕС, ТМ Стародворье ПОКОМ</v>
          </cell>
          <cell r="D40">
            <v>53.695</v>
          </cell>
        </row>
        <row r="41">
          <cell r="A41" t="str">
            <v>219  Колбаса Докторская Особая ТМ Особый рецепт, ВЕС  ПОКОМ</v>
          </cell>
          <cell r="D41">
            <v>2022.0809999999999</v>
          </cell>
        </row>
        <row r="42">
          <cell r="A42" t="str">
            <v>225  Колбаса Дугушка со шпиком, ВЕС, ТМ Стародворье   ПОКОМ</v>
          </cell>
          <cell r="D42">
            <v>48.77</v>
          </cell>
        </row>
        <row r="43">
          <cell r="A43" t="str">
            <v>229  Колбаса Молочная Дугушка, в/у, ВЕС, ТМ Стародворье   ПОКОМ</v>
          </cell>
          <cell r="D43">
            <v>231.328</v>
          </cell>
        </row>
        <row r="44">
          <cell r="A44" t="str">
            <v>230  Колбаса Молочная Особая ТМ Особый рецепт, п/а, ВЕС. ПОКОМ</v>
          </cell>
          <cell r="D44">
            <v>2128.2460000000001</v>
          </cell>
        </row>
        <row r="45">
          <cell r="A45" t="str">
            <v>235  Колбаса Особая ТМ Особый рецепт, ВЕС, ТМ Стародворье ПОКОМ</v>
          </cell>
          <cell r="D45">
            <v>1584.61</v>
          </cell>
        </row>
        <row r="46">
          <cell r="A46" t="str">
            <v>236  Колбаса Рубленая ЗАПЕЧ. Дугушка ТМ Стародворье, вектор, в/к    ПОКОМ</v>
          </cell>
          <cell r="D46">
            <v>237.84800000000001</v>
          </cell>
        </row>
        <row r="47">
          <cell r="A47" t="str">
            <v>239  Колбаса Салями запеч Дугушка, оболочка вектор, ВЕС, ТМ Стародворье  ПОКОМ</v>
          </cell>
          <cell r="D47">
            <v>138.751</v>
          </cell>
        </row>
        <row r="48">
          <cell r="A48" t="str">
            <v>242  Колбаса Сервелат ЗАПЕЧ.Дугушка ТМ Стародворье, вектор, в/к     ПОКОМ</v>
          </cell>
          <cell r="D48">
            <v>176.148</v>
          </cell>
        </row>
        <row r="49">
          <cell r="A49" t="str">
            <v>248  Сардельки Сочные ТМ Особый рецепт,   ПОКОМ</v>
          </cell>
          <cell r="D49">
            <v>157.351</v>
          </cell>
        </row>
        <row r="50">
          <cell r="A50" t="str">
            <v>250  Сардельки стародворские с говядиной в обол. NDX, ВЕС. ПОКОМ</v>
          </cell>
          <cell r="D50">
            <v>181.858</v>
          </cell>
        </row>
        <row r="51">
          <cell r="A51" t="str">
            <v>254  Сосиски Датские, ВЕС, ТМ КОЛБАСНЫЙ СТАНДАРТ ПОКОМ</v>
          </cell>
          <cell r="D51">
            <v>4</v>
          </cell>
        </row>
        <row r="52">
          <cell r="A52" t="str">
            <v>255  Сосиски Молочные для завтрака ТМ Особый рецепт, п/а МГС, ВЕС, ТМ Стародворье  ПОКОМ</v>
          </cell>
          <cell r="D52">
            <v>3.7989999999999999</v>
          </cell>
        </row>
        <row r="53">
          <cell r="A53" t="str">
            <v>257  Сосиски Молочные оригинальные ТМ Особый рецепт, ВЕС.   ПОКОМ</v>
          </cell>
          <cell r="D53">
            <v>133.285</v>
          </cell>
        </row>
        <row r="54">
          <cell r="A54" t="str">
            <v>265  Колбаса Балыкбургская, ВЕС, ТМ Баварушка  ПОКОМ</v>
          </cell>
          <cell r="D54">
            <v>609.15599999999995</v>
          </cell>
        </row>
        <row r="55">
          <cell r="A55" t="str">
            <v>266  Колбаса Филейбургская с сочным окороком, ВЕС, ТМ Баварушка  ПОКОМ</v>
          </cell>
          <cell r="D55">
            <v>400.22399999999999</v>
          </cell>
        </row>
        <row r="56">
          <cell r="A56" t="str">
            <v>318 Сосиски Датские ТМ Зареченские колбасы ТС Зареченские п полиамид в модифициров  ПОКОМ</v>
          </cell>
          <cell r="D56">
            <v>243.29</v>
          </cell>
        </row>
        <row r="57">
          <cell r="A57" t="str">
            <v>321 Сосиски Сочинки по-баварски с сыром ТМ Стародворье в оболочке  ПОКОМ</v>
          </cell>
          <cell r="D57">
            <v>7.2050000000000001</v>
          </cell>
        </row>
        <row r="58">
          <cell r="A58" t="str">
            <v>326 Сосиски Молочные для завтрака ТМ Особый рецепт в оболочке полиам  ПОКОМ</v>
          </cell>
          <cell r="D58">
            <v>398.67899999999997</v>
          </cell>
        </row>
        <row r="59">
          <cell r="A59" t="str">
            <v>383 Колбаса Сочинка по-европейски с сочной грудиной ТМ Стародворье в оболочке фиброуз в ва  Поком</v>
          </cell>
          <cell r="D59">
            <v>382.017</v>
          </cell>
        </row>
        <row r="60">
          <cell r="A60" t="str">
            <v>384  Колбаса Сочинка по-фински с сочным окороком ТМ Стародворье в оболочке фиброуз в ва  Поком</v>
          </cell>
          <cell r="D60">
            <v>350.505</v>
          </cell>
        </row>
        <row r="61">
          <cell r="A61" t="str">
            <v>415 Вареные колбасы Докторская ГОСТ Золоченная в печи Весовые ц/о в/у Стародворье  Поком</v>
          </cell>
          <cell r="D61">
            <v>13.558</v>
          </cell>
        </row>
        <row r="62">
          <cell r="A62" t="str">
            <v>417 П/к колбасы «Сочинка рубленая с сочным окороком» Весовой фиброуз ТМ «Стародворье»  Поком</v>
          </cell>
          <cell r="D62">
            <v>24.077000000000002</v>
          </cell>
        </row>
        <row r="63">
          <cell r="A63" t="str">
            <v>441 Колбаса Стародворье Докторская стародворская Бордо вар п/а вес  Поком</v>
          </cell>
          <cell r="D63">
            <v>5.3460000000000001</v>
          </cell>
        </row>
        <row r="64">
          <cell r="A64" t="str">
            <v>445 Сосиски Стародворье Сочинки Молочные п/а вес  Поком</v>
          </cell>
          <cell r="D64">
            <v>36.426000000000002</v>
          </cell>
        </row>
        <row r="65">
          <cell r="A65" t="str">
            <v>Логистический Партнер Шт</v>
          </cell>
          <cell r="D65">
            <v>3550</v>
          </cell>
        </row>
        <row r="66">
          <cell r="A66" t="str">
            <v>043  Ветчина Нежная ТМ Особый рецепт, п/а, 0,4кг    ПОКОМ</v>
          </cell>
          <cell r="D66">
            <v>3</v>
          </cell>
        </row>
        <row r="67">
          <cell r="A67" t="str">
            <v>047  Кол Баварская, белков.обол. в термоусад. пакете 0.17 кг, ТМ Стародворье  ПОКОМ</v>
          </cell>
          <cell r="D67">
            <v>14</v>
          </cell>
        </row>
        <row r="68">
          <cell r="A68" t="str">
            <v>058  Колбаса Докторская Особая ТМ Особый рецепт,  0,5кг, ПОКОМ</v>
          </cell>
          <cell r="D68">
            <v>5</v>
          </cell>
        </row>
        <row r="69">
          <cell r="A69" t="str">
            <v>059  Колбаса Докторская по-стародворски  0.5 кг, ПОКОМ</v>
          </cell>
          <cell r="D69">
            <v>2</v>
          </cell>
        </row>
        <row r="70">
          <cell r="A70" t="str">
            <v>062  Колбаса Кракушка пряная с сальцем, 0.3кг в/у п/к, БАВАРУШКА ПОКОМ</v>
          </cell>
          <cell r="D70">
            <v>9</v>
          </cell>
        </row>
        <row r="71">
          <cell r="A71" t="str">
            <v>064  Колбаса Молочная Дугушка, вектор 0,4 кг, ТМ Стародворье  ПОКОМ</v>
          </cell>
          <cell r="D71">
            <v>21</v>
          </cell>
        </row>
        <row r="72">
          <cell r="A72" t="str">
            <v>065  Колбаса Молочная по-стародворски, 0,5кг,ПОКОМ</v>
          </cell>
          <cell r="D72">
            <v>4</v>
          </cell>
        </row>
        <row r="73">
          <cell r="A73" t="str">
            <v>079  Колбаса Сервелат Кремлевский,  0.35 кг, ПОКОМ</v>
          </cell>
          <cell r="D73">
            <v>23</v>
          </cell>
        </row>
        <row r="74">
          <cell r="A74" t="str">
            <v>083  Колбаса Швейцарская 0,17 кг., ШТ., сырокопченая   ПОКОМ</v>
          </cell>
          <cell r="D74">
            <v>61</v>
          </cell>
        </row>
        <row r="75">
          <cell r="A75" t="str">
            <v>096  Сосиски Баварские,  0.42кг,ПОКОМ</v>
          </cell>
          <cell r="D75">
            <v>13</v>
          </cell>
        </row>
        <row r="76">
          <cell r="A76" t="str">
            <v>113  Чипсы сыровяленые из натурального филе, 0,025кг ТМ Ядрена Копоть ПОКОМ</v>
          </cell>
          <cell r="D76">
            <v>13</v>
          </cell>
        </row>
        <row r="77">
          <cell r="A77" t="str">
            <v>115  Колбаса Салями Филейбургская зернистая, в/у 0,35 кг срез, БАВАРУШКА ПОКОМ</v>
          </cell>
          <cell r="D77">
            <v>12</v>
          </cell>
        </row>
        <row r="78">
          <cell r="A78" t="str">
            <v>116  Колбаса Балыкбурская с копченым балыком, в/у 0,35 кг срез, БАВАРУШКА ПОКОМ</v>
          </cell>
          <cell r="D78">
            <v>30</v>
          </cell>
        </row>
        <row r="79">
          <cell r="A79" t="str">
            <v>273  Сосиски Сочинки с сочной грудинкой, МГС 0.4кг,   ПОКОМ</v>
          </cell>
          <cell r="D79">
            <v>425</v>
          </cell>
        </row>
        <row r="80">
          <cell r="A80" t="str">
            <v>301  Сосиски Сочинки по-баварски с сыром,  0.4кг, ТМ Стародворье  ПОКОМ</v>
          </cell>
          <cell r="D80">
            <v>303</v>
          </cell>
        </row>
        <row r="81">
          <cell r="A81" t="str">
            <v>302  Сосиски Сочинки по-баварски,  0.4кг, ТМ Стародворье  ПОКОМ</v>
          </cell>
          <cell r="D81">
            <v>393</v>
          </cell>
        </row>
        <row r="82">
          <cell r="A82" t="str">
            <v>309  Сосиски Сочинки с сыром 0,4 кг ТМ Стародворье  ПОКОМ</v>
          </cell>
          <cell r="D82">
            <v>273</v>
          </cell>
        </row>
        <row r="83">
          <cell r="A83" t="str">
            <v>320  Сосиски Сочинки с сочным окороком 0,4 кг ТМ Стародворье  ПОКОМ</v>
          </cell>
          <cell r="D83">
            <v>575</v>
          </cell>
        </row>
        <row r="84">
          <cell r="A84" t="str">
            <v>323 Колбаса варенокопченая Балыкбургская рубленая ТМ Баварушка срез 0,35 кг   ПОКОМ</v>
          </cell>
          <cell r="D84">
            <v>9</v>
          </cell>
        </row>
        <row r="85">
          <cell r="A85" t="str">
            <v>343 Колбаса Докторская оригинальная ТМ Особый рецепт в оболочке полиамид 0,4 кг.  ПОКОМ</v>
          </cell>
          <cell r="D85">
            <v>20</v>
          </cell>
        </row>
        <row r="86">
          <cell r="A86" t="str">
            <v>352  Сардельки Сочинки с сыром 0,4 кг ТМ Стародворье   ПОКОМ</v>
          </cell>
          <cell r="D86">
            <v>228</v>
          </cell>
        </row>
        <row r="87">
          <cell r="A87" t="str">
            <v>355 Сос Молочные для завтрака ОР полиамид мгс 0,4 кг НД СК  ПОКОМ</v>
          </cell>
          <cell r="D87">
            <v>23</v>
          </cell>
        </row>
        <row r="88">
          <cell r="A88" t="str">
            <v>360 Колбаса варено-копченая  Сервелат Левантский ТМ Особый Рецепт  0,35 кг  ПОКОМ</v>
          </cell>
          <cell r="D88">
            <v>18</v>
          </cell>
        </row>
        <row r="89">
          <cell r="A89" t="str">
            <v>371  Сосиски Сочинки Молочные 0,4 кг ТМ Стародворье  ПОКОМ</v>
          </cell>
          <cell r="D89">
            <v>525</v>
          </cell>
        </row>
        <row r="90">
          <cell r="A90" t="str">
            <v>372  Сосиски Сочинки Сливочные 0,4 кг ТМ Стародворье  ПОКОМ</v>
          </cell>
          <cell r="D90">
            <v>283</v>
          </cell>
        </row>
        <row r="91">
          <cell r="A91" t="str">
            <v>376  Сардельки Сочинки с сочным окороком ТМ Стародворье полиамид мгс ф/в 0,4 кг СК3</v>
          </cell>
          <cell r="D91">
            <v>11</v>
          </cell>
        </row>
        <row r="92">
          <cell r="A92" t="str">
            <v>381  Сардельки Сочинки 0,4кг ТМ Стародворье  ПОКОМ</v>
          </cell>
          <cell r="D92">
            <v>135</v>
          </cell>
        </row>
        <row r="93">
          <cell r="A93" t="str">
            <v>412 Вареные колбасы «Молочная с нежным филе» Фикс.вес 0,4 кг п/а ТМ «Особый рецепт»  Поком</v>
          </cell>
          <cell r="D93">
            <v>7</v>
          </cell>
        </row>
        <row r="94">
          <cell r="A94" t="str">
            <v>413 Вареные колбасы пастеризованн «Стародворская без шпика» Фикс.вес 0,4 п/а ТМ «Стародворье»  Поком</v>
          </cell>
          <cell r="D94">
            <v>7</v>
          </cell>
        </row>
        <row r="95">
          <cell r="A95" t="str">
            <v>414 Вареные колбасы Молочная По-стародворски Фирменная Фикс.вес 0,5 П/а Стародворье  Поком</v>
          </cell>
          <cell r="D95">
            <v>6</v>
          </cell>
        </row>
        <row r="96">
          <cell r="A96" t="str">
            <v>420 Паштеты «Печеночный с морковью ГОСТ» Фикс.вес 0,1 ТМ «Стародворье»  Поком</v>
          </cell>
          <cell r="D96">
            <v>25</v>
          </cell>
        </row>
        <row r="97">
          <cell r="A97" t="str">
            <v>440 Колбаса Стародворье 450г Сочинка с сочным окороком вар  Поком</v>
          </cell>
          <cell r="D97">
            <v>6</v>
          </cell>
        </row>
        <row r="98">
          <cell r="A98" t="str">
            <v>446 Сосиски Баварские с сыром 0,35 кг. ТМ Стародворье в оболочке айпил в модифи газовой среде  Поком</v>
          </cell>
          <cell r="D98">
            <v>24</v>
          </cell>
        </row>
        <row r="99">
          <cell r="A99" t="str">
            <v>456 Колбаса вареная Сочинка ТМ Стародворье в оболочке полиамид 0,45 кг.Мясной продукт.  Поком</v>
          </cell>
          <cell r="D99">
            <v>17</v>
          </cell>
        </row>
        <row r="100">
          <cell r="A100" t="str">
            <v>458 Колбаса Балыкбургская ТМ Баварушка с мраморным балыком в оболочке черева в вакуу 0,11 кг.  Поком</v>
          </cell>
          <cell r="D100">
            <v>15</v>
          </cell>
        </row>
        <row r="101">
          <cell r="A101" t="str">
            <v>460  Сосиски Баварские ТМ Стародворье 0,35 кг ПОКОМ</v>
          </cell>
          <cell r="D101">
            <v>12</v>
          </cell>
        </row>
        <row r="102">
          <cell r="A102" t="str">
            <v>ПОКОМ Логистический Партнер Заморозка</v>
          </cell>
          <cell r="D102">
            <v>15609</v>
          </cell>
        </row>
        <row r="103">
          <cell r="A103" t="str">
            <v>Готовые чебупели острые с мясом Горячая штучка 0,3 кг зам  ПОКОМ</v>
          </cell>
          <cell r="D103">
            <v>184</v>
          </cell>
        </row>
        <row r="104">
          <cell r="A104" t="str">
            <v>Готовые чебупели с ветчиной и сыром Горячая штучка 0,3кг зам  ПОКОМ</v>
          </cell>
          <cell r="D104">
            <v>635</v>
          </cell>
        </row>
        <row r="105">
          <cell r="A105" t="str">
            <v>Готовые чебупели сочные с мясом ТМ Горячая штучка  0,3кг зам  ПОКОМ</v>
          </cell>
          <cell r="D105">
            <v>614</v>
          </cell>
        </row>
        <row r="106">
          <cell r="A106" t="str">
            <v>Готовые чебуреки со свининой и говядиной ТМ Горячая штучка ТС Базовый ассортимент 0,36 кг  ПОКОМ</v>
          </cell>
          <cell r="D106">
            <v>203</v>
          </cell>
        </row>
        <row r="107">
          <cell r="A107" t="str">
            <v>Жар-ладушки с клубникой и вишней. Жареные с начинкой.ВЕС  ПОКОМ</v>
          </cell>
          <cell r="D107">
            <v>7.4</v>
          </cell>
        </row>
        <row r="108">
          <cell r="A108" t="str">
            <v>ЖАР-мени ТМ Зареченские ТС Зареченские продукты.   Поком</v>
          </cell>
          <cell r="D108">
            <v>179.5</v>
          </cell>
        </row>
        <row r="109">
          <cell r="A109" t="str">
            <v>Круггетсы с сырным соусом ТМ Горячая штучка 0,25 кг зам  ПОКОМ</v>
          </cell>
          <cell r="D109">
            <v>21</v>
          </cell>
        </row>
        <row r="110">
          <cell r="A110" t="str">
            <v>Круггетсы сочные ТМ Горячая штучка ТС Круггетсы 0,25 кг зам  ПОКОМ</v>
          </cell>
          <cell r="D110">
            <v>340</v>
          </cell>
        </row>
        <row r="111">
          <cell r="A111" t="str">
            <v>Мини-сосиски в тесте "Фрайпики" 1,8кг ВЕС,  ПОКОМ</v>
          </cell>
          <cell r="D111">
            <v>86.6</v>
          </cell>
        </row>
        <row r="112">
          <cell r="A112" t="str">
            <v>Мини-сосиски в тесте "Фрайпики" 3,7кг ВЕС, ТМ Зареченские  ПОКОМ</v>
          </cell>
          <cell r="D112">
            <v>118.4</v>
          </cell>
        </row>
        <row r="113">
          <cell r="A113" t="str">
            <v>Наггетсы из печи 0,25кг ТМ Вязанка ТС Няняггетсы Сливушки замор.  ПОКОМ</v>
          </cell>
          <cell r="D113">
            <v>408</v>
          </cell>
        </row>
        <row r="114">
          <cell r="A114" t="str">
            <v>Наггетсы Нагетосы Сочная курочка в хруст панир со сметаной и зеленью ТМ Горячая штучка 0,25 ПОКОМ</v>
          </cell>
          <cell r="D114">
            <v>346</v>
          </cell>
        </row>
        <row r="115">
          <cell r="A115" t="str">
            <v>Наггетсы Нагетосы Сочная курочка ТМ Горячая штучка 0,25 кг зам  ПОКОМ</v>
          </cell>
          <cell r="D115">
            <v>153</v>
          </cell>
        </row>
        <row r="116">
          <cell r="A116" t="str">
            <v>Наггетсы с индейкой 0,25кг ТМ Вязанка ТС Няняггетсы Сливушки НД2 замор.  ПОКОМ</v>
          </cell>
          <cell r="D116">
            <v>710</v>
          </cell>
        </row>
        <row r="117">
          <cell r="A117" t="str">
            <v>Наггетсы с куриным филе и сыром ТМ Вязанка ТС Из печи Сливушки 0,25 кг.  Поком</v>
          </cell>
        </row>
        <row r="118">
          <cell r="A118" t="str">
            <v>Наггетсы Хрустящие ТМ Зареченские ТС Зареченские продукты. Поком</v>
          </cell>
          <cell r="D118">
            <v>124</v>
          </cell>
        </row>
        <row r="119">
          <cell r="A119" t="str">
            <v>Пельмени Grandmeni со сливочным маслом Горячая штучка 0,75 кг ПОКОМ</v>
          </cell>
          <cell r="D119">
            <v>157</v>
          </cell>
        </row>
        <row r="120">
          <cell r="A120" t="str">
            <v>Пельмени Бигбули с мясом, Горячая штучка 0,9кг  ПОКОМ</v>
          </cell>
          <cell r="D120">
            <v>341</v>
          </cell>
        </row>
        <row r="121">
          <cell r="A121" t="str">
            <v>Пельмени Бульмени с говядиной и свининой Горячая шт. 0,9 кг  ПОКОМ</v>
          </cell>
          <cell r="D121">
            <v>1039</v>
          </cell>
        </row>
        <row r="122">
          <cell r="A122" t="str">
            <v>Пельмени Бульмени с говядиной и свининой Горячая штучка 0,43  ПОКОМ</v>
          </cell>
          <cell r="D122">
            <v>379</v>
          </cell>
        </row>
        <row r="123">
          <cell r="A123" t="str">
            <v>Пельмени Бульмени с говядиной и свининой Наваристые Горячая штучка ВЕС  ПОКОМ</v>
          </cell>
          <cell r="D123">
            <v>1435</v>
          </cell>
        </row>
        <row r="124">
          <cell r="A124" t="str">
            <v>Пельмени Бульмени со сливочным маслом Горячая штучка 0,9 кг  ПОКОМ</v>
          </cell>
          <cell r="D124">
            <v>2063</v>
          </cell>
        </row>
        <row r="125">
          <cell r="A125" t="str">
            <v>Пельмени Бульмени со сливочным маслом ТМ Горячая шт. 0,43 кг  ПОКОМ</v>
          </cell>
          <cell r="D125">
            <v>350</v>
          </cell>
        </row>
        <row r="126">
          <cell r="A126" t="str">
            <v>Пельмени Мясорубские ТМ Стародворье фоу-пак равиоли 0,7 кг.  Поком</v>
          </cell>
          <cell r="D126">
            <v>585</v>
          </cell>
        </row>
        <row r="127">
          <cell r="A127" t="str">
            <v>Пельмени Отборные из свинины и говядины 0,9 кг ТМ Стародворье ТС Медвежье ушко  ПОКОМ</v>
          </cell>
          <cell r="D127">
            <v>6</v>
          </cell>
        </row>
        <row r="128">
          <cell r="A128" t="str">
            <v>Пельмени Отборные с говядиной 0,9 кг НОВА ТМ Стародворье ТС Медвежье ушко  ПОКОМ</v>
          </cell>
          <cell r="D128">
            <v>4</v>
          </cell>
        </row>
        <row r="129">
          <cell r="A129" t="str">
            <v>Пельмени С говядиной и свининой, ВЕС, ТМ Славница сфера пуговки  ПОКОМ</v>
          </cell>
          <cell r="D129">
            <v>1540</v>
          </cell>
        </row>
        <row r="130">
          <cell r="A130" t="str">
            <v>Пельмени Со свининой и говядиной ТМ Особый рецепт Любимая ложка 1,0 кг  ПОКОМ</v>
          </cell>
          <cell r="D130">
            <v>344</v>
          </cell>
        </row>
        <row r="131">
          <cell r="A131" t="str">
            <v>Сосиски Оригинальные заморож. ТМ Стародворье в вак 0,33 кг  Поком</v>
          </cell>
          <cell r="D131">
            <v>3</v>
          </cell>
        </row>
        <row r="132">
          <cell r="A132" t="str">
            <v>Фрай-пицца с ветчиной и грибами ТМ Зареченские ТС Зареченские продукты.  Поком</v>
          </cell>
          <cell r="D132">
            <v>21</v>
          </cell>
        </row>
        <row r="133">
          <cell r="A133" t="str">
            <v>Хотстеры ТМ Горячая штучка ТС Хотстеры 0,25 кг зам  ПОКОМ</v>
          </cell>
          <cell r="D133">
            <v>462</v>
          </cell>
        </row>
        <row r="134">
          <cell r="A134" t="str">
            <v>Хрустящие крылышки ТМ Зареченские ТС Зареченские продукты.   Поком</v>
          </cell>
          <cell r="D134">
            <v>44.1</v>
          </cell>
        </row>
        <row r="135">
          <cell r="A135" t="str">
            <v>Чебупай сочное яблоко ТМ Горячая штучка ТС Чебупай 0,2 кг УВС.  зам  ПОКОМ</v>
          </cell>
          <cell r="D135">
            <v>72</v>
          </cell>
        </row>
        <row r="136">
          <cell r="A136" t="str">
            <v>Чебупай спелая вишня ТМ Горячая штучка ТС Чебупай 0,2 кг УВС. зам  ПОКОМ</v>
          </cell>
          <cell r="D136">
            <v>79</v>
          </cell>
        </row>
        <row r="137">
          <cell r="A137" t="str">
            <v>Чебупели с мясом Базовый ассортимент Фикс.вес 0,48 Лоток Горячая штучка ХХЛ  Поком</v>
          </cell>
          <cell r="D137">
            <v>124</v>
          </cell>
        </row>
        <row r="138">
          <cell r="A138" t="str">
            <v>Чебупицца курочка по-итальянски Горячая штучка 0,25 кг зам  ПОКОМ</v>
          </cell>
          <cell r="D138">
            <v>751</v>
          </cell>
        </row>
        <row r="139">
          <cell r="A139" t="str">
            <v>Чебупицца Пепперони ТМ Горячая штучка ТС Чебупицца 0.25кг зам  ПОКОМ</v>
          </cell>
          <cell r="D139">
            <v>650</v>
          </cell>
        </row>
        <row r="140">
          <cell r="A140" t="str">
            <v>Чебуреки сочные ТМ Зареченские ТС Зареченские продукты.  Поком</v>
          </cell>
          <cell r="D140">
            <v>1030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1">
          <cell r="A1" t="str">
            <v>Период: 09.01.2024 - 16.01.2024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F3" t="str">
            <v>17,01,</v>
          </cell>
          <cell r="H3" t="str">
            <v>крат</v>
          </cell>
          <cell r="I3" t="str">
            <v>сроки</v>
          </cell>
          <cell r="J3" t="str">
            <v>метка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продажа</v>
          </cell>
          <cell r="G4" t="str">
            <v>Конечный остаток</v>
          </cell>
          <cell r="I4" t="str">
            <v>сроки</v>
          </cell>
        </row>
        <row r="5">
          <cell r="E5">
            <v>23071.569000000014</v>
          </cell>
          <cell r="F5">
            <v>6931.1949999999997</v>
          </cell>
          <cell r="G5">
            <v>35073.952999999994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C6">
            <v>-1.36</v>
          </cell>
          <cell r="G6">
            <v>-1.36</v>
          </cell>
          <cell r="H6">
            <v>0</v>
          </cell>
          <cell r="I6" t="e">
            <v>#N/A</v>
          </cell>
        </row>
        <row r="7">
          <cell r="A7" t="str">
            <v>003   Колбаса Вязанка с индейкой, вектор ВЕС, ПОКОМ</v>
          </cell>
          <cell r="B7" t="str">
            <v>кг</v>
          </cell>
          <cell r="C7">
            <v>-1.3560000000000001</v>
          </cell>
          <cell r="G7">
            <v>-1.3560000000000001</v>
          </cell>
          <cell r="H7">
            <v>0</v>
          </cell>
          <cell r="I7" t="e">
            <v>#N/A</v>
          </cell>
        </row>
        <row r="8">
          <cell r="A8" t="str">
            <v>005  Колбаса Докторская ГОСТ, Вязанка вектор,ВЕС. ПОКОМ</v>
          </cell>
          <cell r="B8" t="str">
            <v>кг</v>
          </cell>
          <cell r="C8">
            <v>741.56299999999999</v>
          </cell>
          <cell r="D8">
            <v>873.33699999999999</v>
          </cell>
          <cell r="E8">
            <v>728.49099999999999</v>
          </cell>
          <cell r="F8">
            <v>182.63800000000001</v>
          </cell>
          <cell r="G8">
            <v>798.18299999999999</v>
          </cell>
          <cell r="H8">
            <v>1</v>
          </cell>
          <cell r="I8">
            <v>50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C9">
            <v>556.63599999999997</v>
          </cell>
          <cell r="E9">
            <v>303.00099999999998</v>
          </cell>
          <cell r="F9">
            <v>145.512</v>
          </cell>
          <cell r="G9">
            <v>210.05099999999999</v>
          </cell>
          <cell r="H9">
            <v>1</v>
          </cell>
          <cell r="I9">
            <v>45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C10">
            <v>540.92999999999995</v>
          </cell>
          <cell r="D10">
            <v>33.941000000000003</v>
          </cell>
          <cell r="E10">
            <v>343.88600000000002</v>
          </cell>
          <cell r="F10">
            <v>141.93600000000001</v>
          </cell>
          <cell r="G10">
            <v>182.11199999999999</v>
          </cell>
          <cell r="H10">
            <v>1</v>
          </cell>
          <cell r="I10">
            <v>45</v>
          </cell>
        </row>
        <row r="11">
          <cell r="A11" t="str">
            <v>018  Сосиски Рубленые, Вязанка вискофан  ВЕС.ПОКОМ</v>
          </cell>
          <cell r="B11" t="str">
            <v>кг</v>
          </cell>
          <cell r="C11">
            <v>379.452</v>
          </cell>
          <cell r="D11">
            <v>70.941000000000003</v>
          </cell>
          <cell r="E11">
            <v>233.49799999999999</v>
          </cell>
          <cell r="F11">
            <v>68.953000000000003</v>
          </cell>
          <cell r="G11">
            <v>186.315</v>
          </cell>
          <cell r="H11">
            <v>1</v>
          </cell>
          <cell r="I11">
            <v>40</v>
          </cell>
        </row>
        <row r="12">
          <cell r="A12" t="str">
            <v>022  Колбаса Вязанка со шпиком, вектор 0,5кг, ПОКОМ</v>
          </cell>
          <cell r="B12" t="str">
            <v>шт</v>
          </cell>
          <cell r="C12">
            <v>36</v>
          </cell>
          <cell r="D12">
            <v>18</v>
          </cell>
          <cell r="E12">
            <v>30</v>
          </cell>
          <cell r="G12">
            <v>20</v>
          </cell>
          <cell r="H12">
            <v>0.5</v>
          </cell>
          <cell r="I12">
            <v>50</v>
          </cell>
        </row>
        <row r="13">
          <cell r="A13" t="str">
            <v>029  Сосиски Венские, Вязанка NDX МГС, 0.5кг, ПОКОМ</v>
          </cell>
          <cell r="B13" t="str">
            <v>шт</v>
          </cell>
          <cell r="H13">
            <v>0.5</v>
          </cell>
          <cell r="I13">
            <v>31</v>
          </cell>
          <cell r="J13" t="str">
            <v>Вояж</v>
          </cell>
        </row>
        <row r="14">
          <cell r="A14" t="str">
            <v>030  Сосиски Вязанка Молочные, Вязанка вискофан МГС, 0.45кг, ПОКОМ</v>
          </cell>
          <cell r="B14" t="str">
            <v>шт</v>
          </cell>
          <cell r="C14">
            <v>170.203</v>
          </cell>
          <cell r="D14">
            <v>222</v>
          </cell>
          <cell r="E14">
            <v>112</v>
          </cell>
          <cell r="F14">
            <v>66</v>
          </cell>
          <cell r="G14">
            <v>237.203</v>
          </cell>
          <cell r="H14">
            <v>0.45</v>
          </cell>
          <cell r="I14">
            <v>45</v>
          </cell>
        </row>
        <row r="15">
          <cell r="A15" t="str">
            <v>032  Сосиски Вязанка Сливочные, Вязанка амицел МГС, 0.45кг, ПОКОМ</v>
          </cell>
          <cell r="B15" t="str">
            <v>шт</v>
          </cell>
          <cell r="C15">
            <v>175</v>
          </cell>
          <cell r="D15">
            <v>264</v>
          </cell>
          <cell r="E15">
            <v>136</v>
          </cell>
          <cell r="F15">
            <v>67</v>
          </cell>
          <cell r="G15">
            <v>259</v>
          </cell>
          <cell r="H15">
            <v>0.45</v>
          </cell>
          <cell r="I15">
            <v>45</v>
          </cell>
        </row>
        <row r="16">
          <cell r="A16" t="str">
            <v>043  Ветчина Нежная ТМ Особый рецепт, п/а, 0,4кг    ПОКОМ</v>
          </cell>
          <cell r="B16" t="str">
            <v>шт</v>
          </cell>
          <cell r="H16">
            <v>0.4</v>
          </cell>
          <cell r="I16">
            <v>50</v>
          </cell>
          <cell r="J16" t="str">
            <v>Вояж</v>
          </cell>
        </row>
        <row r="17">
          <cell r="A17" t="str">
            <v>047  Кол Баварская, белков.обол. в термоусад. пакете 0.17 кг, ТМ Стародворье  ПОКОМ</v>
          </cell>
          <cell r="B17" t="str">
            <v>шт</v>
          </cell>
          <cell r="C17">
            <v>64</v>
          </cell>
          <cell r="D17">
            <v>195</v>
          </cell>
          <cell r="E17">
            <v>30</v>
          </cell>
          <cell r="F17">
            <v>1</v>
          </cell>
          <cell r="G17">
            <v>227</v>
          </cell>
          <cell r="H17">
            <v>0.17</v>
          </cell>
          <cell r="I17">
            <v>180</v>
          </cell>
        </row>
        <row r="18">
          <cell r="A18" t="str">
            <v>054  Колбаса вареная Филейбургская с филе сочного окорока, 0,45 кг, БАВАРУШКА ПОКОМ</v>
          </cell>
          <cell r="B18" t="str">
            <v>шт</v>
          </cell>
          <cell r="C18">
            <v>9</v>
          </cell>
          <cell r="G18">
            <v>9</v>
          </cell>
          <cell r="H18">
            <v>0</v>
          </cell>
          <cell r="I18" t="e">
            <v>#N/A</v>
          </cell>
        </row>
        <row r="19">
          <cell r="A19" t="str">
            <v>055  Колбаса вареная Филейбургская, 0,45 кг, БАВАРУШКА ПОКОМ</v>
          </cell>
          <cell r="B19" t="str">
            <v>шт</v>
          </cell>
          <cell r="C19">
            <v>3</v>
          </cell>
          <cell r="G19">
            <v>3</v>
          </cell>
          <cell r="H19">
            <v>0</v>
          </cell>
          <cell r="I19" t="e">
            <v>#N/A</v>
          </cell>
        </row>
        <row r="20">
          <cell r="A20" t="str">
            <v>059  Колбаса Докторская по-стародворски  0.5 кг, ПОКОМ</v>
          </cell>
          <cell r="B20" t="str">
            <v>шт</v>
          </cell>
          <cell r="C20">
            <v>40</v>
          </cell>
          <cell r="G20">
            <v>30</v>
          </cell>
          <cell r="H20">
            <v>0.5</v>
          </cell>
          <cell r="I20">
            <v>55</v>
          </cell>
          <cell r="J20" t="str">
            <v>Вояж</v>
          </cell>
        </row>
        <row r="21">
          <cell r="A21" t="str">
            <v>060  Колбаса Докторская стародворская  0,5 кг,ПОКОМ</v>
          </cell>
          <cell r="B21" t="str">
            <v>шт</v>
          </cell>
          <cell r="C21">
            <v>40</v>
          </cell>
          <cell r="D21">
            <v>110</v>
          </cell>
          <cell r="G21">
            <v>90</v>
          </cell>
          <cell r="H21">
            <v>0.5</v>
          </cell>
          <cell r="I21">
            <v>55</v>
          </cell>
          <cell r="J21" t="str">
            <v>Вояж</v>
          </cell>
        </row>
        <row r="22">
          <cell r="A22" t="str">
            <v>062  Колбаса Кракушка пряная с сальцем, 0.3кг в/у п/к, БАВАРУШКА ПОКОМ</v>
          </cell>
          <cell r="B22" t="str">
            <v>шт</v>
          </cell>
          <cell r="C22">
            <v>90</v>
          </cell>
          <cell r="D22">
            <v>138</v>
          </cell>
          <cell r="E22">
            <v>56</v>
          </cell>
          <cell r="F22">
            <v>6</v>
          </cell>
          <cell r="G22">
            <v>138</v>
          </cell>
          <cell r="H22">
            <v>0.3</v>
          </cell>
          <cell r="I22">
            <v>40</v>
          </cell>
          <cell r="J22" t="str">
            <v>Вояж</v>
          </cell>
        </row>
        <row r="23">
          <cell r="A23" t="str">
            <v>064  Колбаса Молочная Дугушка, вектор 0,4 кг, ТМ Стародворье  ПОКОМ</v>
          </cell>
          <cell r="B23" t="str">
            <v>шт</v>
          </cell>
          <cell r="C23">
            <v>75</v>
          </cell>
          <cell r="D23">
            <v>120</v>
          </cell>
          <cell r="E23">
            <v>43</v>
          </cell>
          <cell r="G23">
            <v>122</v>
          </cell>
          <cell r="H23">
            <v>0.4</v>
          </cell>
          <cell r="I23">
            <v>50</v>
          </cell>
          <cell r="J23" t="str">
            <v>Вояж</v>
          </cell>
        </row>
        <row r="24">
          <cell r="A24" t="str">
            <v>079  Колбаса Сервелат Кремлевский,  0.35 кг, ПОКОМ</v>
          </cell>
          <cell r="B24" t="str">
            <v>шт</v>
          </cell>
          <cell r="C24">
            <v>176.46899999999999</v>
          </cell>
          <cell r="D24">
            <v>246</v>
          </cell>
          <cell r="E24">
            <v>73</v>
          </cell>
          <cell r="F24">
            <v>8</v>
          </cell>
          <cell r="G24">
            <v>301.46899999999999</v>
          </cell>
          <cell r="H24">
            <v>0.35</v>
          </cell>
          <cell r="I24">
            <v>40</v>
          </cell>
          <cell r="J24" t="str">
            <v>Вояж</v>
          </cell>
        </row>
        <row r="25">
          <cell r="A25" t="str">
            <v>083  Колбаса Швейцарская 0,17 кг., ШТ., сырокопченая   ПОКОМ</v>
          </cell>
          <cell r="B25" t="str">
            <v>шт</v>
          </cell>
          <cell r="C25">
            <v>400</v>
          </cell>
          <cell r="D25">
            <v>225</v>
          </cell>
          <cell r="E25">
            <v>101</v>
          </cell>
          <cell r="F25">
            <v>2</v>
          </cell>
          <cell r="G25">
            <v>512</v>
          </cell>
          <cell r="H25">
            <v>0.17</v>
          </cell>
          <cell r="I25">
            <v>120</v>
          </cell>
        </row>
        <row r="26">
          <cell r="A26" t="str">
            <v>091  Сардельки Баварские, МГС 0.38кг, ТМ Стародворье  ПОКОМ</v>
          </cell>
          <cell r="B26" t="str">
            <v>шт</v>
          </cell>
          <cell r="C26">
            <v>28</v>
          </cell>
          <cell r="D26">
            <v>42</v>
          </cell>
          <cell r="E26">
            <v>1</v>
          </cell>
          <cell r="F26">
            <v>1</v>
          </cell>
          <cell r="G26">
            <v>45</v>
          </cell>
          <cell r="H26">
            <v>0.38</v>
          </cell>
          <cell r="I26">
            <v>40</v>
          </cell>
          <cell r="J26" t="str">
            <v>Вояж</v>
          </cell>
        </row>
        <row r="27">
          <cell r="A27" t="str">
            <v>092  Сосиски Баварские с сыром,  0.42кг,ПОКОМ</v>
          </cell>
          <cell r="B27" t="str">
            <v>шт</v>
          </cell>
          <cell r="C27">
            <v>-1</v>
          </cell>
          <cell r="E27">
            <v>-2</v>
          </cell>
          <cell r="G27">
            <v>-1</v>
          </cell>
          <cell r="H27">
            <v>0</v>
          </cell>
          <cell r="I27">
            <v>40</v>
          </cell>
        </row>
        <row r="28">
          <cell r="A28" t="str">
            <v>096  Сосиски Баварские,  0.42кг,ПОКОМ</v>
          </cell>
          <cell r="B28" t="str">
            <v>шт</v>
          </cell>
          <cell r="C28">
            <v>12</v>
          </cell>
          <cell r="E28">
            <v>-1</v>
          </cell>
          <cell r="F28">
            <v>2</v>
          </cell>
          <cell r="G28">
            <v>9</v>
          </cell>
          <cell r="H28">
            <v>0</v>
          </cell>
          <cell r="I28">
            <v>45</v>
          </cell>
        </row>
        <row r="29">
          <cell r="A29" t="str">
            <v>100  Сосиски Баварушки, 0.6кг, БАВАРУШКА ПОКОМ</v>
          </cell>
          <cell r="B29" t="str">
            <v>шт</v>
          </cell>
          <cell r="C29">
            <v>35</v>
          </cell>
          <cell r="D29">
            <v>48</v>
          </cell>
          <cell r="E29">
            <v>1</v>
          </cell>
          <cell r="G29">
            <v>50</v>
          </cell>
          <cell r="H29">
            <v>0.6</v>
          </cell>
          <cell r="I29">
            <v>45</v>
          </cell>
          <cell r="J29" t="str">
            <v>Вояж</v>
          </cell>
        </row>
        <row r="30">
          <cell r="A30" t="str">
            <v>108  Сосиски С сыром,  0.42кг,ядрена копоть ПОКОМ</v>
          </cell>
          <cell r="B30" t="str">
            <v>шт</v>
          </cell>
          <cell r="H30">
            <v>0.42</v>
          </cell>
          <cell r="I30">
            <v>35</v>
          </cell>
          <cell r="J30" t="str">
            <v>Вояж</v>
          </cell>
        </row>
        <row r="31">
          <cell r="A31" t="str">
            <v>114  Сосиски Филейбургские с филе сочного окорока, 0,55 кг, БАВАРУШКА ПОКОМ</v>
          </cell>
          <cell r="B31" t="str">
            <v>шт</v>
          </cell>
          <cell r="D31">
            <v>32</v>
          </cell>
          <cell r="E31">
            <v>1</v>
          </cell>
          <cell r="G31">
            <v>31</v>
          </cell>
          <cell r="H31">
            <v>0.55000000000000004</v>
          </cell>
          <cell r="I31">
            <v>45</v>
          </cell>
          <cell r="J31" t="str">
            <v>Вояж</v>
          </cell>
        </row>
        <row r="32">
          <cell r="A32" t="str">
            <v>117  Колбаса Сервелат Филейбургский с ароматными пряностями, в/у 0,35 кг срез, БАВАРУШКА ПОКОМ</v>
          </cell>
          <cell r="B32" t="str">
            <v>шт</v>
          </cell>
          <cell r="C32">
            <v>63</v>
          </cell>
          <cell r="D32">
            <v>36</v>
          </cell>
          <cell r="E32">
            <v>33</v>
          </cell>
          <cell r="F32">
            <v>3</v>
          </cell>
          <cell r="G32">
            <v>54</v>
          </cell>
          <cell r="H32">
            <v>0.35</v>
          </cell>
          <cell r="I32">
            <v>45</v>
          </cell>
          <cell r="J32" t="str">
            <v>Вояж</v>
          </cell>
        </row>
        <row r="33">
          <cell r="A33" t="str">
            <v>118  Колбаса Сервелат Филейбургский с филе сочного окорока, в/у 0,35 кг срез, БАВАРУШКА ПОКОМ</v>
          </cell>
          <cell r="B33" t="str">
            <v>шт</v>
          </cell>
          <cell r="C33">
            <v>30</v>
          </cell>
          <cell r="D33">
            <v>42</v>
          </cell>
          <cell r="E33">
            <v>35</v>
          </cell>
          <cell r="G33">
            <v>37</v>
          </cell>
          <cell r="H33">
            <v>0.35</v>
          </cell>
          <cell r="I33">
            <v>45</v>
          </cell>
          <cell r="J33" t="str">
            <v>Вояж</v>
          </cell>
        </row>
        <row r="34">
          <cell r="A34" t="str">
            <v>200  Ветчина Дугушка ТМ Стародворье, вектор в/у    ПОКОМ</v>
          </cell>
          <cell r="B34" t="str">
            <v>кг</v>
          </cell>
          <cell r="C34">
            <v>850.43700000000001</v>
          </cell>
          <cell r="D34">
            <v>332.72300000000001</v>
          </cell>
          <cell r="E34">
            <v>500.41199999999998</v>
          </cell>
          <cell r="F34">
            <v>166.75899999999999</v>
          </cell>
          <cell r="G34">
            <v>624.68499999999995</v>
          </cell>
          <cell r="H34">
            <v>1</v>
          </cell>
          <cell r="I34">
            <v>55</v>
          </cell>
        </row>
        <row r="35">
          <cell r="A35" t="str">
            <v>201  Ветчина Нежная ТМ Особый рецепт, (2,5кг), ПОКОМ</v>
          </cell>
          <cell r="B35" t="str">
            <v>кг</v>
          </cell>
          <cell r="C35">
            <v>2534.5709999999999</v>
          </cell>
          <cell r="D35">
            <v>1522.09</v>
          </cell>
          <cell r="E35">
            <v>1741.463</v>
          </cell>
          <cell r="F35">
            <v>475.858</v>
          </cell>
          <cell r="G35">
            <v>2098.0500000000002</v>
          </cell>
          <cell r="H35">
            <v>1</v>
          </cell>
          <cell r="I35">
            <v>50</v>
          </cell>
        </row>
        <row r="36">
          <cell r="A36" t="str">
            <v>215  Колбаса Докторская ГОСТ Дугушка, ВЕС, ТМ Стародворье ПОКОМ</v>
          </cell>
          <cell r="B36" t="str">
            <v>кг</v>
          </cell>
          <cell r="C36">
            <v>52.927999999999997</v>
          </cell>
          <cell r="D36">
            <v>100.85</v>
          </cell>
          <cell r="E36">
            <v>45.095999999999997</v>
          </cell>
          <cell r="F36">
            <v>14.954000000000001</v>
          </cell>
          <cell r="G36">
            <v>104.32</v>
          </cell>
          <cell r="H36">
            <v>1</v>
          </cell>
          <cell r="I36">
            <v>55</v>
          </cell>
        </row>
        <row r="37">
          <cell r="A37" t="str">
            <v>217  Колбаса Докторская Дугушка, ВЕС, НЕ ГОСТ, ТМ Стародворье ПОКОМ</v>
          </cell>
          <cell r="B37" t="str">
            <v>кг</v>
          </cell>
          <cell r="C37">
            <v>1740.0719999999999</v>
          </cell>
          <cell r="D37">
            <v>591.65300000000002</v>
          </cell>
          <cell r="E37">
            <v>888.94799999999998</v>
          </cell>
          <cell r="F37">
            <v>284.47699999999998</v>
          </cell>
          <cell r="G37">
            <v>1298.3969999999999</v>
          </cell>
          <cell r="H37">
            <v>1</v>
          </cell>
          <cell r="I37">
            <v>55</v>
          </cell>
        </row>
        <row r="38">
          <cell r="A38" t="str">
            <v>218  Колбаса Докторская оригинальная ТМ Особый рецепт БОЛЬШОЙ БАТОН, п/а ВЕС, ТМ Стародворье ПОКОМ</v>
          </cell>
          <cell r="B38" t="str">
            <v>кг</v>
          </cell>
          <cell r="C38">
            <v>-10.391999999999999</v>
          </cell>
          <cell r="G38">
            <v>-10.391999999999999</v>
          </cell>
          <cell r="H38">
            <v>0</v>
          </cell>
          <cell r="I38" t="e">
            <v>#N/A</v>
          </cell>
        </row>
        <row r="39">
          <cell r="A39" t="str">
            <v>219  Колбаса Докторская Особая ТМ Особый рецепт, ВЕС  ПОКОМ</v>
          </cell>
          <cell r="B39" t="str">
            <v>кг</v>
          </cell>
          <cell r="C39">
            <v>4421.5259999999998</v>
          </cell>
          <cell r="D39">
            <v>3220.2249999999999</v>
          </cell>
          <cell r="E39">
            <v>2624.5590000000002</v>
          </cell>
          <cell r="F39">
            <v>753.10900000000004</v>
          </cell>
          <cell r="G39">
            <v>4710.0039999999999</v>
          </cell>
          <cell r="H39">
            <v>1</v>
          </cell>
          <cell r="I39">
            <v>60</v>
          </cell>
        </row>
        <row r="40">
          <cell r="A40" t="str">
            <v>225  Колбаса Дугушка со шпиком, ВЕС, ТМ Стародворье   ПОКОМ</v>
          </cell>
          <cell r="B40" t="str">
            <v>кг</v>
          </cell>
          <cell r="C40">
            <v>263.45800000000003</v>
          </cell>
          <cell r="D40">
            <v>137.60499999999999</v>
          </cell>
          <cell r="E40">
            <v>204.22300000000001</v>
          </cell>
          <cell r="F40">
            <v>70.727000000000004</v>
          </cell>
          <cell r="G40">
            <v>173.261</v>
          </cell>
          <cell r="H40">
            <v>1</v>
          </cell>
          <cell r="I40">
            <v>50</v>
          </cell>
        </row>
        <row r="41">
          <cell r="A41" t="str">
            <v>229  Колбаса Молочная Дугушка, в/у, ВЕС, ТМ Стародворье   ПОКОМ</v>
          </cell>
          <cell r="B41" t="str">
            <v>кг</v>
          </cell>
          <cell r="C41">
            <v>1309.43</v>
          </cell>
          <cell r="D41">
            <v>517.63</v>
          </cell>
          <cell r="E41">
            <v>698.17700000000002</v>
          </cell>
          <cell r="F41">
            <v>242.53399999999999</v>
          </cell>
          <cell r="G41">
            <v>1012.323</v>
          </cell>
          <cell r="H41">
            <v>1</v>
          </cell>
          <cell r="I41">
            <v>55</v>
          </cell>
        </row>
        <row r="42">
          <cell r="A42" t="str">
            <v>230  Колбаса Молочная Особая ТМ Особый рецепт, п/а, ВЕС. ПОКОМ</v>
          </cell>
          <cell r="B42" t="str">
            <v>кг</v>
          </cell>
          <cell r="C42">
            <v>2865.25</v>
          </cell>
          <cell r="D42">
            <v>3332.97</v>
          </cell>
          <cell r="E42">
            <v>1934.1990000000001</v>
          </cell>
          <cell r="F42">
            <v>544.17700000000002</v>
          </cell>
          <cell r="G42">
            <v>4015.5059999999999</v>
          </cell>
          <cell r="H42">
            <v>1</v>
          </cell>
          <cell r="I42">
            <v>60</v>
          </cell>
        </row>
        <row r="43">
          <cell r="A43" t="str">
            <v>235  Колбаса Особая ТМ Особый рецепт, ВЕС, ТМ Стародворье ПОКОМ</v>
          </cell>
          <cell r="B43" t="str">
            <v>кг</v>
          </cell>
          <cell r="C43">
            <v>1738.117</v>
          </cell>
          <cell r="D43">
            <v>1234.0219999999999</v>
          </cell>
          <cell r="E43">
            <v>1308.481</v>
          </cell>
          <cell r="F43">
            <v>448.84500000000003</v>
          </cell>
          <cell r="G43">
            <v>1479.8630000000001</v>
          </cell>
          <cell r="H43">
            <v>1</v>
          </cell>
          <cell r="I43">
            <v>60</v>
          </cell>
        </row>
        <row r="44">
          <cell r="A44" t="str">
            <v>236  Колбаса Рубленая ЗАПЕЧ. Дугушка ТМ Стародворье, вектор, в/к    ПОКОМ</v>
          </cell>
          <cell r="B44" t="str">
            <v>кг</v>
          </cell>
          <cell r="C44">
            <v>583.69399999999996</v>
          </cell>
          <cell r="D44">
            <v>421.90699999999998</v>
          </cell>
          <cell r="E44">
            <v>355.75700000000001</v>
          </cell>
          <cell r="F44">
            <v>118.75700000000001</v>
          </cell>
          <cell r="G44">
            <v>593.28700000000003</v>
          </cell>
          <cell r="H44">
            <v>1</v>
          </cell>
          <cell r="I44">
            <v>60</v>
          </cell>
        </row>
        <row r="45">
          <cell r="A45" t="str">
            <v>239  Колбаса Салями запеч Дугушка, оболочка вектор, ВЕС, ТМ Стародворье  ПОКОМ</v>
          </cell>
          <cell r="B45" t="str">
            <v>кг</v>
          </cell>
          <cell r="C45">
            <v>952.125</v>
          </cell>
          <cell r="E45">
            <v>365.673</v>
          </cell>
          <cell r="F45">
            <v>86.584999999999994</v>
          </cell>
          <cell r="G45">
            <v>543.17100000000005</v>
          </cell>
          <cell r="H45">
            <v>1</v>
          </cell>
          <cell r="I45">
            <v>60</v>
          </cell>
        </row>
        <row r="46">
          <cell r="A46" t="str">
            <v>242  Колбаса Сервелат ЗАПЕЧ.Дугушка ТМ Стародворье, вектор, в/к     ПОКОМ</v>
          </cell>
          <cell r="B46" t="str">
            <v>кг</v>
          </cell>
          <cell r="C46">
            <v>873.12199999999996</v>
          </cell>
          <cell r="D46">
            <v>36.975000000000001</v>
          </cell>
          <cell r="E46">
            <v>346.75700000000001</v>
          </cell>
          <cell r="F46">
            <v>121.56399999999999</v>
          </cell>
          <cell r="G46">
            <v>510.80500000000001</v>
          </cell>
          <cell r="H46">
            <v>1</v>
          </cell>
          <cell r="I46">
            <v>60</v>
          </cell>
        </row>
        <row r="47">
          <cell r="A47" t="str">
            <v>243  Колбаса Сервелат Зернистый, ВЕС.  ПОКОМ</v>
          </cell>
          <cell r="B47" t="str">
            <v>кг</v>
          </cell>
          <cell r="C47">
            <v>138.684</v>
          </cell>
          <cell r="D47">
            <v>161.608</v>
          </cell>
          <cell r="E47">
            <v>67.072999999999993</v>
          </cell>
          <cell r="F47">
            <v>41.27</v>
          </cell>
          <cell r="G47">
            <v>212.30099999999999</v>
          </cell>
          <cell r="H47">
            <v>1</v>
          </cell>
          <cell r="I47">
            <v>35</v>
          </cell>
        </row>
        <row r="48">
          <cell r="A48" t="str">
            <v>244  Колбаса Сервелат Кремлевский, ВЕС. ПОКОМ</v>
          </cell>
          <cell r="B48" t="str">
            <v>кг</v>
          </cell>
          <cell r="C48">
            <v>271.53199999999998</v>
          </cell>
          <cell r="E48">
            <v>99.125</v>
          </cell>
          <cell r="F48">
            <v>16.152999999999999</v>
          </cell>
          <cell r="G48">
            <v>158.209</v>
          </cell>
          <cell r="H48">
            <v>1</v>
          </cell>
          <cell r="I48">
            <v>40</v>
          </cell>
        </row>
        <row r="49">
          <cell r="A49" t="str">
            <v>247  Сардельки Нежные, ВЕС.  ПОКОМ</v>
          </cell>
          <cell r="B49" t="str">
            <v>кг</v>
          </cell>
          <cell r="C49">
            <v>177.69300000000001</v>
          </cell>
          <cell r="D49">
            <v>326.24599999999998</v>
          </cell>
          <cell r="E49">
            <v>184.78399999999999</v>
          </cell>
          <cell r="F49">
            <v>89.909000000000006</v>
          </cell>
          <cell r="G49">
            <v>267.99400000000003</v>
          </cell>
          <cell r="H49">
            <v>1</v>
          </cell>
          <cell r="I49">
            <v>30</v>
          </cell>
        </row>
        <row r="50">
          <cell r="A50" t="str">
            <v>248  Сардельки Сочные ТМ Особый рецепт,   ПОКОМ</v>
          </cell>
          <cell r="B50" t="str">
            <v>кг</v>
          </cell>
          <cell r="C50">
            <v>124.307</v>
          </cell>
          <cell r="D50">
            <v>318.48500000000001</v>
          </cell>
          <cell r="E50">
            <v>174.017</v>
          </cell>
          <cell r="F50">
            <v>50.286000000000001</v>
          </cell>
          <cell r="G50">
            <v>247.518</v>
          </cell>
          <cell r="H50">
            <v>1</v>
          </cell>
          <cell r="I50">
            <v>30</v>
          </cell>
        </row>
        <row r="51">
          <cell r="A51" t="str">
            <v>250  Сардельки стародворские с говядиной в обол. NDX, ВЕС. ПОКОМ</v>
          </cell>
          <cell r="B51" t="str">
            <v>кг</v>
          </cell>
          <cell r="C51">
            <v>335.21899999999999</v>
          </cell>
          <cell r="D51">
            <v>332.40100000000001</v>
          </cell>
          <cell r="E51">
            <v>282.94200000000001</v>
          </cell>
          <cell r="F51">
            <v>98.290999999999997</v>
          </cell>
          <cell r="G51">
            <v>310.697</v>
          </cell>
          <cell r="H51">
            <v>1</v>
          </cell>
          <cell r="I51">
            <v>30</v>
          </cell>
        </row>
        <row r="52">
          <cell r="A52" t="str">
            <v>251  Сосиски Баварские, ВЕС.  ПОКОМ</v>
          </cell>
          <cell r="B52" t="str">
            <v>кг</v>
          </cell>
          <cell r="C52">
            <v>-9.8800000000000008</v>
          </cell>
          <cell r="D52">
            <v>162.56399999999999</v>
          </cell>
          <cell r="E52">
            <v>90.691999999999993</v>
          </cell>
          <cell r="F52">
            <v>45.359000000000002</v>
          </cell>
          <cell r="G52">
            <v>60.65</v>
          </cell>
          <cell r="H52">
            <v>1</v>
          </cell>
          <cell r="I52">
            <v>45</v>
          </cell>
        </row>
        <row r="53">
          <cell r="A53" t="str">
            <v>255  Сосиски Молочные для завтрака ТМ Особый рецепт, п/а МГС, ВЕС, ТМ Стародворье  ПОКОМ</v>
          </cell>
          <cell r="B53" t="str">
            <v>кг</v>
          </cell>
          <cell r="C53">
            <v>60.811999999999998</v>
          </cell>
          <cell r="D53">
            <v>932.37900000000002</v>
          </cell>
          <cell r="E53">
            <v>608.34299999999996</v>
          </cell>
          <cell r="F53">
            <v>360.5</v>
          </cell>
          <cell r="G53">
            <v>360.851</v>
          </cell>
          <cell r="H53">
            <v>1</v>
          </cell>
          <cell r="I53">
            <v>40</v>
          </cell>
        </row>
        <row r="54">
          <cell r="A54" t="str">
            <v>256  Сосиски Молочные для завтрака, п/а МГС, ВЕС, ТМ Стародворье ПОКОМ</v>
          </cell>
          <cell r="B54" t="str">
            <v>кг</v>
          </cell>
          <cell r="E54">
            <v>1.2549999999999999</v>
          </cell>
          <cell r="G54">
            <v>-1.2549999999999999</v>
          </cell>
          <cell r="H54">
            <v>0</v>
          </cell>
          <cell r="I54" t="e">
            <v>#N/A</v>
          </cell>
        </row>
        <row r="55">
          <cell r="A55" t="str">
            <v>257  Сосиски Молочные оригинальные ТМ Особый рецепт, ВЕС.   ПОКОМ</v>
          </cell>
          <cell r="B55" t="str">
            <v>кг</v>
          </cell>
          <cell r="C55">
            <v>184.95500000000001</v>
          </cell>
          <cell r="E55">
            <v>122.358</v>
          </cell>
          <cell r="F55">
            <v>1.272</v>
          </cell>
          <cell r="G55">
            <v>48.594999999999999</v>
          </cell>
          <cell r="H55">
            <v>1</v>
          </cell>
          <cell r="I55">
            <v>35</v>
          </cell>
        </row>
        <row r="56">
          <cell r="A56" t="str">
            <v>259  Сосиски Сливочные Дугушка, ВЕС.   ПОКОМ</v>
          </cell>
          <cell r="B56" t="str">
            <v>кг</v>
          </cell>
          <cell r="C56">
            <v>27.890999999999998</v>
          </cell>
          <cell r="E56">
            <v>12.27</v>
          </cell>
          <cell r="G56">
            <v>15.621</v>
          </cell>
          <cell r="H56">
            <v>1</v>
          </cell>
          <cell r="I56">
            <v>45</v>
          </cell>
        </row>
        <row r="57">
          <cell r="A57" t="str">
            <v>263  Шпикачки Стародворские, ВЕС.  ПОКОМ</v>
          </cell>
          <cell r="B57" t="str">
            <v>кг</v>
          </cell>
          <cell r="C57">
            <v>28.05</v>
          </cell>
          <cell r="D57">
            <v>91.840999999999994</v>
          </cell>
          <cell r="E57">
            <v>9.9480000000000004</v>
          </cell>
          <cell r="F57">
            <v>51.567</v>
          </cell>
          <cell r="G57">
            <v>91.537999999999997</v>
          </cell>
          <cell r="H57">
            <v>1</v>
          </cell>
          <cell r="I57">
            <v>30</v>
          </cell>
        </row>
        <row r="58">
          <cell r="A58" t="str">
            <v>266  Колбаса Филейбургская с сочным окороком, ВЕС, ТМ Баварушка  ПОКОМ</v>
          </cell>
          <cell r="B58" t="str">
            <v>кг</v>
          </cell>
          <cell r="C58">
            <v>74.94</v>
          </cell>
          <cell r="D58">
            <v>99.412999999999997</v>
          </cell>
          <cell r="E58">
            <v>55.247</v>
          </cell>
          <cell r="F58">
            <v>23.821999999999999</v>
          </cell>
          <cell r="G58">
            <v>116.258</v>
          </cell>
          <cell r="H58">
            <v>1</v>
          </cell>
          <cell r="I58">
            <v>45</v>
          </cell>
        </row>
        <row r="59">
          <cell r="A59" t="str">
            <v>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286.041</v>
          </cell>
          <cell r="E59">
            <v>72.718000000000004</v>
          </cell>
          <cell r="F59">
            <v>2.871</v>
          </cell>
          <cell r="G59">
            <v>211.874</v>
          </cell>
          <cell r="H59">
            <v>1</v>
          </cell>
          <cell r="I59">
            <v>45</v>
          </cell>
        </row>
        <row r="60">
          <cell r="A60" t="str">
            <v>272  Колбаса Сервелат Филедворский, фиброуз, в/у 0,35 кг срез,  ПОКОМ</v>
          </cell>
          <cell r="B60" t="str">
            <v>шт</v>
          </cell>
          <cell r="C60">
            <v>98</v>
          </cell>
          <cell r="D60">
            <v>48</v>
          </cell>
          <cell r="E60">
            <v>77</v>
          </cell>
          <cell r="F60">
            <v>9</v>
          </cell>
          <cell r="G60">
            <v>49</v>
          </cell>
          <cell r="H60">
            <v>0.35</v>
          </cell>
          <cell r="I60">
            <v>40</v>
          </cell>
        </row>
        <row r="61">
          <cell r="A61" t="str">
            <v>273  Сосиски Сочинки с сочной грудинкой, МГС 0.4кг,   ПОКОМ</v>
          </cell>
          <cell r="B61" t="str">
            <v>шт</v>
          </cell>
          <cell r="C61">
            <v>550</v>
          </cell>
          <cell r="D61">
            <v>1134</v>
          </cell>
          <cell r="E61">
            <v>385</v>
          </cell>
          <cell r="F61">
            <v>167</v>
          </cell>
          <cell r="G61">
            <v>1016</v>
          </cell>
          <cell r="H61">
            <v>0.4</v>
          </cell>
          <cell r="I61">
            <v>45</v>
          </cell>
          <cell r="J61" t="str">
            <v>Вояж</v>
          </cell>
        </row>
        <row r="62">
          <cell r="A62" t="str">
            <v>276  Колбаса Сливушка ТМ Вязанка в оболочке полиамид 0,45 кг  ПОКОМ</v>
          </cell>
          <cell r="B62" t="str">
            <v>шт</v>
          </cell>
          <cell r="C62">
            <v>-2</v>
          </cell>
          <cell r="G62">
            <v>-2</v>
          </cell>
          <cell r="H62">
            <v>0</v>
          </cell>
          <cell r="I62">
            <v>50</v>
          </cell>
          <cell r="J62" t="str">
            <v>Вояж</v>
          </cell>
        </row>
        <row r="63">
          <cell r="A63" t="str">
            <v>283  Сосиски Сочинки, ВЕС, ТМ Стародворье ПОКОМ</v>
          </cell>
          <cell r="B63" t="str">
            <v>кг</v>
          </cell>
          <cell r="C63">
            <v>771.61900000000003</v>
          </cell>
          <cell r="D63">
            <v>464.834</v>
          </cell>
          <cell r="E63">
            <v>612.59199999999998</v>
          </cell>
          <cell r="F63">
            <v>210.52500000000001</v>
          </cell>
          <cell r="G63">
            <v>563.96299999999997</v>
          </cell>
          <cell r="H63">
            <v>1</v>
          </cell>
          <cell r="I63">
            <v>45</v>
          </cell>
        </row>
        <row r="64">
          <cell r="A64" t="str">
            <v>296  Колбаса Мясорубская с рубленой грудинкой 0,35кг срез ТМ Стародворье  ПОКОМ</v>
          </cell>
          <cell r="B64" t="str">
            <v>шт</v>
          </cell>
          <cell r="C64">
            <v>102</v>
          </cell>
          <cell r="D64">
            <v>270</v>
          </cell>
          <cell r="E64">
            <v>79</v>
          </cell>
          <cell r="F64">
            <v>31</v>
          </cell>
          <cell r="G64">
            <v>242</v>
          </cell>
          <cell r="H64">
            <v>0.35</v>
          </cell>
          <cell r="I64">
            <v>40</v>
          </cell>
        </row>
        <row r="65">
          <cell r="A65" t="str">
            <v>297  Колбаса Мясорубская с рубленой грудинкой ВЕС ТМ Стародворье  ПОКОМ</v>
          </cell>
          <cell r="B65" t="str">
            <v>кг</v>
          </cell>
          <cell r="C65">
            <v>77.715999999999994</v>
          </cell>
          <cell r="D65">
            <v>219.071</v>
          </cell>
          <cell r="E65">
            <v>100.357</v>
          </cell>
          <cell r="F65">
            <v>41.069000000000003</v>
          </cell>
          <cell r="G65">
            <v>189.916</v>
          </cell>
          <cell r="H65">
            <v>1</v>
          </cell>
          <cell r="I65">
            <v>40</v>
          </cell>
        </row>
        <row r="66">
          <cell r="A66" t="str">
            <v>301  Сосиски Сочинки по-баварски с сыром,  0.4кг, ТМ Стародворье  ПОКОМ</v>
          </cell>
          <cell r="B66" t="str">
            <v>шт</v>
          </cell>
          <cell r="C66">
            <v>365</v>
          </cell>
          <cell r="D66">
            <v>534</v>
          </cell>
          <cell r="E66">
            <v>386</v>
          </cell>
          <cell r="F66">
            <v>86</v>
          </cell>
          <cell r="G66">
            <v>461</v>
          </cell>
          <cell r="H66">
            <v>0.4</v>
          </cell>
          <cell r="I66">
            <v>40</v>
          </cell>
        </row>
        <row r="67">
          <cell r="A67" t="str">
            <v>302  Сосиски Сочинки по-баварски,  0.4кг, ТМ Стародворье  ПОКОМ</v>
          </cell>
          <cell r="B67" t="str">
            <v>шт</v>
          </cell>
          <cell r="C67">
            <v>492</v>
          </cell>
          <cell r="D67">
            <v>714</v>
          </cell>
          <cell r="E67">
            <v>490</v>
          </cell>
          <cell r="F67">
            <v>85</v>
          </cell>
          <cell r="G67">
            <v>653</v>
          </cell>
          <cell r="H67">
            <v>0.4</v>
          </cell>
          <cell r="I67">
            <v>45</v>
          </cell>
        </row>
        <row r="68">
          <cell r="A68" t="str">
            <v>309  Сосиски Сочинки с сыром 0,4 кг ТМ Стародворье  ПОКОМ</v>
          </cell>
          <cell r="B68" t="str">
            <v>шт</v>
          </cell>
          <cell r="C68">
            <v>231</v>
          </cell>
          <cell r="D68">
            <v>216</v>
          </cell>
          <cell r="E68">
            <v>185</v>
          </cell>
          <cell r="F68">
            <v>32</v>
          </cell>
          <cell r="G68">
            <v>236</v>
          </cell>
          <cell r="H68">
            <v>0.4</v>
          </cell>
          <cell r="I68">
            <v>40</v>
          </cell>
        </row>
        <row r="69">
          <cell r="A69" t="str">
            <v>312  Ветчина Филейская ТМ Вязанка ТС Столичная ВЕС  ПОКОМ</v>
          </cell>
          <cell r="B69" t="str">
            <v>кг</v>
          </cell>
          <cell r="C69">
            <v>505.154</v>
          </cell>
          <cell r="D69">
            <v>452.339</v>
          </cell>
          <cell r="E69">
            <v>432.77499999999998</v>
          </cell>
          <cell r="F69">
            <v>114.788</v>
          </cell>
          <cell r="G69">
            <v>444.58800000000002</v>
          </cell>
          <cell r="H69">
            <v>1</v>
          </cell>
          <cell r="I69">
            <v>50</v>
          </cell>
        </row>
        <row r="70">
          <cell r="A70" t="str">
            <v>313 Колбаса вареная Молокуша ТМ Вязанка в оболочке полиамид. ВЕС  ПОКОМ</v>
          </cell>
          <cell r="B70" t="str">
            <v>кг</v>
          </cell>
          <cell r="C70">
            <v>544.82299999999998</v>
          </cell>
          <cell r="D70">
            <v>821.46699999999998</v>
          </cell>
          <cell r="E70">
            <v>514.59299999999996</v>
          </cell>
          <cell r="F70">
            <v>213.696</v>
          </cell>
          <cell r="G70">
            <v>768.18600000000004</v>
          </cell>
          <cell r="H70">
            <v>1</v>
          </cell>
          <cell r="I70">
            <v>50</v>
          </cell>
        </row>
        <row r="71">
          <cell r="A71" t="str">
            <v>314 Колбаса вареная Филейская ТМ Вязанка ТС Классическая в оболочке полиамид.  ПОКОМ</v>
          </cell>
          <cell r="B71" t="str">
            <v>кг</v>
          </cell>
          <cell r="C71">
            <v>336.33699999999999</v>
          </cell>
          <cell r="D71">
            <v>541.98699999999997</v>
          </cell>
          <cell r="E71">
            <v>351.64600000000002</v>
          </cell>
          <cell r="F71">
            <v>141.14400000000001</v>
          </cell>
          <cell r="G71">
            <v>463.125</v>
          </cell>
          <cell r="H71">
            <v>1</v>
          </cell>
          <cell r="I71">
            <v>55</v>
          </cell>
        </row>
        <row r="72">
          <cell r="A72" t="str">
            <v>315 Колбаса Нежная ТМ Зареченские ТС Зареченские продукты в оболочкНТУ.  изделие вар  ПОКОМ</v>
          </cell>
          <cell r="B72" t="str">
            <v>кг</v>
          </cell>
          <cell r="C72">
            <v>0.85499999999999998</v>
          </cell>
          <cell r="G72">
            <v>0.85499999999999998</v>
          </cell>
          <cell r="H72">
            <v>0</v>
          </cell>
          <cell r="I72">
            <v>50</v>
          </cell>
        </row>
        <row r="73">
          <cell r="A73" t="str">
            <v>319  Колбаса вареная Филейская ТМ Вязанка ТС Классическая, 0,45 кг. ПОКОМ</v>
          </cell>
          <cell r="B73" t="str">
            <v>шт</v>
          </cell>
          <cell r="C73">
            <v>2</v>
          </cell>
          <cell r="G73">
            <v>2</v>
          </cell>
          <cell r="H73">
            <v>0.45</v>
          </cell>
          <cell r="I73">
            <v>50</v>
          </cell>
          <cell r="J73" t="str">
            <v>Вояж</v>
          </cell>
        </row>
        <row r="74">
          <cell r="A74" t="str">
            <v>320  Сосиски Сочинки с сочным окороком 0,4 кг ТМ Стародворье  ПОКОМ</v>
          </cell>
          <cell r="B74" t="str">
            <v>шт</v>
          </cell>
          <cell r="C74">
            <v>557</v>
          </cell>
          <cell r="D74">
            <v>846</v>
          </cell>
          <cell r="E74">
            <v>387</v>
          </cell>
          <cell r="F74">
            <v>108</v>
          </cell>
          <cell r="G74">
            <v>785</v>
          </cell>
          <cell r="H74">
            <v>0.4</v>
          </cell>
          <cell r="I74">
            <v>45</v>
          </cell>
          <cell r="J74" t="str">
            <v>Вояж</v>
          </cell>
        </row>
        <row r="75">
          <cell r="A75" t="str">
            <v>325 Колбаса Сервелат Мясорубский ТМ Стародворье с мелкорубленным окороком 0,35 кг  ПОКОМ</v>
          </cell>
          <cell r="B75" t="str">
            <v>шт</v>
          </cell>
          <cell r="C75">
            <v>452</v>
          </cell>
          <cell r="D75">
            <v>204</v>
          </cell>
          <cell r="E75">
            <v>225</v>
          </cell>
          <cell r="F75">
            <v>40</v>
          </cell>
          <cell r="G75">
            <v>404</v>
          </cell>
          <cell r="H75">
            <v>0.35</v>
          </cell>
          <cell r="I75">
            <v>40</v>
          </cell>
        </row>
        <row r="76">
          <cell r="A76" t="str">
            <v>326 Сосиски Молочные для завтрака ТМ Особый рецепт в оболочке полиам  ПОКОМ</v>
          </cell>
          <cell r="B76" t="str">
            <v>кг</v>
          </cell>
          <cell r="C76">
            <v>-1.282</v>
          </cell>
          <cell r="G76">
            <v>-1.282</v>
          </cell>
          <cell r="H76">
            <v>0</v>
          </cell>
          <cell r="I76" t="e">
            <v>#N/A</v>
          </cell>
        </row>
        <row r="77">
          <cell r="A77" t="str">
            <v>339  Колбаса вареная Филейская ТМ Вязанка ТС Классическая, 0,40 кг.  ПОКОМ</v>
          </cell>
          <cell r="B77" t="str">
            <v>шт</v>
          </cell>
          <cell r="C77">
            <v>159.29499999999999</v>
          </cell>
          <cell r="D77">
            <v>370</v>
          </cell>
          <cell r="E77">
            <v>39</v>
          </cell>
          <cell r="F77">
            <v>13</v>
          </cell>
          <cell r="G77">
            <v>430.29500000000002</v>
          </cell>
          <cell r="H77">
            <v>0.4</v>
          </cell>
          <cell r="I77">
            <v>50</v>
          </cell>
          <cell r="J77" t="str">
            <v>Вояж</v>
          </cell>
        </row>
        <row r="78">
          <cell r="A78" t="str">
            <v>340 Ветчина Запекуша с сочным окороком ТМ Стародворские колбасы ТС Вязанка в обо 0,42 кг. ПОКОМ</v>
          </cell>
          <cell r="B78" t="str">
            <v>шт</v>
          </cell>
          <cell r="H78">
            <v>0.42</v>
          </cell>
          <cell r="I78">
            <v>45</v>
          </cell>
          <cell r="J78" t="str">
            <v>Вояж</v>
          </cell>
        </row>
        <row r="79">
          <cell r="A79" t="str">
            <v>341 Колбаса вареная Филейбургская с филе сочного окорока ТМ Баварушка ТС Бавар  вектор 0,4кг ПОКОМ</v>
          </cell>
          <cell r="B79" t="str">
            <v>шт</v>
          </cell>
          <cell r="C79">
            <v>3</v>
          </cell>
          <cell r="G79">
            <v>3</v>
          </cell>
          <cell r="H79">
            <v>0.4</v>
          </cell>
          <cell r="I79" t="e">
            <v>#N/A</v>
          </cell>
        </row>
        <row r="80">
          <cell r="A80" t="str">
            <v>343 Колбаса Докторская оригинальная ТМ Особый рецепт в оболочке полиамид 0,4 кг.  ПОКОМ</v>
          </cell>
          <cell r="B80" t="str">
            <v>шт</v>
          </cell>
          <cell r="C80">
            <v>20</v>
          </cell>
          <cell r="D80">
            <v>40</v>
          </cell>
          <cell r="F80">
            <v>10</v>
          </cell>
          <cell r="G80">
            <v>50</v>
          </cell>
          <cell r="H80">
            <v>0.4</v>
          </cell>
          <cell r="I80">
            <v>60</v>
          </cell>
          <cell r="J80" t="str">
            <v>Вояж</v>
          </cell>
        </row>
        <row r="81">
          <cell r="A81" t="str">
            <v>344 Колбаса Салями Финская ТМ Стародворски колбасы ТС Вязанка в оболочке фиброуз в вак 0,35 кг ПОКОМ</v>
          </cell>
          <cell r="B81" t="str">
            <v>шт</v>
          </cell>
          <cell r="H81">
            <v>0.35</v>
          </cell>
          <cell r="I81">
            <v>40</v>
          </cell>
          <cell r="J81" t="str">
            <v>Вояж</v>
          </cell>
        </row>
        <row r="82">
          <cell r="A82" t="str">
            <v>346 Колбаса Сервелат Филейбургский с копченой грудинкой ТМ Баварушка в оболов/у 0,35 кг срез  ПОКОМ</v>
          </cell>
          <cell r="B82" t="str">
            <v>шт</v>
          </cell>
          <cell r="C82">
            <v>-17</v>
          </cell>
          <cell r="G82">
            <v>-17</v>
          </cell>
          <cell r="H82">
            <v>0.35</v>
          </cell>
          <cell r="I82">
            <v>45</v>
          </cell>
          <cell r="J82" t="str">
            <v>Вояж</v>
          </cell>
        </row>
        <row r="83">
          <cell r="A83" t="str">
            <v>350 Сосиски Молокуши миникушай ТМ Вязанка в оболочке амицел в модифиц газовой среде 0,45 кг  Поком</v>
          </cell>
          <cell r="B83" t="str">
            <v>шт</v>
          </cell>
          <cell r="H83">
            <v>0.45</v>
          </cell>
          <cell r="I83">
            <v>45</v>
          </cell>
          <cell r="J83" t="str">
            <v>Вояж</v>
          </cell>
        </row>
        <row r="84">
          <cell r="A84" t="str">
            <v>351 Сосиски Филейбургские с грудкой ТМ Баварушка в оболо амицел в моди газовой среде 0,33 кг  Поком</v>
          </cell>
          <cell r="B84" t="str">
            <v>шт</v>
          </cell>
          <cell r="H84">
            <v>0.33</v>
          </cell>
          <cell r="I84">
            <v>45</v>
          </cell>
          <cell r="J84" t="str">
            <v>Вояж</v>
          </cell>
        </row>
        <row r="85">
          <cell r="A85" t="str">
            <v>352  Сардельки Сочинки с сыром 0,4 кг ТМ Стародворье   ПОКОМ</v>
          </cell>
          <cell r="B85" t="str">
            <v>шт</v>
          </cell>
          <cell r="C85">
            <v>130</v>
          </cell>
          <cell r="D85">
            <v>138</v>
          </cell>
          <cell r="E85">
            <v>30</v>
          </cell>
          <cell r="F85">
            <v>44</v>
          </cell>
          <cell r="G85">
            <v>202</v>
          </cell>
          <cell r="H85">
            <v>0.4</v>
          </cell>
          <cell r="I85">
            <v>40</v>
          </cell>
          <cell r="J85" t="str">
            <v>Вояж</v>
          </cell>
        </row>
        <row r="86">
          <cell r="A86" t="str">
            <v>358 Колбаса Сервелат Мясорубский ТМ Стародворье с мелкорубленным окороком в вак упак  ПОКОМ</v>
          </cell>
          <cell r="B86" t="str">
            <v>кг</v>
          </cell>
          <cell r="C86">
            <v>154.94300000000001</v>
          </cell>
          <cell r="D86">
            <v>140.47300000000001</v>
          </cell>
          <cell r="E86">
            <v>149.11600000000001</v>
          </cell>
          <cell r="F86">
            <v>41.866999999999997</v>
          </cell>
          <cell r="G86">
            <v>140.607</v>
          </cell>
          <cell r="H86">
            <v>1</v>
          </cell>
          <cell r="I86">
            <v>40</v>
          </cell>
        </row>
        <row r="87">
          <cell r="A87" t="str">
            <v>361 Колбаса Салями Филейбургская зернистая ТМ Баварушка в оболочке  в вак 0.28кг ПОКОМ</v>
          </cell>
          <cell r="B87" t="str">
            <v>шт</v>
          </cell>
          <cell r="C87">
            <v>286</v>
          </cell>
          <cell r="E87">
            <v>101</v>
          </cell>
          <cell r="F87">
            <v>30</v>
          </cell>
          <cell r="G87">
            <v>158</v>
          </cell>
          <cell r="H87">
            <v>0.28000000000000003</v>
          </cell>
          <cell r="I87">
            <v>45</v>
          </cell>
        </row>
        <row r="88">
          <cell r="A88" t="str">
            <v>363 Сардельки Филейские Вязанка ТМ Вязанка в обол NDX  ПОКОМ</v>
          </cell>
          <cell r="B88" t="str">
            <v>кг</v>
          </cell>
          <cell r="C88">
            <v>174.69</v>
          </cell>
          <cell r="D88">
            <v>192.09100000000001</v>
          </cell>
          <cell r="E88">
            <v>152.596</v>
          </cell>
          <cell r="F88">
            <v>62.207999999999998</v>
          </cell>
          <cell r="G88">
            <v>182.50299999999999</v>
          </cell>
          <cell r="H88">
            <v>1</v>
          </cell>
          <cell r="I88">
            <v>30</v>
          </cell>
        </row>
        <row r="89">
          <cell r="A89" t="str">
            <v>364 Колбаса Сервелат Филейбургский с копченой грудинкой ТМ Баварушка  в/у 0,28 кг  ПОКОМ</v>
          </cell>
          <cell r="B89" t="str">
            <v>шт</v>
          </cell>
          <cell r="C89">
            <v>170</v>
          </cell>
          <cell r="D89">
            <v>72</v>
          </cell>
          <cell r="E89">
            <v>111</v>
          </cell>
          <cell r="F89">
            <v>23</v>
          </cell>
          <cell r="G89">
            <v>109</v>
          </cell>
          <cell r="H89">
            <v>0.28000000000000003</v>
          </cell>
          <cell r="I89">
            <v>45</v>
          </cell>
        </row>
        <row r="90">
          <cell r="A90" t="str">
            <v>367 Вареные колбасы Молокуша Вязанка Фикс.вес 0,45 п/а Вязанка  ПОКОМ</v>
          </cell>
          <cell r="B90" t="str">
            <v>шт</v>
          </cell>
          <cell r="C90">
            <v>251</v>
          </cell>
          <cell r="D90">
            <v>460</v>
          </cell>
          <cell r="E90">
            <v>172</v>
          </cell>
          <cell r="F90">
            <v>8</v>
          </cell>
          <cell r="G90">
            <v>477</v>
          </cell>
          <cell r="H90">
            <v>0.45</v>
          </cell>
          <cell r="I90">
            <v>50</v>
          </cell>
        </row>
        <row r="91">
          <cell r="A91" t="str">
            <v>369 Колбаса Сливушка ТМ Вязанка в оболочке полиамид вес.  ПОКОМ</v>
          </cell>
          <cell r="B91" t="str">
            <v>кг</v>
          </cell>
          <cell r="C91">
            <v>841.26700000000005</v>
          </cell>
          <cell r="D91">
            <v>450.815</v>
          </cell>
          <cell r="E91">
            <v>499.18700000000001</v>
          </cell>
          <cell r="F91">
            <v>180.524</v>
          </cell>
          <cell r="G91">
            <v>708.52800000000002</v>
          </cell>
          <cell r="H91">
            <v>1</v>
          </cell>
          <cell r="I91">
            <v>50</v>
          </cell>
        </row>
        <row r="92">
          <cell r="A92" t="str">
            <v>370 Ветчина Сливушка с индейкой ТМ Вязанка в оболочке полиамид.</v>
          </cell>
          <cell r="B92" t="str">
            <v>кг</v>
          </cell>
          <cell r="C92">
            <v>1.3859999999999999</v>
          </cell>
          <cell r="D92">
            <v>87.466999999999999</v>
          </cell>
          <cell r="E92">
            <v>87.466999999999999</v>
          </cell>
          <cell r="G92">
            <v>1.3859999999999999</v>
          </cell>
          <cell r="H92">
            <v>1</v>
          </cell>
          <cell r="I92">
            <v>50</v>
          </cell>
        </row>
        <row r="93">
          <cell r="A93" t="str">
            <v>371  Сосиски Сочинки Молочные 0,4 кг ТМ Стародворье  ПОКОМ</v>
          </cell>
          <cell r="B93" t="str">
            <v>шт</v>
          </cell>
          <cell r="C93">
            <v>248</v>
          </cell>
          <cell r="D93">
            <v>432</v>
          </cell>
          <cell r="E93">
            <v>320</v>
          </cell>
          <cell r="F93">
            <v>85</v>
          </cell>
          <cell r="G93">
            <v>310</v>
          </cell>
          <cell r="H93">
            <v>0.4</v>
          </cell>
          <cell r="I93">
            <v>40</v>
          </cell>
        </row>
        <row r="94">
          <cell r="A94" t="str">
            <v>372  Сосиски Сочинки Сливочные 0,4 кг ТМ Стародворье  ПОКОМ</v>
          </cell>
          <cell r="B94" t="str">
            <v>шт</v>
          </cell>
          <cell r="C94">
            <v>273</v>
          </cell>
          <cell r="D94">
            <v>312</v>
          </cell>
          <cell r="E94">
            <v>282</v>
          </cell>
          <cell r="F94">
            <v>85</v>
          </cell>
          <cell r="G94">
            <v>255</v>
          </cell>
          <cell r="H94">
            <v>0.4</v>
          </cell>
          <cell r="I94">
            <v>40</v>
          </cell>
        </row>
        <row r="95">
          <cell r="A95" t="str">
            <v>373 Ветчины «Филейская» Фикс.вес 0,45 Вектор ТМ «Вязанка»  Поком</v>
          </cell>
          <cell r="B95" t="str">
            <v>шт</v>
          </cell>
          <cell r="C95">
            <v>20</v>
          </cell>
          <cell r="E95">
            <v>0</v>
          </cell>
          <cell r="G95">
            <v>19</v>
          </cell>
          <cell r="H95">
            <v>0.45</v>
          </cell>
          <cell r="I95">
            <v>50</v>
          </cell>
          <cell r="J95" t="str">
            <v>Вояж</v>
          </cell>
        </row>
        <row r="96">
          <cell r="A96" t="str">
            <v>374  Сосиски Сочинки с сыром ф/в 0,3 кг п/а ТМ "Стародворье"  Поком</v>
          </cell>
          <cell r="B96" t="str">
            <v>шт</v>
          </cell>
          <cell r="H96">
            <v>0.3</v>
          </cell>
          <cell r="I96">
            <v>0</v>
          </cell>
          <cell r="J96" t="str">
            <v>Вояж</v>
          </cell>
        </row>
        <row r="97">
          <cell r="A97" t="str">
            <v>376  Сардельки Сочинки с сочным окороком ТМ Стародворье полиамид мгс ф/в 0,4 кг СК3</v>
          </cell>
          <cell r="B97" t="str">
            <v>шт</v>
          </cell>
          <cell r="C97">
            <v>121</v>
          </cell>
          <cell r="D97">
            <v>258</v>
          </cell>
          <cell r="E97">
            <v>84</v>
          </cell>
          <cell r="F97">
            <v>25</v>
          </cell>
          <cell r="G97">
            <v>212</v>
          </cell>
          <cell r="H97">
            <v>0.4</v>
          </cell>
          <cell r="I97">
            <v>40</v>
          </cell>
          <cell r="J97" t="str">
            <v>Вояж</v>
          </cell>
        </row>
        <row r="98">
          <cell r="A98" t="str">
            <v>383 Колбаса Сочинка по-европейски с сочной грудиной ТМ Стародворье в оболочке фиброуз в ва  Поком</v>
          </cell>
          <cell r="B98" t="str">
            <v>кг</v>
          </cell>
          <cell r="C98">
            <v>126.325</v>
          </cell>
          <cell r="D98">
            <v>228.56700000000001</v>
          </cell>
          <cell r="E98">
            <v>194.82</v>
          </cell>
          <cell r="F98">
            <v>38.134999999999998</v>
          </cell>
          <cell r="G98">
            <v>146.97</v>
          </cell>
          <cell r="H98">
            <v>1</v>
          </cell>
          <cell r="I98">
            <v>40</v>
          </cell>
        </row>
        <row r="99">
          <cell r="A99" t="str">
            <v>384  Колбаса Сочинка по-фински с сочным окороком ТМ Стародворье в оболочке фиброуз в ва  Поком</v>
          </cell>
          <cell r="B99" t="str">
            <v>кг</v>
          </cell>
          <cell r="C99">
            <v>326.55</v>
          </cell>
          <cell r="D99">
            <v>29.312999999999999</v>
          </cell>
          <cell r="E99">
            <v>176.35400000000001</v>
          </cell>
          <cell r="F99">
            <v>44.552</v>
          </cell>
          <cell r="G99">
            <v>165.762</v>
          </cell>
          <cell r="H99">
            <v>1</v>
          </cell>
          <cell r="I99">
            <v>40</v>
          </cell>
        </row>
        <row r="100">
          <cell r="A100" t="str">
            <v>388 Колбаски Филейбургские ТМ Баварушка с филе сочного окорока копченые в оболоч 0,28 кг ПОКОМ</v>
          </cell>
          <cell r="B100" t="str">
            <v>шт</v>
          </cell>
          <cell r="C100">
            <v>77</v>
          </cell>
          <cell r="D100">
            <v>30</v>
          </cell>
          <cell r="E100">
            <v>13</v>
          </cell>
          <cell r="F100">
            <v>15</v>
          </cell>
          <cell r="G100">
            <v>88</v>
          </cell>
          <cell r="H100">
            <v>0.28000000000000003</v>
          </cell>
          <cell r="I100">
            <v>35</v>
          </cell>
        </row>
        <row r="101">
          <cell r="A101" t="str">
            <v>389 Колбаса вареная Мусульманская Халяль ТМ Вязанка Халяль оболочка вектор 0,4 кг АК.  Поком</v>
          </cell>
          <cell r="B101" t="str">
            <v>шт</v>
          </cell>
          <cell r="C101">
            <v>2</v>
          </cell>
          <cell r="G101">
            <v>2</v>
          </cell>
          <cell r="H101">
            <v>0.4</v>
          </cell>
          <cell r="I101">
            <v>90</v>
          </cell>
        </row>
        <row r="102">
          <cell r="A102" t="str">
            <v>391 Вареные колбасы «Докторская ГОСТ» Фикс.вес 0,37 п/а ТМ «Вязанка»  Поком</v>
          </cell>
          <cell r="B102" t="str">
            <v>шт</v>
          </cell>
          <cell r="C102">
            <v>174</v>
          </cell>
          <cell r="D102">
            <v>430</v>
          </cell>
          <cell r="E102">
            <v>75</v>
          </cell>
          <cell r="G102">
            <v>439</v>
          </cell>
          <cell r="H102">
            <v>0.37</v>
          </cell>
          <cell r="I102">
            <v>50</v>
          </cell>
          <cell r="J102" t="str">
            <v>Вояж</v>
          </cell>
        </row>
        <row r="103">
          <cell r="A103" t="str">
            <v>392 Вареные колбасы «Докторская ГОСТ» Фикс.вес 0,6 Вектор ТМ «Дугушка»  Поком</v>
          </cell>
          <cell r="B103" t="str">
            <v>шт</v>
          </cell>
          <cell r="C103">
            <v>100</v>
          </cell>
          <cell r="D103">
            <v>210</v>
          </cell>
          <cell r="E103">
            <v>48</v>
          </cell>
          <cell r="G103">
            <v>232</v>
          </cell>
          <cell r="H103">
            <v>0.6</v>
          </cell>
          <cell r="I103">
            <v>55</v>
          </cell>
        </row>
        <row r="104">
          <cell r="A104" t="str">
            <v>393 Ветчины Сливушка с индейкой Вязанка Фикс.вес 0,4 П/а Вязанка  Поком</v>
          </cell>
          <cell r="B104" t="str">
            <v>шт</v>
          </cell>
          <cell r="C104">
            <v>206</v>
          </cell>
          <cell r="D104">
            <v>234</v>
          </cell>
          <cell r="E104">
            <v>100</v>
          </cell>
          <cell r="F104">
            <v>1</v>
          </cell>
          <cell r="G104">
            <v>310</v>
          </cell>
          <cell r="H104">
            <v>0.4</v>
          </cell>
          <cell r="I104">
            <v>50</v>
          </cell>
          <cell r="J104" t="str">
            <v>Вояж</v>
          </cell>
        </row>
        <row r="105">
          <cell r="A105" t="str">
            <v>394 Ветчина Сочинка с сочным окороком ТМ Стародворье полиамид ф/в 0,35 кг  Поком</v>
          </cell>
          <cell r="B105" t="str">
            <v>шт</v>
          </cell>
          <cell r="C105">
            <v>165</v>
          </cell>
          <cell r="D105">
            <v>270</v>
          </cell>
          <cell r="E105">
            <v>33</v>
          </cell>
          <cell r="G105">
            <v>305</v>
          </cell>
          <cell r="H105">
            <v>0.35</v>
          </cell>
          <cell r="I105">
            <v>50</v>
          </cell>
          <cell r="J105" t="str">
            <v>Вояж</v>
          </cell>
        </row>
        <row r="106">
          <cell r="A106" t="str">
            <v>395 Ветчины «Дугушка» Фикс.вес 0,6 П/а ТМ «Дугушка»  Поком</v>
          </cell>
          <cell r="B106" t="str">
            <v>шт</v>
          </cell>
          <cell r="C106">
            <v>52</v>
          </cell>
          <cell r="D106">
            <v>198</v>
          </cell>
          <cell r="E106">
            <v>12</v>
          </cell>
          <cell r="G106">
            <v>208</v>
          </cell>
          <cell r="H106">
            <v>0.6</v>
          </cell>
          <cell r="I106">
            <v>55</v>
          </cell>
          <cell r="J106" t="str">
            <v>Вояж</v>
          </cell>
        </row>
        <row r="107">
          <cell r="A107" t="str">
            <v>396 Сардельки «Филейские» Фикс.вес 0,4 NDX мгс ТМ «Вязанка»</v>
          </cell>
          <cell r="B107" t="str">
            <v>шт</v>
          </cell>
          <cell r="D107">
            <v>60</v>
          </cell>
          <cell r="E107">
            <v>48</v>
          </cell>
          <cell r="F107">
            <v>1</v>
          </cell>
          <cell r="G107">
            <v>12</v>
          </cell>
          <cell r="H107">
            <v>0.4</v>
          </cell>
          <cell r="I107">
            <v>30</v>
          </cell>
          <cell r="J107" t="str">
            <v>Вояж</v>
          </cell>
        </row>
        <row r="108">
          <cell r="A108" t="str">
            <v>397 Сосиски Сливочные по-стародворски Бордо Фикс.вес 0,45 П/а мгс Стародворье  Поком</v>
          </cell>
          <cell r="B108" t="str">
            <v>шт</v>
          </cell>
          <cell r="C108">
            <v>24</v>
          </cell>
          <cell r="D108">
            <v>138</v>
          </cell>
          <cell r="E108">
            <v>60</v>
          </cell>
          <cell r="G108">
            <v>102</v>
          </cell>
          <cell r="H108">
            <v>0.45</v>
          </cell>
          <cell r="I108">
            <v>40</v>
          </cell>
          <cell r="J108" t="str">
            <v>Вояж</v>
          </cell>
        </row>
        <row r="109">
          <cell r="A109" t="str">
            <v>398 Сосиски Молочные Дугушки Дугушка Весовые П/а мгс Дугушка  Поком</v>
          </cell>
          <cell r="B109" t="str">
            <v>кг</v>
          </cell>
          <cell r="C109">
            <v>62.771000000000001</v>
          </cell>
          <cell r="D109">
            <v>36.924999999999997</v>
          </cell>
          <cell r="E109">
            <v>40.703000000000003</v>
          </cell>
          <cell r="F109">
            <v>1.3640000000000001</v>
          </cell>
          <cell r="G109">
            <v>54.591999999999999</v>
          </cell>
          <cell r="H109">
            <v>1</v>
          </cell>
          <cell r="I109">
            <v>45</v>
          </cell>
          <cell r="J109" t="str">
            <v>Вояж</v>
          </cell>
        </row>
        <row r="110">
          <cell r="A110" t="str">
            <v>431 Ветчина Филейская ТМ Вязанка ТС Столичная в оболочке полиамид 0,45 кг.  Поком</v>
          </cell>
          <cell r="B110" t="str">
            <v>шт</v>
          </cell>
          <cell r="C110">
            <v>-1</v>
          </cell>
          <cell r="G110">
            <v>-1</v>
          </cell>
          <cell r="H110">
            <v>0</v>
          </cell>
          <cell r="I110" t="e">
            <v>#N/A</v>
          </cell>
        </row>
        <row r="111">
          <cell r="A111" t="str">
            <v>446 Сосиски Баварские с сыром 0,35 кг. ТМ Стародворье в оболочке айпил в модифи газовой среде  Поком</v>
          </cell>
          <cell r="B111" t="str">
            <v>шт</v>
          </cell>
          <cell r="C111">
            <v>50</v>
          </cell>
          <cell r="E111">
            <v>8</v>
          </cell>
          <cell r="G111">
            <v>39</v>
          </cell>
          <cell r="H111">
            <v>0.35</v>
          </cell>
          <cell r="I111">
            <v>40</v>
          </cell>
        </row>
        <row r="112">
          <cell r="A112" t="str">
            <v>451 Сосиски «Баварские» Фикс.вес 0,35 П/а ТМ «Стародворье»  Поком</v>
          </cell>
          <cell r="B112" t="str">
            <v>шт</v>
          </cell>
          <cell r="C112">
            <v>30</v>
          </cell>
          <cell r="E112">
            <v>2</v>
          </cell>
          <cell r="G112">
            <v>28</v>
          </cell>
          <cell r="H112">
            <v>0.35</v>
          </cell>
          <cell r="I112">
            <v>45</v>
          </cell>
          <cell r="J112" t="str">
            <v>Вояж</v>
          </cell>
        </row>
        <row r="113">
          <cell r="A113" t="str">
            <v>457 Колбаса Филейбургская ТМ Баварушка с филе сочного окорока в оболочке черева 0,13 кг.  Поком</v>
          </cell>
          <cell r="B113" t="str">
            <v>шт</v>
          </cell>
          <cell r="C113">
            <v>-7</v>
          </cell>
          <cell r="G113">
            <v>-7</v>
          </cell>
          <cell r="H113">
            <v>0</v>
          </cell>
          <cell r="I113">
            <v>150</v>
          </cell>
        </row>
        <row r="114">
          <cell r="A114" t="str">
            <v>470 Колбаса Любительская ТМ Вязанка в оболочке полиамид.Мясной продукт категории А.  Поком</v>
          </cell>
          <cell r="B114" t="str">
            <v>кг</v>
          </cell>
          <cell r="C114">
            <v>11.14</v>
          </cell>
          <cell r="D114">
            <v>22.44</v>
          </cell>
          <cell r="E114">
            <v>13.97</v>
          </cell>
          <cell r="F114">
            <v>5.6379999999999999</v>
          </cell>
          <cell r="G114">
            <v>11.211</v>
          </cell>
          <cell r="H114">
            <v>1</v>
          </cell>
          <cell r="I114">
            <v>50</v>
          </cell>
        </row>
        <row r="115">
          <cell r="A115" t="str">
            <v>471 Колбаса Балыкбургская ТМ Баварушка с мраморным балыком и нотками кориандра 0,06кг нарезка  Поком</v>
          </cell>
          <cell r="B115" t="str">
            <v>шт</v>
          </cell>
          <cell r="C115">
            <v>500</v>
          </cell>
          <cell r="E115">
            <v>300</v>
          </cell>
          <cell r="F115">
            <v>42</v>
          </cell>
          <cell r="G115">
            <v>183</v>
          </cell>
          <cell r="H115">
            <v>0</v>
          </cell>
          <cell r="I115" t="e">
            <v>#N/A</v>
          </cell>
        </row>
        <row r="116">
          <cell r="A116" t="str">
            <v>472 Колбаса Филейбургская ТМ Баварушка с ароматными пряностями в в/у 0,06 кг нарезка.  Поком</v>
          </cell>
          <cell r="B116" t="str">
            <v>шт</v>
          </cell>
          <cell r="C116">
            <v>454</v>
          </cell>
          <cell r="E116">
            <v>298</v>
          </cell>
          <cell r="F116">
            <v>42</v>
          </cell>
          <cell r="G116">
            <v>126</v>
          </cell>
          <cell r="H116">
            <v>0</v>
          </cell>
          <cell r="I116" t="e">
            <v>#N/A</v>
          </cell>
        </row>
        <row r="117">
          <cell r="A117" t="str">
            <v>473 Колбаса Филейбургская ТМ Баварушка зернистая в вакуумной упаковке 0,06 кг нарезка.  Поком</v>
          </cell>
          <cell r="B117" t="str">
            <v>шт</v>
          </cell>
          <cell r="C117">
            <v>452</v>
          </cell>
          <cell r="E117">
            <v>305</v>
          </cell>
          <cell r="F117">
            <v>47</v>
          </cell>
          <cell r="G117">
            <v>121</v>
          </cell>
          <cell r="H117">
            <v>0</v>
          </cell>
          <cell r="I117" t="e">
            <v>#N/A</v>
          </cell>
        </row>
        <row r="118">
          <cell r="A118" t="str">
            <v>474 Колбаса Филейбургская ТМ Баварушка с филе сочного окорока в оболочке черева 0,11 кг.  Поком</v>
          </cell>
          <cell r="B118" t="str">
            <v>шт</v>
          </cell>
          <cell r="C118">
            <v>228</v>
          </cell>
          <cell r="E118">
            <v>38</v>
          </cell>
          <cell r="F118">
            <v>2</v>
          </cell>
          <cell r="G118">
            <v>190</v>
          </cell>
          <cell r="H118">
            <v>0.11</v>
          </cell>
          <cell r="I118">
            <v>150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112"/>
  <sheetViews>
    <sheetView tabSelected="1" workbookViewId="0">
      <pane ySplit="5" topLeftCell="A6" activePane="bottomLeft" state="frozen"/>
      <selection pane="bottomLeft" activeCell="M2" sqref="M2"/>
    </sheetView>
  </sheetViews>
  <sheetFormatPr defaultColWidth="10.5" defaultRowHeight="11.45" customHeight="1" outlineLevelRow="1" x14ac:dyDescent="0.2"/>
  <cols>
    <col min="1" max="1" width="65.83203125" style="1" customWidth="1"/>
    <col min="2" max="2" width="4" style="1" customWidth="1"/>
    <col min="3" max="6" width="7" style="1" customWidth="1"/>
    <col min="7" max="7" width="4.5" style="21" customWidth="1"/>
    <col min="8" max="8" width="5.33203125" style="2" customWidth="1"/>
    <col min="9" max="9" width="6.5" style="13" customWidth="1"/>
    <col min="10" max="16" width="6.83203125" style="2" customWidth="1"/>
    <col min="17" max="17" width="30.6640625" style="2" customWidth="1"/>
    <col min="18" max="19" width="5.33203125" style="2" customWidth="1"/>
    <col min="20" max="22" width="8" style="2" customWidth="1"/>
    <col min="23" max="23" width="25.5" style="2" customWidth="1"/>
    <col min="24" max="24" width="8.83203125" style="2" customWidth="1"/>
    <col min="25" max="16384" width="10.5" style="2"/>
  </cols>
  <sheetData>
    <row r="1" spans="1:24" ht="12.95" customHeight="1" outlineLevel="1" x14ac:dyDescent="0.2">
      <c r="A1" s="3" t="s">
        <v>0</v>
      </c>
      <c r="B1" s="3"/>
      <c r="C1" s="3"/>
    </row>
    <row r="2" spans="1:24" ht="12.95" customHeight="1" outlineLevel="1" x14ac:dyDescent="0.2">
      <c r="B2" s="3"/>
      <c r="C2" s="3"/>
    </row>
    <row r="3" spans="1:24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105</v>
      </c>
      <c r="H3" s="12" t="s">
        <v>106</v>
      </c>
      <c r="I3" s="12" t="s">
        <v>132</v>
      </c>
      <c r="J3" s="13" t="s">
        <v>107</v>
      </c>
      <c r="K3" s="13" t="s">
        <v>108</v>
      </c>
      <c r="L3" s="13" t="s">
        <v>128</v>
      </c>
      <c r="M3" s="13" t="s">
        <v>128</v>
      </c>
      <c r="N3" s="13" t="s">
        <v>133</v>
      </c>
      <c r="O3" s="16" t="s">
        <v>131</v>
      </c>
      <c r="P3" s="14" t="s">
        <v>130</v>
      </c>
      <c r="Q3" s="15"/>
      <c r="R3" s="13" t="s">
        <v>110</v>
      </c>
      <c r="S3" s="13" t="s">
        <v>111</v>
      </c>
      <c r="T3" s="13" t="s">
        <v>109</v>
      </c>
      <c r="U3" s="13" t="s">
        <v>109</v>
      </c>
      <c r="V3" s="13" t="s">
        <v>109</v>
      </c>
      <c r="W3" s="13" t="s">
        <v>129</v>
      </c>
      <c r="X3" s="13" t="s">
        <v>112</v>
      </c>
    </row>
    <row r="4" spans="1:24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106</v>
      </c>
      <c r="I4" s="12"/>
      <c r="J4" s="13"/>
      <c r="K4" s="13"/>
      <c r="L4" s="16" t="s">
        <v>122</v>
      </c>
      <c r="M4" s="16" t="s">
        <v>119</v>
      </c>
      <c r="N4" s="16" t="s">
        <v>118</v>
      </c>
      <c r="O4" s="16" t="s">
        <v>119</v>
      </c>
      <c r="P4" s="14" t="s">
        <v>114</v>
      </c>
      <c r="Q4" s="15" t="s">
        <v>115</v>
      </c>
      <c r="R4" s="13"/>
      <c r="S4" s="13"/>
      <c r="T4" s="16" t="s">
        <v>116</v>
      </c>
      <c r="U4" s="16" t="s">
        <v>117</v>
      </c>
      <c r="V4" s="16" t="s">
        <v>113</v>
      </c>
      <c r="W4" s="13"/>
      <c r="X4" s="13"/>
    </row>
    <row r="5" spans="1:24" ht="12" customHeight="1" x14ac:dyDescent="0.2">
      <c r="A5" s="6"/>
      <c r="B5" s="7"/>
      <c r="C5" s="5"/>
      <c r="D5" s="5"/>
      <c r="E5" s="17">
        <f>SUM(E6:E226)</f>
        <v>17502.054</v>
      </c>
      <c r="F5" s="17">
        <f>SUM(F6:F226)</f>
        <v>10661.342999999997</v>
      </c>
      <c r="G5" s="11"/>
      <c r="H5" s="12"/>
      <c r="I5" s="33"/>
      <c r="J5" s="17">
        <f t="shared" ref="J5:P5" si="0">SUM(J6:J226)</f>
        <v>17421.687000000005</v>
      </c>
      <c r="K5" s="17">
        <f t="shared" si="0"/>
        <v>80.36700000000026</v>
      </c>
      <c r="L5" s="17">
        <f t="shared" si="0"/>
        <v>11326.185599999997</v>
      </c>
      <c r="M5" s="17">
        <f t="shared" si="0"/>
        <v>8202.1470000000008</v>
      </c>
      <c r="N5" s="17">
        <f t="shared" si="0"/>
        <v>3500.4107999999997</v>
      </c>
      <c r="O5" s="18">
        <f t="shared" si="0"/>
        <v>16160.660400000002</v>
      </c>
      <c r="P5" s="19">
        <f t="shared" si="0"/>
        <v>0</v>
      </c>
      <c r="Q5" s="20"/>
      <c r="R5" s="13"/>
      <c r="S5" s="13"/>
      <c r="T5" s="17">
        <f>SUM(T6:T226)</f>
        <v>3970.5656666666669</v>
      </c>
      <c r="U5" s="17">
        <f>SUM(U6:U226)</f>
        <v>3051.3237999999992</v>
      </c>
      <c r="V5" s="17">
        <f>SUM(V6:V226)</f>
        <v>3505.6336000000006</v>
      </c>
      <c r="W5" s="13"/>
      <c r="X5" s="17">
        <f>SUM(X6:X226)</f>
        <v>14282.554400000001</v>
      </c>
    </row>
    <row r="6" spans="1:24" ht="11.1" customHeight="1" x14ac:dyDescent="0.2">
      <c r="A6" s="8" t="s">
        <v>8</v>
      </c>
      <c r="B6" s="8" t="s">
        <v>9</v>
      </c>
      <c r="C6" s="9">
        <v>183.024</v>
      </c>
      <c r="D6" s="9"/>
      <c r="E6" s="9">
        <v>142.18899999999999</v>
      </c>
      <c r="F6" s="9">
        <v>-8.3320000000000007</v>
      </c>
      <c r="G6" s="21">
        <f>VLOOKUP(A6,[1]TDSheet!$A:$G,7,0)</f>
        <v>1</v>
      </c>
      <c r="H6" s="2">
        <f>VLOOKUP(A6,[1]TDSheet!$A:$H,8,0)</f>
        <v>50</v>
      </c>
      <c r="J6" s="2">
        <f>VLOOKUP(A6,[2]TDSheet!$A:$E,4,0)</f>
        <v>140.70599999999999</v>
      </c>
      <c r="K6" s="2">
        <f>E6-J6</f>
        <v>1.4830000000000041</v>
      </c>
      <c r="L6" s="2">
        <f>VLOOKUP(A6,[1]TDSheet!$A:$K,11,0)</f>
        <v>205.9</v>
      </c>
      <c r="M6" s="2">
        <f>VLOOKUP(A6,[1]TDSheet!$A:$N,14,0)</f>
        <v>34.528400000000005</v>
      </c>
      <c r="N6" s="2">
        <f>E6/5</f>
        <v>28.437799999999999</v>
      </c>
      <c r="O6" s="22">
        <f>13*N6-M6-L6-F6</f>
        <v>137.595</v>
      </c>
      <c r="P6" s="22"/>
      <c r="R6" s="2">
        <f>(F6+L6+M6+O6)/N6</f>
        <v>13.000000000000002</v>
      </c>
      <c r="S6" s="2">
        <f>(F6+L6+M6)/N6</f>
        <v>8.1615455485304782</v>
      </c>
      <c r="T6" s="2">
        <f>VLOOKUP(A6,[1]TDSheet!$A:$T,20,0)</f>
        <v>30.732666666666663</v>
      </c>
      <c r="U6" s="2">
        <f>VLOOKUP(A6,[1]TDSheet!$A:$U,21,0)</f>
        <v>30.887</v>
      </c>
      <c r="V6" s="2">
        <f>VLOOKUP(A6,[1]TDSheet!$A:$M,13,0)</f>
        <v>30.246600000000001</v>
      </c>
      <c r="X6" s="2">
        <f>O6*G6</f>
        <v>137.595</v>
      </c>
    </row>
    <row r="7" spans="1:24" ht="11.1" customHeight="1" x14ac:dyDescent="0.2">
      <c r="A7" s="8" t="s">
        <v>10</v>
      </c>
      <c r="B7" s="8" t="s">
        <v>9</v>
      </c>
      <c r="C7" s="9">
        <v>1.7569999999999999</v>
      </c>
      <c r="D7" s="9">
        <v>1.603</v>
      </c>
      <c r="E7" s="9"/>
      <c r="F7" s="9"/>
      <c r="G7" s="21">
        <f>VLOOKUP(A7,[1]TDSheet!$A:$G,7,0)</f>
        <v>1</v>
      </c>
      <c r="H7" s="2">
        <f>VLOOKUP(A7,[1]TDSheet!$A:$H,8,0)</f>
        <v>30</v>
      </c>
      <c r="K7" s="2">
        <f t="shared" ref="K7:K70" si="1">E7-J7</f>
        <v>0</v>
      </c>
      <c r="L7" s="2">
        <f>VLOOKUP(A7,[1]TDSheet!$A:$K,11,0)</f>
        <v>15.486800000000001</v>
      </c>
      <c r="M7" s="2">
        <f>VLOOKUP(A7,[1]TDSheet!$A:$N,14,0)</f>
        <v>0</v>
      </c>
      <c r="N7" s="2">
        <f t="shared" ref="N7:N70" si="2">E7/5</f>
        <v>0</v>
      </c>
      <c r="O7" s="22"/>
      <c r="P7" s="22"/>
      <c r="R7" s="2" t="e">
        <f t="shared" ref="R7:R70" si="3">(F7+L7+M7+O7)/N7</f>
        <v>#DIV/0!</v>
      </c>
      <c r="S7" s="2" t="e">
        <f t="shared" ref="S7:S70" si="4">(F7+L7+M7)/N7</f>
        <v>#DIV/0!</v>
      </c>
      <c r="T7" s="2">
        <f>VLOOKUP(A7,[1]TDSheet!$A:$T,20,0)</f>
        <v>0.27299999999999996</v>
      </c>
      <c r="U7" s="2">
        <f>VLOOKUP(A7,[1]TDSheet!$A:$U,21,0)</f>
        <v>1.9834000000000001</v>
      </c>
      <c r="V7" s="2">
        <f>VLOOKUP(A7,[1]TDSheet!$A:$M,13,0)</f>
        <v>0.67199999999999993</v>
      </c>
      <c r="W7" s="2" t="str">
        <f>VLOOKUP(A7,[1]TDSheet!$A:$V,22,0)</f>
        <v>Family Pack</v>
      </c>
      <c r="X7" s="2">
        <f t="shared" ref="X7:X70" si="5">O7*G7</f>
        <v>0</v>
      </c>
    </row>
    <row r="8" spans="1:24" ht="11.1" customHeight="1" x14ac:dyDescent="0.2">
      <c r="A8" s="8" t="s">
        <v>11</v>
      </c>
      <c r="B8" s="8" t="s">
        <v>9</v>
      </c>
      <c r="C8" s="9">
        <v>132.423</v>
      </c>
      <c r="D8" s="9"/>
      <c r="E8" s="9">
        <v>96.756</v>
      </c>
      <c r="F8" s="9">
        <v>0.33</v>
      </c>
      <c r="G8" s="21">
        <f>VLOOKUP(A8,[1]TDSheet!$A:$G,7,0)</f>
        <v>1</v>
      </c>
      <c r="H8" s="2">
        <f>VLOOKUP(A8,[1]TDSheet!$A:$H,8,0)</f>
        <v>45</v>
      </c>
      <c r="J8" s="2">
        <f>VLOOKUP(A8,[2]TDSheet!$A:$E,4,0)</f>
        <v>108.97</v>
      </c>
      <c r="K8" s="2">
        <f t="shared" si="1"/>
        <v>-12.213999999999999</v>
      </c>
      <c r="L8" s="2">
        <f>VLOOKUP(A8,[1]TDSheet!$A:$K,11,0)</f>
        <v>154.2364</v>
      </c>
      <c r="M8" s="2">
        <f>VLOOKUP(A8,[1]TDSheet!$A:$N,14,0)</f>
        <v>58.317400000000006</v>
      </c>
      <c r="N8" s="2">
        <f t="shared" si="2"/>
        <v>19.351199999999999</v>
      </c>
      <c r="O8" s="22">
        <f t="shared" ref="O8:O16" si="6">13*N8-M8-L8-F8</f>
        <v>38.681799999999996</v>
      </c>
      <c r="P8" s="22"/>
      <c r="R8" s="2">
        <f t="shared" si="3"/>
        <v>13.000000000000002</v>
      </c>
      <c r="S8" s="2">
        <f t="shared" si="4"/>
        <v>11.001064533465627</v>
      </c>
      <c r="T8" s="2">
        <f>VLOOKUP(A8,[1]TDSheet!$A:$T,20,0)</f>
        <v>19.931999999999999</v>
      </c>
      <c r="U8" s="2">
        <f>VLOOKUP(A8,[1]TDSheet!$A:$U,21,0)</f>
        <v>23.6554</v>
      </c>
      <c r="V8" s="2">
        <f>VLOOKUP(A8,[1]TDSheet!$A:$M,13,0)</f>
        <v>24.641200000000001</v>
      </c>
      <c r="X8" s="2">
        <f t="shared" si="5"/>
        <v>38.681799999999996</v>
      </c>
    </row>
    <row r="9" spans="1:24" ht="11.1" customHeight="1" x14ac:dyDescent="0.2">
      <c r="A9" s="29" t="s">
        <v>12</v>
      </c>
      <c r="B9" s="8" t="s">
        <v>9</v>
      </c>
      <c r="C9" s="9">
        <v>212.596</v>
      </c>
      <c r="D9" s="9"/>
      <c r="E9" s="28">
        <f>158.599+E89</f>
        <v>166.96099999999998</v>
      </c>
      <c r="F9" s="9">
        <v>1.0820000000000001</v>
      </c>
      <c r="G9" s="21">
        <f>VLOOKUP(A9,[1]TDSheet!$A:$G,7,0)</f>
        <v>1</v>
      </c>
      <c r="H9" s="2">
        <f>VLOOKUP(A9,[1]TDSheet!$A:$H,8,0)</f>
        <v>45</v>
      </c>
      <c r="J9" s="2">
        <f>VLOOKUP(A9,[2]TDSheet!$A:$E,4,0)</f>
        <v>174.11600000000001</v>
      </c>
      <c r="K9" s="2">
        <f t="shared" si="1"/>
        <v>-7.1550000000000296</v>
      </c>
      <c r="L9" s="2">
        <f>VLOOKUP(A9,[1]TDSheet!$A:$K,11,0)</f>
        <v>191.56139999999994</v>
      </c>
      <c r="M9" s="2">
        <f>VLOOKUP(A9,[1]TDSheet!$A:$N,14,0)</f>
        <v>107.34340000000005</v>
      </c>
      <c r="N9" s="2">
        <f t="shared" si="2"/>
        <v>33.392199999999995</v>
      </c>
      <c r="O9" s="22">
        <f t="shared" si="6"/>
        <v>134.11179999999996</v>
      </c>
      <c r="P9" s="22"/>
      <c r="R9" s="2">
        <f t="shared" si="3"/>
        <v>13</v>
      </c>
      <c r="S9" s="2">
        <f t="shared" si="4"/>
        <v>8.9837387174250267</v>
      </c>
      <c r="T9" s="2">
        <f>VLOOKUP(A9,[1]TDSheet!$A:$T,20,0)</f>
        <v>29.874333333333336</v>
      </c>
      <c r="U9" s="2">
        <f>VLOOKUP(A9,[1]TDSheet!$A:$U,21,0)</f>
        <v>30.083199999999998</v>
      </c>
      <c r="V9" s="2">
        <f>VLOOKUP(A9,[1]TDSheet!$A:$M,13,0)</f>
        <v>36.436199999999999</v>
      </c>
      <c r="W9" s="30" t="str">
        <f>VLOOKUP(A9,[1]TDSheet!$A:$V,22,0)</f>
        <v>то же что 424</v>
      </c>
      <c r="X9" s="2">
        <f t="shared" si="5"/>
        <v>134.11179999999996</v>
      </c>
    </row>
    <row r="10" spans="1:24" ht="11.1" customHeight="1" x14ac:dyDescent="0.2">
      <c r="A10" s="8" t="s">
        <v>13</v>
      </c>
      <c r="B10" s="8" t="s">
        <v>14</v>
      </c>
      <c r="C10" s="9">
        <v>20</v>
      </c>
      <c r="D10" s="9"/>
      <c r="E10" s="9">
        <v>20</v>
      </c>
      <c r="F10" s="9"/>
      <c r="G10" s="21">
        <f>VLOOKUP(A10,[1]TDSheet!$A:$G,7,0)</f>
        <v>0.4</v>
      </c>
      <c r="H10" s="2">
        <f>VLOOKUP(A10,[1]TDSheet!$A:$H,8,0)</f>
        <v>50</v>
      </c>
      <c r="J10" s="2">
        <f>VLOOKUP(A10,[2]TDSheet!$A:$E,4,0)</f>
        <v>20</v>
      </c>
      <c r="K10" s="2">
        <f t="shared" si="1"/>
        <v>0</v>
      </c>
      <c r="L10" s="2">
        <f>VLOOKUP(A10,[1]TDSheet!$A:$K,11,0)</f>
        <v>0</v>
      </c>
      <c r="M10" s="2">
        <f>VLOOKUP(A10,[1]TDSheet!$A:$N,14,0)</f>
        <v>20</v>
      </c>
      <c r="N10" s="2">
        <f t="shared" si="2"/>
        <v>4</v>
      </c>
      <c r="O10" s="22">
        <f t="shared" si="6"/>
        <v>32</v>
      </c>
      <c r="P10" s="22"/>
      <c r="R10" s="2">
        <f t="shared" si="3"/>
        <v>13</v>
      </c>
      <c r="S10" s="2">
        <f t="shared" si="4"/>
        <v>5</v>
      </c>
      <c r="T10" s="2">
        <f>VLOOKUP(A10,[1]TDSheet!$A:$T,20,0)</f>
        <v>3.3333333333333335</v>
      </c>
      <c r="U10" s="2">
        <f>VLOOKUP(A10,[1]TDSheet!$A:$U,21,0)</f>
        <v>0</v>
      </c>
      <c r="V10" s="2">
        <f>VLOOKUP(A10,[1]TDSheet!$A:$M,13,0)</f>
        <v>4</v>
      </c>
      <c r="X10" s="2">
        <f t="shared" si="5"/>
        <v>12.8</v>
      </c>
    </row>
    <row r="11" spans="1:24" ht="11.1" customHeight="1" x14ac:dyDescent="0.2">
      <c r="A11" s="29" t="s">
        <v>15</v>
      </c>
      <c r="B11" s="8" t="s">
        <v>14</v>
      </c>
      <c r="C11" s="9">
        <v>192</v>
      </c>
      <c r="D11" s="9"/>
      <c r="E11" s="28">
        <f>160+E93</f>
        <v>172</v>
      </c>
      <c r="F11" s="9">
        <v>1</v>
      </c>
      <c r="G11" s="21">
        <f>VLOOKUP(A11,[1]TDSheet!$A:$G,7,0)</f>
        <v>0.45</v>
      </c>
      <c r="H11" s="2">
        <f>VLOOKUP(A11,[1]TDSheet!$A:$H,8,0)</f>
        <v>45</v>
      </c>
      <c r="J11" s="2">
        <f>VLOOKUP(A11,[2]TDSheet!$A:$E,4,0)</f>
        <v>155</v>
      </c>
      <c r="K11" s="2">
        <f t="shared" si="1"/>
        <v>17</v>
      </c>
      <c r="L11" s="2">
        <f>VLOOKUP(A11,[1]TDSheet!$A:$K,11,0)</f>
        <v>52.799999999999983</v>
      </c>
      <c r="M11" s="2">
        <f>VLOOKUP(A11,[1]TDSheet!$A:$N,14,0)</f>
        <v>133.20000000000002</v>
      </c>
      <c r="N11" s="2">
        <f t="shared" si="2"/>
        <v>34.4</v>
      </c>
      <c r="O11" s="22">
        <f t="shared" si="6"/>
        <v>260.20000000000005</v>
      </c>
      <c r="P11" s="22"/>
      <c r="R11" s="2">
        <f t="shared" si="3"/>
        <v>13.000000000000002</v>
      </c>
      <c r="S11" s="2">
        <f t="shared" si="4"/>
        <v>5.4360465116279073</v>
      </c>
      <c r="T11" s="2">
        <f>VLOOKUP(A11,[1]TDSheet!$A:$T,20,0)</f>
        <v>24.666666666666668</v>
      </c>
      <c r="U11" s="2">
        <f>VLOOKUP(A11,[1]TDSheet!$A:$U,21,0)</f>
        <v>18.399999999999999</v>
      </c>
      <c r="V11" s="2">
        <f>VLOOKUP(A11,[1]TDSheet!$A:$M,13,0)</f>
        <v>29</v>
      </c>
      <c r="W11" s="30" t="str">
        <f>VLOOKUP(A11,[1]TDSheet!$A:$V,22,0)</f>
        <v>то же что 442</v>
      </c>
      <c r="X11" s="2">
        <f t="shared" si="5"/>
        <v>117.09000000000002</v>
      </c>
    </row>
    <row r="12" spans="1:24" ht="11.1" customHeight="1" x14ac:dyDescent="0.2">
      <c r="A12" s="29" t="s">
        <v>16</v>
      </c>
      <c r="B12" s="8" t="s">
        <v>14</v>
      </c>
      <c r="C12" s="9">
        <v>203</v>
      </c>
      <c r="D12" s="9"/>
      <c r="E12" s="28">
        <f>206+E94</f>
        <v>212</v>
      </c>
      <c r="F12" s="9">
        <v>-33</v>
      </c>
      <c r="G12" s="21">
        <f>VLOOKUP(A12,[1]TDSheet!$A:$G,7,0)</f>
        <v>0.45</v>
      </c>
      <c r="H12" s="2">
        <f>VLOOKUP(A12,[1]TDSheet!$A:$H,8,0)</f>
        <v>45</v>
      </c>
      <c r="J12" s="2">
        <f>VLOOKUP(A12,[2]TDSheet!$A:$E,4,0)</f>
        <v>202</v>
      </c>
      <c r="K12" s="2">
        <f t="shared" si="1"/>
        <v>10</v>
      </c>
      <c r="L12" s="2">
        <f>VLOOKUP(A12,[1]TDSheet!$A:$K,11,0)</f>
        <v>91</v>
      </c>
      <c r="M12" s="2">
        <f>VLOOKUP(A12,[1]TDSheet!$A:$N,14,0)</f>
        <v>181.8</v>
      </c>
      <c r="N12" s="2">
        <f t="shared" si="2"/>
        <v>42.4</v>
      </c>
      <c r="O12" s="22">
        <f t="shared" si="6"/>
        <v>311.39999999999992</v>
      </c>
      <c r="P12" s="22"/>
      <c r="R12" s="2">
        <f t="shared" si="3"/>
        <v>12.999999999999998</v>
      </c>
      <c r="S12" s="2">
        <f t="shared" si="4"/>
        <v>5.6556603773584913</v>
      </c>
      <c r="T12" s="2">
        <f>VLOOKUP(A12,[1]TDSheet!$A:$T,20,0)</f>
        <v>29.333333333333332</v>
      </c>
      <c r="U12" s="2">
        <f>VLOOKUP(A12,[1]TDSheet!$A:$U,21,0)</f>
        <v>22</v>
      </c>
      <c r="V12" s="2">
        <f>VLOOKUP(A12,[1]TDSheet!$A:$M,13,0)</f>
        <v>36.6</v>
      </c>
      <c r="W12" s="30" t="str">
        <f>VLOOKUP(A12,[1]TDSheet!$A:$V,22,0)</f>
        <v>то же что 443</v>
      </c>
      <c r="X12" s="2">
        <f t="shared" si="5"/>
        <v>140.12999999999997</v>
      </c>
    </row>
    <row r="13" spans="1:24" ht="11.1" customHeight="1" x14ac:dyDescent="0.2">
      <c r="A13" s="8" t="s">
        <v>17</v>
      </c>
      <c r="B13" s="8" t="s">
        <v>14</v>
      </c>
      <c r="C13" s="9">
        <v>22</v>
      </c>
      <c r="D13" s="9"/>
      <c r="E13" s="9">
        <v>22</v>
      </c>
      <c r="F13" s="9">
        <v>-2</v>
      </c>
      <c r="G13" s="21">
        <f>VLOOKUP(A13,[1]TDSheet!$A:$G,7,0)</f>
        <v>0.5</v>
      </c>
      <c r="H13" s="2">
        <f>VLOOKUP(A13,[1]TDSheet!$A:$H,8,0)</f>
        <v>40</v>
      </c>
      <c r="J13" s="2">
        <f>VLOOKUP(A13,[2]TDSheet!$A:$E,4,0)</f>
        <v>22</v>
      </c>
      <c r="K13" s="2">
        <f t="shared" si="1"/>
        <v>0</v>
      </c>
      <c r="L13" s="2">
        <f>VLOOKUP(A13,[1]TDSheet!$A:$K,11,0)</f>
        <v>0</v>
      </c>
      <c r="M13" s="2">
        <f>VLOOKUP(A13,[1]TDSheet!$A:$N,14,0)</f>
        <v>14.399999999999999</v>
      </c>
      <c r="N13" s="2">
        <f t="shared" si="2"/>
        <v>4.4000000000000004</v>
      </c>
      <c r="O13" s="22">
        <f>11*N13-M13-L13-F13</f>
        <v>36.000000000000007</v>
      </c>
      <c r="P13" s="22"/>
      <c r="R13" s="2">
        <f t="shared" si="3"/>
        <v>11</v>
      </c>
      <c r="S13" s="2">
        <f t="shared" si="4"/>
        <v>2.8181818181818175</v>
      </c>
      <c r="T13" s="2">
        <f>VLOOKUP(A13,[1]TDSheet!$A:$T,20,0)</f>
        <v>2</v>
      </c>
      <c r="U13" s="2">
        <f>VLOOKUP(A13,[1]TDSheet!$A:$U,21,0)</f>
        <v>0.4</v>
      </c>
      <c r="V13" s="2">
        <f>VLOOKUP(A13,[1]TDSheet!$A:$M,13,0)</f>
        <v>2.8</v>
      </c>
      <c r="X13" s="2">
        <f t="shared" si="5"/>
        <v>18.000000000000004</v>
      </c>
    </row>
    <row r="14" spans="1:24" ht="11.1" customHeight="1" x14ac:dyDescent="0.2">
      <c r="A14" s="8" t="s">
        <v>18</v>
      </c>
      <c r="B14" s="8" t="s">
        <v>14</v>
      </c>
      <c r="C14" s="9">
        <v>67</v>
      </c>
      <c r="D14" s="9"/>
      <c r="E14" s="9">
        <v>15</v>
      </c>
      <c r="F14" s="9">
        <v>52</v>
      </c>
      <c r="G14" s="21">
        <f>VLOOKUP(A14,[1]TDSheet!$A:$G,7,0)</f>
        <v>0.35</v>
      </c>
      <c r="H14" s="2">
        <f>VLOOKUP(A14,[1]TDSheet!$A:$H,8,0)</f>
        <v>45</v>
      </c>
      <c r="J14" s="2">
        <f>VLOOKUP(A14,[2]TDSheet!$A:$E,4,0)</f>
        <v>15</v>
      </c>
      <c r="K14" s="2">
        <f t="shared" si="1"/>
        <v>0</v>
      </c>
      <c r="L14" s="2">
        <f>VLOOKUP(A14,[1]TDSheet!$A:$K,11,0)</f>
        <v>0</v>
      </c>
      <c r="M14" s="2">
        <f>VLOOKUP(A14,[1]TDSheet!$A:$N,14,0)</f>
        <v>0</v>
      </c>
      <c r="N14" s="2">
        <f t="shared" si="2"/>
        <v>3</v>
      </c>
      <c r="O14" s="22"/>
      <c r="P14" s="22"/>
      <c r="R14" s="2">
        <f t="shared" si="3"/>
        <v>17.333333333333332</v>
      </c>
      <c r="S14" s="2">
        <f t="shared" si="4"/>
        <v>17.333333333333332</v>
      </c>
      <c r="T14" s="2">
        <f>VLOOKUP(A14,[1]TDSheet!$A:$T,20,0)</f>
        <v>2.6666666666666665</v>
      </c>
      <c r="U14" s="2">
        <f>VLOOKUP(A14,[1]TDSheet!$A:$U,21,0)</f>
        <v>1.4</v>
      </c>
      <c r="V14" s="2">
        <f>VLOOKUP(A14,[1]TDSheet!$A:$M,13,0)</f>
        <v>2.4</v>
      </c>
      <c r="W14" s="24" t="str">
        <f>VLOOKUP(A14,[1]TDSheet!$A:$V,22,0)</f>
        <v>необходимо увеличить продажи</v>
      </c>
      <c r="X14" s="2">
        <f t="shared" si="5"/>
        <v>0</v>
      </c>
    </row>
    <row r="15" spans="1:24" ht="11.1" customHeight="1" x14ac:dyDescent="0.2">
      <c r="A15" s="8" t="s">
        <v>19</v>
      </c>
      <c r="B15" s="8" t="s">
        <v>14</v>
      </c>
      <c r="C15" s="9">
        <v>12</v>
      </c>
      <c r="D15" s="9"/>
      <c r="E15" s="9">
        <v>3</v>
      </c>
      <c r="F15" s="9">
        <v>5</v>
      </c>
      <c r="G15" s="21">
        <f>VLOOKUP(A15,[1]TDSheet!$A:$G,7,0)</f>
        <v>0.4</v>
      </c>
      <c r="H15" s="2">
        <f>VLOOKUP(A15,[1]TDSheet!$A:$H,8,0)</f>
        <v>50</v>
      </c>
      <c r="J15" s="2">
        <f>VLOOKUP(A15,[2]TDSheet!$A:$E,4,0)</f>
        <v>3</v>
      </c>
      <c r="K15" s="2">
        <f t="shared" si="1"/>
        <v>0</v>
      </c>
      <c r="L15" s="2">
        <f>VLOOKUP(A15,[1]TDSheet!$A:$K,11,0)</f>
        <v>112</v>
      </c>
      <c r="M15" s="2">
        <f>VLOOKUP(A15,[1]TDSheet!$A:$N,14,0)</f>
        <v>0</v>
      </c>
      <c r="N15" s="2">
        <f t="shared" si="2"/>
        <v>0.6</v>
      </c>
      <c r="O15" s="22"/>
      <c r="P15" s="22"/>
      <c r="R15" s="2">
        <f t="shared" si="3"/>
        <v>195</v>
      </c>
      <c r="S15" s="2">
        <f t="shared" si="4"/>
        <v>195</v>
      </c>
      <c r="T15" s="2">
        <f>VLOOKUP(A15,[1]TDSheet!$A:$T,20,0)</f>
        <v>2.3333333333333335</v>
      </c>
      <c r="U15" s="2">
        <f>VLOOKUP(A15,[1]TDSheet!$A:$U,21,0)</f>
        <v>15</v>
      </c>
      <c r="V15" s="2">
        <f>VLOOKUP(A15,[1]TDSheet!$A:$M,13,0)</f>
        <v>1.4</v>
      </c>
      <c r="X15" s="2">
        <f t="shared" si="5"/>
        <v>0</v>
      </c>
    </row>
    <row r="16" spans="1:24" ht="21.95" customHeight="1" x14ac:dyDescent="0.2">
      <c r="A16" s="8" t="s">
        <v>20</v>
      </c>
      <c r="B16" s="8" t="s">
        <v>14</v>
      </c>
      <c r="C16" s="9">
        <v>15</v>
      </c>
      <c r="D16" s="9"/>
      <c r="E16" s="9">
        <v>14</v>
      </c>
      <c r="F16" s="9"/>
      <c r="G16" s="21">
        <f>VLOOKUP(A16,[1]TDSheet!$A:$G,7,0)</f>
        <v>0.17</v>
      </c>
      <c r="H16" s="2">
        <f>VLOOKUP(A16,[1]TDSheet!$A:$H,8,0)</f>
        <v>180</v>
      </c>
      <c r="J16" s="2">
        <f>VLOOKUP(A16,[2]TDSheet!$A:$E,4,0)</f>
        <v>14</v>
      </c>
      <c r="K16" s="2">
        <f t="shared" si="1"/>
        <v>0</v>
      </c>
      <c r="L16" s="2">
        <f>VLOOKUP(A16,[1]TDSheet!$A:$K,11,0)</f>
        <v>0</v>
      </c>
      <c r="M16" s="2">
        <f>VLOOKUP(A16,[1]TDSheet!$A:$N,14,0)</f>
        <v>15</v>
      </c>
      <c r="N16" s="2">
        <f t="shared" si="2"/>
        <v>2.8</v>
      </c>
      <c r="O16" s="22">
        <f t="shared" si="6"/>
        <v>21.4</v>
      </c>
      <c r="P16" s="22"/>
      <c r="R16" s="2">
        <f t="shared" si="3"/>
        <v>13</v>
      </c>
      <c r="S16" s="2">
        <f t="shared" si="4"/>
        <v>5.3571428571428577</v>
      </c>
      <c r="T16" s="2">
        <f>VLOOKUP(A16,[1]TDSheet!$A:$T,20,0)</f>
        <v>3.6666666666666665</v>
      </c>
      <c r="U16" s="2">
        <f>VLOOKUP(A16,[1]TDSheet!$A:$U,21,0)</f>
        <v>0.4</v>
      </c>
      <c r="V16" s="2">
        <f>VLOOKUP(A16,[1]TDSheet!$A:$M,13,0)</f>
        <v>3</v>
      </c>
      <c r="X16" s="2">
        <f t="shared" si="5"/>
        <v>3.6379999999999999</v>
      </c>
    </row>
    <row r="17" spans="1:24" ht="11.1" customHeight="1" x14ac:dyDescent="0.2">
      <c r="A17" s="8" t="s">
        <v>21</v>
      </c>
      <c r="B17" s="8" t="s">
        <v>14</v>
      </c>
      <c r="C17" s="9">
        <v>9</v>
      </c>
      <c r="D17" s="9"/>
      <c r="E17" s="9">
        <v>5</v>
      </c>
      <c r="F17" s="9"/>
      <c r="G17" s="21">
        <f>VLOOKUP(A17,[1]TDSheet!$A:$G,7,0)</f>
        <v>0.5</v>
      </c>
      <c r="H17" s="2">
        <f>VLOOKUP(A17,[1]TDSheet!$A:$H,8,0)</f>
        <v>60</v>
      </c>
      <c r="J17" s="2">
        <f>VLOOKUP(A17,[2]TDSheet!$A:$E,4,0)</f>
        <v>5</v>
      </c>
      <c r="K17" s="2">
        <f t="shared" si="1"/>
        <v>0</v>
      </c>
      <c r="L17" s="2">
        <f>VLOOKUP(A17,[1]TDSheet!$A:$K,11,0)</f>
        <v>22</v>
      </c>
      <c r="M17" s="2">
        <f>VLOOKUP(A17,[1]TDSheet!$A:$N,14,0)</f>
        <v>0</v>
      </c>
      <c r="N17" s="2">
        <f t="shared" si="2"/>
        <v>1</v>
      </c>
      <c r="O17" s="22"/>
      <c r="P17" s="22"/>
      <c r="R17" s="2">
        <f t="shared" si="3"/>
        <v>22</v>
      </c>
      <c r="S17" s="2">
        <f t="shared" si="4"/>
        <v>22</v>
      </c>
      <c r="T17" s="2">
        <f>VLOOKUP(A17,[1]TDSheet!$A:$T,20,0)</f>
        <v>0</v>
      </c>
      <c r="U17" s="2">
        <f>VLOOKUP(A17,[1]TDSheet!$A:$U,21,0)</f>
        <v>3</v>
      </c>
      <c r="V17" s="2">
        <f>VLOOKUP(A17,[1]TDSheet!$A:$M,13,0)</f>
        <v>1.8</v>
      </c>
      <c r="X17" s="2">
        <f t="shared" si="5"/>
        <v>0</v>
      </c>
    </row>
    <row r="18" spans="1:24" ht="11.1" customHeight="1" x14ac:dyDescent="0.2">
      <c r="A18" s="8" t="s">
        <v>22</v>
      </c>
      <c r="B18" s="8" t="s">
        <v>14</v>
      </c>
      <c r="C18" s="9">
        <v>9</v>
      </c>
      <c r="D18" s="9"/>
      <c r="E18" s="9">
        <v>2</v>
      </c>
      <c r="F18" s="9">
        <v>7</v>
      </c>
      <c r="G18" s="21">
        <f>VLOOKUP(A18,[1]TDSheet!$A:$G,7,0)</f>
        <v>0</v>
      </c>
      <c r="H18" s="2">
        <f>VLOOKUP(A18,[1]TDSheet!$A:$H,8,0)</f>
        <v>55</v>
      </c>
      <c r="J18" s="2">
        <f>VLOOKUP(A18,[2]TDSheet!$A:$E,4,0)</f>
        <v>2</v>
      </c>
      <c r="K18" s="2">
        <f t="shared" si="1"/>
        <v>0</v>
      </c>
      <c r="L18" s="2">
        <f>VLOOKUP(A18,[1]TDSheet!$A:$K,11,0)</f>
        <v>0</v>
      </c>
      <c r="M18" s="2">
        <f>VLOOKUP(A18,[1]TDSheet!$A:$N,14,0)</f>
        <v>0</v>
      </c>
      <c r="N18" s="2">
        <f t="shared" si="2"/>
        <v>0.4</v>
      </c>
      <c r="O18" s="22"/>
      <c r="P18" s="22"/>
      <c r="R18" s="2">
        <f t="shared" si="3"/>
        <v>17.5</v>
      </c>
      <c r="S18" s="2">
        <f t="shared" si="4"/>
        <v>17.5</v>
      </c>
      <c r="T18" s="2">
        <f>VLOOKUP(A18,[1]TDSheet!$A:$T,20,0)</f>
        <v>3</v>
      </c>
      <c r="U18" s="2">
        <f>VLOOKUP(A18,[1]TDSheet!$A:$U,21,0)</f>
        <v>0</v>
      </c>
      <c r="V18" s="2">
        <f>VLOOKUP(A18,[1]TDSheet!$A:$M,13,0)</f>
        <v>0.4</v>
      </c>
      <c r="W18" s="2" t="str">
        <f>VLOOKUP(A18,[1]TDSheet!$A:$V,22,0)</f>
        <v>Заблокировать</v>
      </c>
      <c r="X18" s="2">
        <f t="shared" si="5"/>
        <v>0</v>
      </c>
    </row>
    <row r="19" spans="1:24" ht="11.1" customHeight="1" x14ac:dyDescent="0.2">
      <c r="A19" s="8" t="s">
        <v>23</v>
      </c>
      <c r="B19" s="8" t="s">
        <v>14</v>
      </c>
      <c r="C19" s="9">
        <v>12</v>
      </c>
      <c r="D19" s="9"/>
      <c r="E19" s="9">
        <v>9</v>
      </c>
      <c r="F19" s="9"/>
      <c r="G19" s="21">
        <f>VLOOKUP(A19,[1]TDSheet!$A:$G,7,0)</f>
        <v>0.3</v>
      </c>
      <c r="H19" s="2">
        <f>VLOOKUP(A19,[1]TDSheet!$A:$H,8,0)</f>
        <v>40</v>
      </c>
      <c r="J19" s="2">
        <f>VLOOKUP(A19,[2]TDSheet!$A:$E,4,0)</f>
        <v>9</v>
      </c>
      <c r="K19" s="2">
        <f t="shared" si="1"/>
        <v>0</v>
      </c>
      <c r="L19" s="2">
        <f>VLOOKUP(A19,[1]TDSheet!$A:$K,11,0)</f>
        <v>43.8</v>
      </c>
      <c r="M19" s="2">
        <f>VLOOKUP(A19,[1]TDSheet!$A:$N,14,0)</f>
        <v>0</v>
      </c>
      <c r="N19" s="2">
        <f t="shared" si="2"/>
        <v>1.8</v>
      </c>
      <c r="O19" s="32">
        <v>10</v>
      </c>
      <c r="P19" s="22"/>
      <c r="Q19" s="2" t="s">
        <v>125</v>
      </c>
      <c r="R19" s="2">
        <f t="shared" si="3"/>
        <v>29.888888888888886</v>
      </c>
      <c r="S19" s="2">
        <f t="shared" si="4"/>
        <v>24.333333333333332</v>
      </c>
      <c r="T19" s="2">
        <f>VLOOKUP(A19,[1]TDSheet!$A:$T,20,0)</f>
        <v>0</v>
      </c>
      <c r="U19" s="2">
        <f>VLOOKUP(A19,[1]TDSheet!$A:$U,21,0)</f>
        <v>6.6</v>
      </c>
      <c r="V19" s="2">
        <f>VLOOKUP(A19,[1]TDSheet!$A:$M,13,0)</f>
        <v>2.4</v>
      </c>
      <c r="X19" s="2">
        <f t="shared" si="5"/>
        <v>3</v>
      </c>
    </row>
    <row r="20" spans="1:24" ht="11.1" customHeight="1" x14ac:dyDescent="0.2">
      <c r="A20" s="8" t="s">
        <v>24</v>
      </c>
      <c r="B20" s="8" t="s">
        <v>14</v>
      </c>
      <c r="C20" s="9">
        <v>64</v>
      </c>
      <c r="D20" s="9"/>
      <c r="E20" s="9">
        <v>21</v>
      </c>
      <c r="F20" s="9">
        <v>43</v>
      </c>
      <c r="G20" s="21">
        <f>VLOOKUP(A20,[1]TDSheet!$A:$G,7,0)</f>
        <v>0.4</v>
      </c>
      <c r="H20" s="2">
        <f>VLOOKUP(A20,[1]TDSheet!$A:$H,8,0)</f>
        <v>50</v>
      </c>
      <c r="J20" s="2">
        <f>VLOOKUP(A20,[2]TDSheet!$A:$E,4,0)</f>
        <v>21</v>
      </c>
      <c r="K20" s="2">
        <f t="shared" si="1"/>
        <v>0</v>
      </c>
      <c r="L20" s="2">
        <f>VLOOKUP(A20,[1]TDSheet!$A:$K,11,0)</f>
        <v>0</v>
      </c>
      <c r="M20" s="2">
        <f>VLOOKUP(A20,[1]TDSheet!$A:$N,14,0)</f>
        <v>0</v>
      </c>
      <c r="N20" s="2">
        <f t="shared" si="2"/>
        <v>4.2</v>
      </c>
      <c r="O20" s="22">
        <f t="shared" ref="O20" si="7">13*N20-M20-L20-F20</f>
        <v>11.600000000000001</v>
      </c>
      <c r="P20" s="22"/>
      <c r="R20" s="2">
        <f t="shared" si="3"/>
        <v>13</v>
      </c>
      <c r="S20" s="2">
        <f t="shared" si="4"/>
        <v>10.238095238095237</v>
      </c>
      <c r="T20" s="2">
        <f>VLOOKUP(A20,[1]TDSheet!$A:$T,20,0)</f>
        <v>5.666666666666667</v>
      </c>
      <c r="U20" s="2">
        <f>VLOOKUP(A20,[1]TDSheet!$A:$U,21,0)</f>
        <v>1.6</v>
      </c>
      <c r="V20" s="2">
        <f>VLOOKUP(A20,[1]TDSheet!$A:$M,13,0)</f>
        <v>3</v>
      </c>
      <c r="X20" s="2">
        <f t="shared" si="5"/>
        <v>4.6400000000000006</v>
      </c>
    </row>
    <row r="21" spans="1:24" ht="11.1" customHeight="1" x14ac:dyDescent="0.2">
      <c r="A21" s="8" t="s">
        <v>25</v>
      </c>
      <c r="B21" s="8" t="s">
        <v>14</v>
      </c>
      <c r="C21" s="9">
        <v>30</v>
      </c>
      <c r="D21" s="9"/>
      <c r="E21" s="9">
        <v>4</v>
      </c>
      <c r="F21" s="9">
        <v>26</v>
      </c>
      <c r="G21" s="21">
        <f>VLOOKUP(A21,[1]TDSheet!$A:$G,7,0)</f>
        <v>0</v>
      </c>
      <c r="H21" s="2">
        <f>VLOOKUP(A21,[1]TDSheet!$A:$H,8,0)</f>
        <v>55</v>
      </c>
      <c r="J21" s="2">
        <f>VLOOKUP(A21,[2]TDSheet!$A:$E,4,0)</f>
        <v>4</v>
      </c>
      <c r="K21" s="2">
        <f t="shared" si="1"/>
        <v>0</v>
      </c>
      <c r="L21" s="2">
        <f>VLOOKUP(A21,[1]TDSheet!$A:$K,11,0)</f>
        <v>0</v>
      </c>
      <c r="M21" s="2">
        <f>VLOOKUP(A21,[1]TDSheet!$A:$N,14,0)</f>
        <v>0</v>
      </c>
      <c r="N21" s="2">
        <f t="shared" si="2"/>
        <v>0.8</v>
      </c>
      <c r="O21" s="22"/>
      <c r="P21" s="22"/>
      <c r="R21" s="2">
        <f t="shared" si="3"/>
        <v>32.5</v>
      </c>
      <c r="S21" s="2">
        <f t="shared" si="4"/>
        <v>32.5</v>
      </c>
      <c r="T21" s="2">
        <f>VLOOKUP(A21,[1]TDSheet!$A:$T,20,0)</f>
        <v>0</v>
      </c>
      <c r="U21" s="2">
        <f>VLOOKUP(A21,[1]TDSheet!$A:$U,21,0)</f>
        <v>0</v>
      </c>
      <c r="V21" s="2">
        <f>VLOOKUP(A21,[1]TDSheet!$A:$M,13,0)</f>
        <v>0.8</v>
      </c>
      <c r="W21" s="24" t="str">
        <f>VLOOKUP(A21,[1]TDSheet!$A:$V,22,0)</f>
        <v>Заблокировать/ необходимо увеличить продажи</v>
      </c>
      <c r="X21" s="2">
        <f t="shared" si="5"/>
        <v>0</v>
      </c>
    </row>
    <row r="22" spans="1:24" ht="11.1" customHeight="1" x14ac:dyDescent="0.2">
      <c r="A22" s="8" t="s">
        <v>26</v>
      </c>
      <c r="B22" s="8" t="s">
        <v>14</v>
      </c>
      <c r="C22" s="9">
        <v>30</v>
      </c>
      <c r="D22" s="9"/>
      <c r="E22" s="9">
        <v>23</v>
      </c>
      <c r="F22" s="9">
        <v>7</v>
      </c>
      <c r="G22" s="21">
        <f>VLOOKUP(A22,[1]TDSheet!$A:$G,7,0)</f>
        <v>0.35</v>
      </c>
      <c r="H22" s="2">
        <f>VLOOKUP(A22,[1]TDSheet!$A:$H,8,0)</f>
        <v>40</v>
      </c>
      <c r="J22" s="2">
        <f>VLOOKUP(A22,[2]TDSheet!$A:$E,4,0)</f>
        <v>23</v>
      </c>
      <c r="K22" s="2">
        <f t="shared" si="1"/>
        <v>0</v>
      </c>
      <c r="L22" s="2">
        <f>VLOOKUP(A22,[1]TDSheet!$A:$K,11,0)</f>
        <v>0</v>
      </c>
      <c r="M22" s="2">
        <f>VLOOKUP(A22,[1]TDSheet!$A:$N,14,0)</f>
        <v>25.199999999999996</v>
      </c>
      <c r="N22" s="2">
        <f t="shared" si="2"/>
        <v>4.5999999999999996</v>
      </c>
      <c r="O22" s="22">
        <f t="shared" ref="O22:O23" si="8">13*N22-M22-L22-F22</f>
        <v>27.6</v>
      </c>
      <c r="P22" s="22"/>
      <c r="R22" s="2">
        <f t="shared" si="3"/>
        <v>13</v>
      </c>
      <c r="S22" s="2">
        <f t="shared" si="4"/>
        <v>7</v>
      </c>
      <c r="T22" s="2">
        <f>VLOOKUP(A22,[1]TDSheet!$A:$T,20,0)</f>
        <v>6</v>
      </c>
      <c r="U22" s="2">
        <f>VLOOKUP(A22,[1]TDSheet!$A:$U,21,0)</f>
        <v>0.2</v>
      </c>
      <c r="V22" s="2">
        <f>VLOOKUP(A22,[1]TDSheet!$A:$M,13,0)</f>
        <v>4.5999999999999996</v>
      </c>
      <c r="X22" s="2">
        <f t="shared" si="5"/>
        <v>9.66</v>
      </c>
    </row>
    <row r="23" spans="1:24" ht="11.1" customHeight="1" x14ac:dyDescent="0.2">
      <c r="A23" s="8" t="s">
        <v>27</v>
      </c>
      <c r="B23" s="8" t="s">
        <v>14</v>
      </c>
      <c r="C23" s="9">
        <v>60</v>
      </c>
      <c r="D23" s="9"/>
      <c r="E23" s="9">
        <v>59</v>
      </c>
      <c r="F23" s="9"/>
      <c r="G23" s="21">
        <f>VLOOKUP(A23,[1]TDSheet!$A:$G,7,0)</f>
        <v>0.17</v>
      </c>
      <c r="H23" s="2">
        <f>VLOOKUP(A23,[1]TDSheet!$A:$H,8,0)</f>
        <v>180</v>
      </c>
      <c r="J23" s="2">
        <f>VLOOKUP(A23,[2]TDSheet!$A:$E,4,0)</f>
        <v>61</v>
      </c>
      <c r="K23" s="2">
        <f t="shared" si="1"/>
        <v>-2</v>
      </c>
      <c r="L23" s="2">
        <f>VLOOKUP(A23,[1]TDSheet!$A:$K,11,0)</f>
        <v>0</v>
      </c>
      <c r="M23" s="2">
        <f>VLOOKUP(A23,[1]TDSheet!$A:$N,14,0)</f>
        <v>60</v>
      </c>
      <c r="N23" s="2">
        <f t="shared" si="2"/>
        <v>11.8</v>
      </c>
      <c r="O23" s="22">
        <f t="shared" si="8"/>
        <v>93.4</v>
      </c>
      <c r="P23" s="22"/>
      <c r="R23" s="2">
        <f t="shared" si="3"/>
        <v>13</v>
      </c>
      <c r="S23" s="2">
        <f t="shared" si="4"/>
        <v>5.0847457627118642</v>
      </c>
      <c r="T23" s="2">
        <f>VLOOKUP(A23,[1]TDSheet!$A:$T,20,0)</f>
        <v>15.666666666666666</v>
      </c>
      <c r="U23" s="2">
        <f>VLOOKUP(A23,[1]TDSheet!$A:$U,21,0)</f>
        <v>0</v>
      </c>
      <c r="V23" s="2">
        <f>VLOOKUP(A23,[1]TDSheet!$A:$M,13,0)</f>
        <v>12</v>
      </c>
      <c r="X23" s="2">
        <f t="shared" si="5"/>
        <v>15.878000000000002</v>
      </c>
    </row>
    <row r="24" spans="1:24" ht="11.1" customHeight="1" x14ac:dyDescent="0.2">
      <c r="A24" s="26" t="s">
        <v>28</v>
      </c>
      <c r="B24" s="26" t="s">
        <v>14</v>
      </c>
      <c r="C24" s="27">
        <v>67</v>
      </c>
      <c r="D24" s="27"/>
      <c r="E24" s="27">
        <v>4</v>
      </c>
      <c r="F24" s="27"/>
      <c r="G24" s="21">
        <f>VLOOKUP(A24,[1]TDSheet!$A:$G,7,0)</f>
        <v>0</v>
      </c>
      <c r="H24" s="2" t="e">
        <f>VLOOKUP(A24,[1]TDSheet!$A:$H,8,0)</f>
        <v>#N/A</v>
      </c>
      <c r="J24" s="2">
        <f>VLOOKUP(A24,[2]TDSheet!$A:$E,4,0)</f>
        <v>13</v>
      </c>
      <c r="K24" s="2">
        <f t="shared" si="1"/>
        <v>-9</v>
      </c>
      <c r="L24" s="2">
        <f>VLOOKUP(A24,[1]TDSheet!$A:$K,11,0)</f>
        <v>0</v>
      </c>
      <c r="M24" s="2">
        <f>VLOOKUP(A24,[1]TDSheet!$A:$N,14,0)</f>
        <v>0</v>
      </c>
      <c r="N24" s="2">
        <f t="shared" si="2"/>
        <v>0.8</v>
      </c>
      <c r="O24" s="22"/>
      <c r="P24" s="22"/>
      <c r="R24" s="2">
        <f t="shared" si="3"/>
        <v>0</v>
      </c>
      <c r="S24" s="2">
        <f t="shared" si="4"/>
        <v>0</v>
      </c>
      <c r="T24" s="2">
        <f>VLOOKUP(A24,[1]TDSheet!$A:$T,20,0)</f>
        <v>48</v>
      </c>
      <c r="U24" s="2">
        <f>VLOOKUP(A24,[1]TDSheet!$A:$U,21,0)</f>
        <v>8.4</v>
      </c>
      <c r="V24" s="2">
        <f>VLOOKUP(A24,[1]TDSheet!$A:$M,13,0)</f>
        <v>-0.4</v>
      </c>
      <c r="W24" s="25" t="str">
        <f>VLOOKUP(A24,[1]TDSheet!$A:$V,22,0)</f>
        <v>устар.</v>
      </c>
      <c r="X24" s="2">
        <f t="shared" si="5"/>
        <v>0</v>
      </c>
    </row>
    <row r="25" spans="1:24" ht="11.1" customHeight="1" x14ac:dyDescent="0.2">
      <c r="A25" s="8" t="s">
        <v>29</v>
      </c>
      <c r="B25" s="8" t="s">
        <v>14</v>
      </c>
      <c r="C25" s="9">
        <v>47</v>
      </c>
      <c r="D25" s="9"/>
      <c r="E25" s="9">
        <v>13</v>
      </c>
      <c r="F25" s="9">
        <v>19</v>
      </c>
      <c r="G25" s="21">
        <f>VLOOKUP(A25,[1]TDSheet!$A:$G,7,0)</f>
        <v>0</v>
      </c>
      <c r="H25" s="2">
        <f>VLOOKUP(A25,[1]TDSheet!$A:$H,8,0)</f>
        <v>120</v>
      </c>
      <c r="J25" s="2">
        <f>VLOOKUP(A25,[2]TDSheet!$A:$E,4,0)</f>
        <v>13</v>
      </c>
      <c r="K25" s="2">
        <f t="shared" si="1"/>
        <v>0</v>
      </c>
      <c r="L25" s="2">
        <f>VLOOKUP(A25,[1]TDSheet!$A:$K,11,0)</f>
        <v>0</v>
      </c>
      <c r="M25" s="2">
        <f>VLOOKUP(A25,[1]TDSheet!$A:$N,14,0)</f>
        <v>0</v>
      </c>
      <c r="N25" s="2">
        <f t="shared" si="2"/>
        <v>2.6</v>
      </c>
      <c r="O25" s="22"/>
      <c r="P25" s="22"/>
      <c r="R25" s="2">
        <f t="shared" si="3"/>
        <v>7.3076923076923075</v>
      </c>
      <c r="S25" s="2">
        <f t="shared" si="4"/>
        <v>7.3076923076923075</v>
      </c>
      <c r="T25" s="2">
        <f>VLOOKUP(A25,[1]TDSheet!$A:$T,20,0)</f>
        <v>3.3333333333333335</v>
      </c>
      <c r="U25" s="2">
        <f>VLOOKUP(A25,[1]TDSheet!$A:$U,21,0)</f>
        <v>5.2</v>
      </c>
      <c r="V25" s="2">
        <f>VLOOKUP(A25,[1]TDSheet!$A:$M,13,0)</f>
        <v>5.6</v>
      </c>
      <c r="W25" s="2" t="str">
        <f>VLOOKUP(A25,[1]TDSheet!$A:$V,22,0)</f>
        <v>Заблокировать</v>
      </c>
      <c r="X25" s="2">
        <f t="shared" si="5"/>
        <v>0</v>
      </c>
    </row>
    <row r="26" spans="1:24" ht="21.95" customHeight="1" x14ac:dyDescent="0.2">
      <c r="A26" s="8" t="s">
        <v>30</v>
      </c>
      <c r="B26" s="8" t="s">
        <v>14</v>
      </c>
      <c r="C26" s="9">
        <v>12</v>
      </c>
      <c r="D26" s="9"/>
      <c r="E26" s="9">
        <v>12</v>
      </c>
      <c r="F26" s="9"/>
      <c r="G26" s="21">
        <f>VLOOKUP(A26,[1]TDSheet!$A:$G,7,0)</f>
        <v>0.35</v>
      </c>
      <c r="H26" s="2">
        <f>VLOOKUP(A26,[1]TDSheet!$A:$H,8,0)</f>
        <v>45</v>
      </c>
      <c r="J26" s="2">
        <f>VLOOKUP(A26,[2]TDSheet!$A:$E,4,0)</f>
        <v>12</v>
      </c>
      <c r="K26" s="2">
        <f t="shared" si="1"/>
        <v>0</v>
      </c>
      <c r="L26" s="2">
        <f>VLOOKUP(A26,[1]TDSheet!$A:$K,11,0)</f>
        <v>0</v>
      </c>
      <c r="M26" s="2">
        <f>VLOOKUP(A26,[1]TDSheet!$A:$N,14,0)</f>
        <v>11</v>
      </c>
      <c r="N26" s="2">
        <f t="shared" si="2"/>
        <v>2.4</v>
      </c>
      <c r="O26" s="22">
        <f t="shared" ref="O26:O58" si="9">13*N26-M26-L26-F26</f>
        <v>20.2</v>
      </c>
      <c r="P26" s="22"/>
      <c r="R26" s="2">
        <f t="shared" si="3"/>
        <v>13</v>
      </c>
      <c r="S26" s="2">
        <f t="shared" si="4"/>
        <v>4.5833333333333339</v>
      </c>
      <c r="T26" s="2">
        <f>VLOOKUP(A26,[1]TDSheet!$A:$T,20,0)</f>
        <v>2</v>
      </c>
      <c r="U26" s="2">
        <f>VLOOKUP(A26,[1]TDSheet!$A:$U,21,0)</f>
        <v>0</v>
      </c>
      <c r="V26" s="2">
        <f>VLOOKUP(A26,[1]TDSheet!$A:$M,13,0)</f>
        <v>2.2000000000000002</v>
      </c>
      <c r="X26" s="2">
        <f t="shared" si="5"/>
        <v>7.0699999999999994</v>
      </c>
    </row>
    <row r="27" spans="1:24" ht="21.95" customHeight="1" x14ac:dyDescent="0.2">
      <c r="A27" s="8" t="s">
        <v>31</v>
      </c>
      <c r="B27" s="8" t="s">
        <v>14</v>
      </c>
      <c r="C27" s="9">
        <v>30</v>
      </c>
      <c r="D27" s="9"/>
      <c r="E27" s="9">
        <v>30</v>
      </c>
      <c r="F27" s="9"/>
      <c r="G27" s="21">
        <f>VLOOKUP(A27,[1]TDSheet!$A:$G,7,0)</f>
        <v>0.35</v>
      </c>
      <c r="H27" s="2">
        <f>VLOOKUP(A27,[1]TDSheet!$A:$H,8,0)</f>
        <v>45</v>
      </c>
      <c r="J27" s="2">
        <f>VLOOKUP(A27,[2]TDSheet!$A:$E,4,0)</f>
        <v>30</v>
      </c>
      <c r="K27" s="2">
        <f t="shared" si="1"/>
        <v>0</v>
      </c>
      <c r="L27" s="2">
        <f>VLOOKUP(A27,[1]TDSheet!$A:$K,11,0)</f>
        <v>0</v>
      </c>
      <c r="M27" s="2">
        <f>VLOOKUP(A27,[1]TDSheet!$A:$N,14,0)</f>
        <v>30</v>
      </c>
      <c r="N27" s="2">
        <f t="shared" si="2"/>
        <v>6</v>
      </c>
      <c r="O27" s="22">
        <f t="shared" si="9"/>
        <v>48</v>
      </c>
      <c r="P27" s="22"/>
      <c r="R27" s="2">
        <f t="shared" si="3"/>
        <v>13</v>
      </c>
      <c r="S27" s="2">
        <f t="shared" si="4"/>
        <v>5</v>
      </c>
      <c r="T27" s="2">
        <f>VLOOKUP(A27,[1]TDSheet!$A:$T,20,0)</f>
        <v>7</v>
      </c>
      <c r="U27" s="2">
        <f>VLOOKUP(A27,[1]TDSheet!$A:$U,21,0)</f>
        <v>0.4</v>
      </c>
      <c r="V27" s="2">
        <f>VLOOKUP(A27,[1]TDSheet!$A:$M,13,0)</f>
        <v>6</v>
      </c>
      <c r="X27" s="2">
        <f t="shared" si="5"/>
        <v>16.799999999999997</v>
      </c>
    </row>
    <row r="28" spans="1:24" ht="11.1" customHeight="1" x14ac:dyDescent="0.2">
      <c r="A28" s="8" t="s">
        <v>32</v>
      </c>
      <c r="B28" s="8" t="s">
        <v>9</v>
      </c>
      <c r="C28" s="9">
        <v>176.54</v>
      </c>
      <c r="D28" s="9"/>
      <c r="E28" s="9">
        <v>176.15</v>
      </c>
      <c r="F28" s="9">
        <v>-2.254</v>
      </c>
      <c r="G28" s="21">
        <f>VLOOKUP(A28,[1]TDSheet!$A:$G,7,0)</f>
        <v>1</v>
      </c>
      <c r="H28" s="2">
        <f>VLOOKUP(A28,[1]TDSheet!$A:$H,8,0)</f>
        <v>55</v>
      </c>
      <c r="J28" s="2">
        <f>VLOOKUP(A28,[2]TDSheet!$A:$E,4,0)</f>
        <v>194.23</v>
      </c>
      <c r="K28" s="2">
        <f t="shared" si="1"/>
        <v>-18.079999999999984</v>
      </c>
      <c r="L28" s="2">
        <f>VLOOKUP(A28,[1]TDSheet!$A:$K,11,0)</f>
        <v>229.24160000000003</v>
      </c>
      <c r="M28" s="2">
        <f>VLOOKUP(A28,[1]TDSheet!$A:$N,14,0)</f>
        <v>94.841599999999985</v>
      </c>
      <c r="N28" s="2">
        <f t="shared" si="2"/>
        <v>35.230000000000004</v>
      </c>
      <c r="O28" s="22">
        <f t="shared" si="9"/>
        <v>136.16080000000005</v>
      </c>
      <c r="P28" s="22"/>
      <c r="R28" s="2">
        <f t="shared" si="3"/>
        <v>13</v>
      </c>
      <c r="S28" s="2">
        <f t="shared" si="4"/>
        <v>9.1350894124325848</v>
      </c>
      <c r="T28" s="2">
        <f>VLOOKUP(A28,[1]TDSheet!$A:$T,20,0)</f>
        <v>36.862000000000002</v>
      </c>
      <c r="U28" s="2">
        <f>VLOOKUP(A28,[1]TDSheet!$A:$U,21,0)</f>
        <v>33.594799999999999</v>
      </c>
      <c r="V28" s="2">
        <f>VLOOKUP(A28,[1]TDSheet!$A:$M,13,0)</f>
        <v>35.758800000000001</v>
      </c>
      <c r="X28" s="2">
        <f t="shared" si="5"/>
        <v>136.16080000000005</v>
      </c>
    </row>
    <row r="29" spans="1:24" ht="11.1" customHeight="1" x14ac:dyDescent="0.2">
      <c r="A29" s="8" t="s">
        <v>33</v>
      </c>
      <c r="B29" s="8" t="s">
        <v>9</v>
      </c>
      <c r="C29" s="9">
        <v>3716.8380000000002</v>
      </c>
      <c r="D29" s="9">
        <v>2320.4</v>
      </c>
      <c r="E29" s="9">
        <v>2333.6669999999999</v>
      </c>
      <c r="F29" s="9">
        <v>3143.4540000000002</v>
      </c>
      <c r="G29" s="21">
        <f>VLOOKUP(A29,[1]TDSheet!$A:$G,7,0)</f>
        <v>1</v>
      </c>
      <c r="H29" s="2">
        <f>VLOOKUP(A29,[1]TDSheet!$A:$H,8,0)</f>
        <v>50</v>
      </c>
      <c r="J29" s="2">
        <f>VLOOKUP(A29,[2]TDSheet!$A:$E,4,0)</f>
        <v>2363.1579999999999</v>
      </c>
      <c r="K29" s="2">
        <f t="shared" si="1"/>
        <v>-29.490999999999985</v>
      </c>
      <c r="L29" s="2">
        <f>VLOOKUP(A29,[1]TDSheet!$A:$K,11,0)</f>
        <v>400</v>
      </c>
      <c r="M29" s="2">
        <f>VLOOKUP(A29,[1]TDSheet!$A:$N,14,0)</f>
        <v>985.23900000000003</v>
      </c>
      <c r="N29" s="2">
        <f t="shared" si="2"/>
        <v>466.73339999999996</v>
      </c>
      <c r="O29" s="22">
        <f>14*N29-M29-L29-F29</f>
        <v>2005.5745999999995</v>
      </c>
      <c r="P29" s="22"/>
      <c r="R29" s="2">
        <f t="shared" si="3"/>
        <v>14</v>
      </c>
      <c r="S29" s="2">
        <f t="shared" si="4"/>
        <v>9.7029546203464339</v>
      </c>
      <c r="T29" s="2">
        <f>VLOOKUP(A29,[1]TDSheet!$A:$T,20,0)</f>
        <v>807.14499999999998</v>
      </c>
      <c r="U29" s="2">
        <f>VLOOKUP(A29,[1]TDSheet!$A:$U,21,0)</f>
        <v>426.8218</v>
      </c>
      <c r="V29" s="2">
        <f>VLOOKUP(A29,[1]TDSheet!$A:$M,13,0)</f>
        <v>494.83180000000004</v>
      </c>
      <c r="X29" s="2">
        <f t="shared" si="5"/>
        <v>2005.5745999999995</v>
      </c>
    </row>
    <row r="30" spans="1:24" ht="11.1" customHeight="1" x14ac:dyDescent="0.2">
      <c r="A30" s="8" t="s">
        <v>34</v>
      </c>
      <c r="B30" s="8" t="s">
        <v>9</v>
      </c>
      <c r="C30" s="9">
        <v>158.86199999999999</v>
      </c>
      <c r="D30" s="9"/>
      <c r="E30" s="9">
        <v>148.22800000000001</v>
      </c>
      <c r="F30" s="9">
        <v>-1.6579999999999999</v>
      </c>
      <c r="G30" s="21">
        <f>VLOOKUP(A30,[1]TDSheet!$A:$G,7,0)</f>
        <v>1</v>
      </c>
      <c r="H30" s="2">
        <f>VLOOKUP(A30,[1]TDSheet!$A:$H,8,0)</f>
        <v>55</v>
      </c>
      <c r="J30" s="2">
        <f>VLOOKUP(A30,[2]TDSheet!$A:$E,4,0)</f>
        <v>155.82400000000001</v>
      </c>
      <c r="K30" s="2">
        <f t="shared" si="1"/>
        <v>-7.5960000000000036</v>
      </c>
      <c r="L30" s="2">
        <f>VLOOKUP(A30,[1]TDSheet!$A:$K,11,0)</f>
        <v>318.57</v>
      </c>
      <c r="M30" s="2">
        <f>VLOOKUP(A30,[1]TDSheet!$A:$N,14,0)</f>
        <v>0</v>
      </c>
      <c r="N30" s="2">
        <f t="shared" si="2"/>
        <v>29.645600000000002</v>
      </c>
      <c r="O30" s="22">
        <f t="shared" si="9"/>
        <v>68.480800000000031</v>
      </c>
      <c r="P30" s="22"/>
      <c r="R30" s="2">
        <f t="shared" si="3"/>
        <v>13</v>
      </c>
      <c r="S30" s="2">
        <f t="shared" si="4"/>
        <v>10.690018080254742</v>
      </c>
      <c r="T30" s="2">
        <f>VLOOKUP(A30,[1]TDSheet!$A:$T,20,0)</f>
        <v>16.396000000000001</v>
      </c>
      <c r="U30" s="2">
        <f>VLOOKUP(A30,[1]TDSheet!$A:$U,21,0)</f>
        <v>46.513999999999996</v>
      </c>
      <c r="V30" s="2">
        <f>VLOOKUP(A30,[1]TDSheet!$A:$M,13,0)</f>
        <v>32.103999999999999</v>
      </c>
      <c r="X30" s="2">
        <f t="shared" si="5"/>
        <v>68.480800000000031</v>
      </c>
    </row>
    <row r="31" spans="1:24" ht="21.95" customHeight="1" x14ac:dyDescent="0.2">
      <c r="A31" s="8" t="s">
        <v>35</v>
      </c>
      <c r="B31" s="8" t="s">
        <v>9</v>
      </c>
      <c r="C31" s="9">
        <v>47.33</v>
      </c>
      <c r="D31" s="9"/>
      <c r="E31" s="9">
        <v>45.179000000000002</v>
      </c>
      <c r="F31" s="9">
        <v>-0.23699999999999999</v>
      </c>
      <c r="G31" s="21">
        <f>VLOOKUP(A31,[1]TDSheet!$A:$G,7,0)</f>
        <v>1</v>
      </c>
      <c r="H31" s="2">
        <f>VLOOKUP(A31,[1]TDSheet!$A:$H,8,0)</f>
        <v>60</v>
      </c>
      <c r="J31" s="2">
        <f>VLOOKUP(A31,[2]TDSheet!$A:$E,4,0)</f>
        <v>53.695</v>
      </c>
      <c r="K31" s="2">
        <f t="shared" si="1"/>
        <v>-8.5159999999999982</v>
      </c>
      <c r="L31" s="2">
        <f>VLOOKUP(A31,[1]TDSheet!$A:$K,11,0)</f>
        <v>8.5203999999999951</v>
      </c>
      <c r="M31" s="2">
        <f>VLOOKUP(A31,[1]TDSheet!$A:$N,14,0)</f>
        <v>48.797000000000011</v>
      </c>
      <c r="N31" s="2">
        <f t="shared" si="2"/>
        <v>9.0358000000000001</v>
      </c>
      <c r="O31" s="22">
        <f t="shared" si="9"/>
        <v>60.384999999999998</v>
      </c>
      <c r="P31" s="22"/>
      <c r="R31" s="2">
        <f t="shared" si="3"/>
        <v>13</v>
      </c>
      <c r="S31" s="2">
        <f t="shared" si="4"/>
        <v>6.3171384935478878</v>
      </c>
      <c r="T31" s="2">
        <f>VLOOKUP(A31,[1]TDSheet!$A:$T,20,0)</f>
        <v>3.4926666666666666</v>
      </c>
      <c r="U31" s="2">
        <f>VLOOKUP(A31,[1]TDSheet!$A:$U,21,0)</f>
        <v>4.4551999999999996</v>
      </c>
      <c r="V31" s="2">
        <f>VLOOKUP(A31,[1]TDSheet!$A:$M,13,0)</f>
        <v>9.5134000000000007</v>
      </c>
      <c r="X31" s="2">
        <f t="shared" si="5"/>
        <v>60.384999999999998</v>
      </c>
    </row>
    <row r="32" spans="1:24" ht="11.1" customHeight="1" x14ac:dyDescent="0.2">
      <c r="A32" s="8" t="s">
        <v>36</v>
      </c>
      <c r="B32" s="8" t="s">
        <v>9</v>
      </c>
      <c r="C32" s="9">
        <v>3170.81</v>
      </c>
      <c r="D32" s="9">
        <v>448.99</v>
      </c>
      <c r="E32" s="9">
        <v>2029.4190000000001</v>
      </c>
      <c r="F32" s="9">
        <v>1066.164</v>
      </c>
      <c r="G32" s="21">
        <f>VLOOKUP(A32,[1]TDSheet!$A:$G,7,0)</f>
        <v>1</v>
      </c>
      <c r="H32" s="2">
        <f>VLOOKUP(A32,[1]TDSheet!$A:$H,8,0)</f>
        <v>60</v>
      </c>
      <c r="J32" s="2">
        <f>VLOOKUP(A32,[2]TDSheet!$A:$E,4,0)</f>
        <v>2022.0809999999999</v>
      </c>
      <c r="K32" s="2">
        <f t="shared" si="1"/>
        <v>7.3380000000001928</v>
      </c>
      <c r="L32" s="2">
        <f>VLOOKUP(A32,[1]TDSheet!$A:$K,11,0)</f>
        <v>3000</v>
      </c>
      <c r="M32" s="2">
        <f>VLOOKUP(A32,[1]TDSheet!$A:$N,14,0)</f>
        <v>0</v>
      </c>
      <c r="N32" s="2">
        <f t="shared" si="2"/>
        <v>405.88380000000001</v>
      </c>
      <c r="O32" s="22">
        <f>14*N32-M32-L32-F32</f>
        <v>1616.2092</v>
      </c>
      <c r="P32" s="22"/>
      <c r="R32" s="2">
        <f t="shared" si="3"/>
        <v>14</v>
      </c>
      <c r="S32" s="2">
        <f t="shared" si="4"/>
        <v>10.018049500866995</v>
      </c>
      <c r="T32" s="2">
        <f>VLOOKUP(A32,[1]TDSheet!$A:$T,20,0)</f>
        <v>448.608</v>
      </c>
      <c r="U32" s="2">
        <f>VLOOKUP(A32,[1]TDSheet!$A:$U,21,0)</f>
        <v>449.64099999999996</v>
      </c>
      <c r="V32" s="2">
        <f>VLOOKUP(A32,[1]TDSheet!$A:$M,13,0)</f>
        <v>420.02740000000006</v>
      </c>
      <c r="X32" s="2">
        <f t="shared" si="5"/>
        <v>1616.2092</v>
      </c>
    </row>
    <row r="33" spans="1:24" ht="11.1" customHeight="1" x14ac:dyDescent="0.2">
      <c r="A33" s="8" t="s">
        <v>37</v>
      </c>
      <c r="B33" s="8" t="s">
        <v>9</v>
      </c>
      <c r="C33" s="9">
        <v>54.503999999999998</v>
      </c>
      <c r="D33" s="9"/>
      <c r="E33" s="9">
        <v>48.417999999999999</v>
      </c>
      <c r="F33" s="9">
        <v>-0.92200000000000004</v>
      </c>
      <c r="G33" s="21">
        <f>VLOOKUP(A33,[1]TDSheet!$A:$G,7,0)</f>
        <v>1</v>
      </c>
      <c r="H33" s="2">
        <f>VLOOKUP(A33,[1]TDSheet!$A:$H,8,0)</f>
        <v>50</v>
      </c>
      <c r="J33" s="2">
        <f>VLOOKUP(A33,[2]TDSheet!$A:$E,4,0)</f>
        <v>48.77</v>
      </c>
      <c r="K33" s="2">
        <f t="shared" si="1"/>
        <v>-0.35200000000000387</v>
      </c>
      <c r="L33" s="2">
        <f>VLOOKUP(A33,[1]TDSheet!$A:$K,11,0)</f>
        <v>56.293999999999983</v>
      </c>
      <c r="M33" s="2">
        <f>VLOOKUP(A33,[1]TDSheet!$A:$N,14,0)</f>
        <v>29.476400000000019</v>
      </c>
      <c r="N33" s="2">
        <f t="shared" si="2"/>
        <v>9.6836000000000002</v>
      </c>
      <c r="O33" s="22">
        <f t="shared" si="9"/>
        <v>41.038399999999996</v>
      </c>
      <c r="P33" s="22"/>
      <c r="R33" s="2">
        <f t="shared" si="3"/>
        <v>12.999999999999998</v>
      </c>
      <c r="S33" s="2">
        <f t="shared" si="4"/>
        <v>8.7620719567103134</v>
      </c>
      <c r="T33" s="2">
        <f>VLOOKUP(A33,[1]TDSheet!$A:$T,20,0)</f>
        <v>7.3180000000000005</v>
      </c>
      <c r="U33" s="2">
        <f>VLOOKUP(A33,[1]TDSheet!$A:$U,21,0)</f>
        <v>8.4319999999999986</v>
      </c>
      <c r="V33" s="2">
        <f>VLOOKUP(A33,[1]TDSheet!$A:$M,13,0)</f>
        <v>10.019600000000001</v>
      </c>
      <c r="X33" s="2">
        <f t="shared" si="5"/>
        <v>41.038399999999996</v>
      </c>
    </row>
    <row r="34" spans="1:24" ht="11.1" customHeight="1" x14ac:dyDescent="0.2">
      <c r="A34" s="8" t="s">
        <v>38</v>
      </c>
      <c r="B34" s="8" t="s">
        <v>9</v>
      </c>
      <c r="C34" s="9">
        <v>258.40199999999999</v>
      </c>
      <c r="D34" s="9"/>
      <c r="E34" s="9">
        <v>230.16399999999999</v>
      </c>
      <c r="F34" s="9">
        <v>17.725999999999999</v>
      </c>
      <c r="G34" s="21">
        <f>VLOOKUP(A34,[1]TDSheet!$A:$G,7,0)</f>
        <v>1</v>
      </c>
      <c r="H34" s="2">
        <f>VLOOKUP(A34,[1]TDSheet!$A:$H,8,0)</f>
        <v>55</v>
      </c>
      <c r="J34" s="2">
        <f>VLOOKUP(A34,[2]TDSheet!$A:$E,4,0)</f>
        <v>231.328</v>
      </c>
      <c r="K34" s="2">
        <f t="shared" si="1"/>
        <v>-1.1640000000000157</v>
      </c>
      <c r="L34" s="2">
        <f>VLOOKUP(A34,[1]TDSheet!$A:$K,11,0)</f>
        <v>280.88760000000013</v>
      </c>
      <c r="M34" s="2">
        <f>VLOOKUP(A34,[1]TDSheet!$A:$N,14,0)</f>
        <v>0</v>
      </c>
      <c r="N34" s="2">
        <f t="shared" si="2"/>
        <v>46.032799999999995</v>
      </c>
      <c r="O34" s="22">
        <f t="shared" si="9"/>
        <v>299.81279999999981</v>
      </c>
      <c r="P34" s="22"/>
      <c r="R34" s="2">
        <f t="shared" si="3"/>
        <v>13</v>
      </c>
      <c r="S34" s="2">
        <f t="shared" si="4"/>
        <v>6.4869745051354721</v>
      </c>
      <c r="T34" s="2">
        <f>VLOOKUP(A34,[1]TDSheet!$A:$T,20,0)</f>
        <v>0.57999999999999996</v>
      </c>
      <c r="U34" s="2">
        <f>VLOOKUP(A34,[1]TDSheet!$A:$U,21,0)</f>
        <v>44.064800000000005</v>
      </c>
      <c r="V34" s="2">
        <f>VLOOKUP(A34,[1]TDSheet!$A:$M,13,0)</f>
        <v>37.483999999999995</v>
      </c>
      <c r="X34" s="2">
        <f t="shared" si="5"/>
        <v>299.81279999999981</v>
      </c>
    </row>
    <row r="35" spans="1:24" ht="11.1" customHeight="1" x14ac:dyDescent="0.2">
      <c r="A35" s="8" t="s">
        <v>39</v>
      </c>
      <c r="B35" s="8" t="s">
        <v>9</v>
      </c>
      <c r="C35" s="9">
        <v>4000.1950000000002</v>
      </c>
      <c r="D35" s="9">
        <v>718.78499999999997</v>
      </c>
      <c r="E35" s="9">
        <v>2082.9760000000001</v>
      </c>
      <c r="F35" s="9">
        <v>2393.1799999999998</v>
      </c>
      <c r="G35" s="21">
        <f>VLOOKUP(A35,[1]TDSheet!$A:$G,7,0)</f>
        <v>1</v>
      </c>
      <c r="H35" s="2">
        <f>VLOOKUP(A35,[1]TDSheet!$A:$H,8,0)</f>
        <v>60</v>
      </c>
      <c r="J35" s="2">
        <f>VLOOKUP(A35,[2]TDSheet!$A:$E,4,0)</f>
        <v>2128.2460000000001</v>
      </c>
      <c r="K35" s="2">
        <f t="shared" si="1"/>
        <v>-45.269999999999982</v>
      </c>
      <c r="L35" s="2">
        <f>VLOOKUP(A35,[1]TDSheet!$A:$K,11,0)</f>
        <v>0</v>
      </c>
      <c r="M35" s="2">
        <f>VLOOKUP(A35,[1]TDSheet!$A:$N,14,0)</f>
        <v>1027.5630000000001</v>
      </c>
      <c r="N35" s="2">
        <f t="shared" si="2"/>
        <v>416.59520000000003</v>
      </c>
      <c r="O35" s="22">
        <f>14*N35-M35-L35-F35</f>
        <v>2411.5898000000002</v>
      </c>
      <c r="P35" s="22"/>
      <c r="R35" s="2">
        <f t="shared" si="3"/>
        <v>14</v>
      </c>
      <c r="S35" s="2">
        <f t="shared" si="4"/>
        <v>8.2111915835804155</v>
      </c>
      <c r="T35" s="2">
        <f>VLOOKUP(A35,[1]TDSheet!$A:$T,20,0)</f>
        <v>663.31833333333327</v>
      </c>
      <c r="U35" s="2">
        <f>VLOOKUP(A35,[1]TDSheet!$A:$U,21,0)</f>
        <v>327.71619999999996</v>
      </c>
      <c r="V35" s="2">
        <f>VLOOKUP(A35,[1]TDSheet!$A:$M,13,0)</f>
        <v>382.75619999999998</v>
      </c>
      <c r="X35" s="2">
        <f t="shared" si="5"/>
        <v>2411.5898000000002</v>
      </c>
    </row>
    <row r="36" spans="1:24" ht="11.1" customHeight="1" x14ac:dyDescent="0.2">
      <c r="A36" s="8" t="s">
        <v>40</v>
      </c>
      <c r="B36" s="8" t="s">
        <v>9</v>
      </c>
      <c r="C36" s="9">
        <v>3816.3180000000002</v>
      </c>
      <c r="D36" s="9">
        <v>520.428</v>
      </c>
      <c r="E36" s="9">
        <v>1557.2349999999999</v>
      </c>
      <c r="F36" s="9">
        <v>2366.9810000000002</v>
      </c>
      <c r="G36" s="21">
        <f>VLOOKUP(A36,[1]TDSheet!$A:$G,7,0)</f>
        <v>1</v>
      </c>
      <c r="H36" s="2">
        <f>VLOOKUP(A36,[1]TDSheet!$A:$H,8,0)</f>
        <v>60</v>
      </c>
      <c r="J36" s="2">
        <f>VLOOKUP(A36,[2]TDSheet!$A:$E,4,0)</f>
        <v>1584.61</v>
      </c>
      <c r="K36" s="2">
        <f t="shared" si="1"/>
        <v>-27.375</v>
      </c>
      <c r="L36" s="2">
        <f>VLOOKUP(A36,[1]TDSheet!$A:$K,11,0)</f>
        <v>300</v>
      </c>
      <c r="M36" s="2">
        <f>VLOOKUP(A36,[1]TDSheet!$A:$N,14,0)</f>
        <v>258.63900000000012</v>
      </c>
      <c r="N36" s="2">
        <f t="shared" si="2"/>
        <v>311.447</v>
      </c>
      <c r="O36" s="22">
        <f>14*N36-M36-L36-F36</f>
        <v>1434.6379999999995</v>
      </c>
      <c r="P36" s="22"/>
      <c r="R36" s="2">
        <f t="shared" si="3"/>
        <v>14</v>
      </c>
      <c r="S36" s="2">
        <f t="shared" si="4"/>
        <v>9.3936367985564164</v>
      </c>
      <c r="T36" s="2">
        <f>VLOOKUP(A36,[1]TDSheet!$A:$T,20,0)</f>
        <v>461.50700000000001</v>
      </c>
      <c r="U36" s="2">
        <f>VLOOKUP(A36,[1]TDSheet!$A:$U,21,0)</f>
        <v>292.03539999999998</v>
      </c>
      <c r="V36" s="2">
        <f>VLOOKUP(A36,[1]TDSheet!$A:$M,13,0)</f>
        <v>326.01900000000001</v>
      </c>
      <c r="X36" s="2">
        <f t="shared" si="5"/>
        <v>1434.6379999999995</v>
      </c>
    </row>
    <row r="37" spans="1:24" ht="11.1" customHeight="1" x14ac:dyDescent="0.2">
      <c r="A37" s="8" t="s">
        <v>41</v>
      </c>
      <c r="B37" s="8" t="s">
        <v>9</v>
      </c>
      <c r="C37" s="9">
        <v>311.82400000000001</v>
      </c>
      <c r="D37" s="9"/>
      <c r="E37" s="9">
        <v>236.97800000000001</v>
      </c>
      <c r="F37" s="9">
        <v>52.776000000000003</v>
      </c>
      <c r="G37" s="21">
        <f>VLOOKUP(A37,[1]TDSheet!$A:$G,7,0)</f>
        <v>1</v>
      </c>
      <c r="H37" s="2">
        <f>VLOOKUP(A37,[1]TDSheet!$A:$H,8,0)</f>
        <v>60</v>
      </c>
      <c r="J37" s="2">
        <f>VLOOKUP(A37,[2]TDSheet!$A:$E,4,0)</f>
        <v>237.84800000000001</v>
      </c>
      <c r="K37" s="2">
        <f t="shared" si="1"/>
        <v>-0.87000000000000455</v>
      </c>
      <c r="L37" s="2">
        <f>VLOOKUP(A37,[1]TDSheet!$A:$K,11,0)</f>
        <v>171.93039999999996</v>
      </c>
      <c r="M37" s="2">
        <f>VLOOKUP(A37,[1]TDSheet!$A:$N,14,0)</f>
        <v>105.50559999999999</v>
      </c>
      <c r="N37" s="2">
        <f t="shared" si="2"/>
        <v>47.395600000000002</v>
      </c>
      <c r="O37" s="22">
        <f t="shared" si="9"/>
        <v>285.93080000000015</v>
      </c>
      <c r="P37" s="22"/>
      <c r="R37" s="2">
        <f t="shared" si="3"/>
        <v>13.000000000000002</v>
      </c>
      <c r="S37" s="2">
        <f t="shared" si="4"/>
        <v>6.9671446294592743</v>
      </c>
      <c r="T37" s="2">
        <f>VLOOKUP(A37,[1]TDSheet!$A:$T,20,0)</f>
        <v>52.181999999999995</v>
      </c>
      <c r="U37" s="2">
        <f>VLOOKUP(A37,[1]TDSheet!$A:$U,21,0)</f>
        <v>38.031199999999998</v>
      </c>
      <c r="V37" s="2">
        <f>VLOOKUP(A37,[1]TDSheet!$A:$M,13,0)</f>
        <v>42.089999999999996</v>
      </c>
      <c r="X37" s="2">
        <f t="shared" si="5"/>
        <v>285.93080000000015</v>
      </c>
    </row>
    <row r="38" spans="1:24" ht="11.1" customHeight="1" x14ac:dyDescent="0.2">
      <c r="A38" s="8" t="s">
        <v>42</v>
      </c>
      <c r="B38" s="8" t="s">
        <v>9</v>
      </c>
      <c r="C38" s="9">
        <v>191.54900000000001</v>
      </c>
      <c r="D38" s="9"/>
      <c r="E38" s="9">
        <v>138.44900000000001</v>
      </c>
      <c r="F38" s="9">
        <v>42.555999999999997</v>
      </c>
      <c r="G38" s="21">
        <f>VLOOKUP(A38,[1]TDSheet!$A:$G,7,0)</f>
        <v>1</v>
      </c>
      <c r="H38" s="2">
        <f>VLOOKUP(A38,[1]TDSheet!$A:$H,8,0)</f>
        <v>60</v>
      </c>
      <c r="J38" s="2">
        <f>VLOOKUP(A38,[2]TDSheet!$A:$E,4,0)</f>
        <v>138.751</v>
      </c>
      <c r="K38" s="2">
        <f t="shared" si="1"/>
        <v>-0.3019999999999925</v>
      </c>
      <c r="L38" s="2">
        <f>VLOOKUP(A38,[1]TDSheet!$A:$K,11,0)</f>
        <v>112.45740000000001</v>
      </c>
      <c r="M38" s="2">
        <f>VLOOKUP(A38,[1]TDSheet!$A:$N,14,0)</f>
        <v>21.487999999999985</v>
      </c>
      <c r="N38" s="2">
        <f t="shared" si="2"/>
        <v>27.689800000000002</v>
      </c>
      <c r="O38" s="22">
        <f t="shared" si="9"/>
        <v>183.46600000000001</v>
      </c>
      <c r="P38" s="22"/>
      <c r="R38" s="2">
        <f t="shared" si="3"/>
        <v>12.999999999999998</v>
      </c>
      <c r="S38" s="2">
        <f t="shared" si="4"/>
        <v>6.37423888941054</v>
      </c>
      <c r="T38" s="2">
        <f>VLOOKUP(A38,[1]TDSheet!$A:$T,20,0)</f>
        <v>28.721</v>
      </c>
      <c r="U38" s="2">
        <f>VLOOKUP(A38,[1]TDSheet!$A:$U,21,0)</f>
        <v>24.455199999999998</v>
      </c>
      <c r="V38" s="2">
        <f>VLOOKUP(A38,[1]TDSheet!$A:$M,13,0)</f>
        <v>23.249600000000001</v>
      </c>
      <c r="X38" s="2">
        <f t="shared" si="5"/>
        <v>183.46600000000001</v>
      </c>
    </row>
    <row r="39" spans="1:24" ht="11.1" customHeight="1" x14ac:dyDescent="0.2">
      <c r="A39" s="8" t="s">
        <v>43</v>
      </c>
      <c r="B39" s="8" t="s">
        <v>9</v>
      </c>
      <c r="C39" s="9">
        <v>195.23500000000001</v>
      </c>
      <c r="D39" s="9"/>
      <c r="E39" s="9">
        <v>174.06299999999999</v>
      </c>
      <c r="F39" s="9">
        <v>7.5999999999999998E-2</v>
      </c>
      <c r="G39" s="21">
        <f>VLOOKUP(A39,[1]TDSheet!$A:$G,7,0)</f>
        <v>1</v>
      </c>
      <c r="H39" s="2">
        <f>VLOOKUP(A39,[1]TDSheet!$A:$H,8,0)</f>
        <v>60</v>
      </c>
      <c r="J39" s="2">
        <f>VLOOKUP(A39,[2]TDSheet!$A:$E,4,0)</f>
        <v>176.148</v>
      </c>
      <c r="K39" s="2">
        <f t="shared" si="1"/>
        <v>-2.085000000000008</v>
      </c>
      <c r="L39" s="2">
        <f>VLOOKUP(A39,[1]TDSheet!$A:$K,11,0)</f>
        <v>119.24180000000001</v>
      </c>
      <c r="M39" s="2">
        <f>VLOOKUP(A39,[1]TDSheet!$A:$N,14,0)</f>
        <v>160.69999999999993</v>
      </c>
      <c r="N39" s="2">
        <f t="shared" si="2"/>
        <v>34.812599999999996</v>
      </c>
      <c r="O39" s="22">
        <f t="shared" si="9"/>
        <v>172.54600000000002</v>
      </c>
      <c r="P39" s="22"/>
      <c r="R39" s="2">
        <f t="shared" si="3"/>
        <v>13.000000000000002</v>
      </c>
      <c r="S39" s="2">
        <f t="shared" si="4"/>
        <v>8.0435761764418636</v>
      </c>
      <c r="T39" s="2">
        <f>VLOOKUP(A39,[1]TDSheet!$A:$T,20,0)</f>
        <v>20.155666666666665</v>
      </c>
      <c r="U39" s="2">
        <f>VLOOKUP(A39,[1]TDSheet!$A:$U,21,0)</f>
        <v>24.448399999999999</v>
      </c>
      <c r="V39" s="2">
        <f>VLOOKUP(A39,[1]TDSheet!$A:$M,13,0)</f>
        <v>33.941199999999995</v>
      </c>
      <c r="X39" s="2">
        <f t="shared" si="5"/>
        <v>172.54600000000002</v>
      </c>
    </row>
    <row r="40" spans="1:24" ht="11.1" customHeight="1" x14ac:dyDescent="0.2">
      <c r="A40" s="8" t="s">
        <v>44</v>
      </c>
      <c r="B40" s="8" t="s">
        <v>9</v>
      </c>
      <c r="C40" s="9">
        <v>191.96700000000001</v>
      </c>
      <c r="D40" s="9">
        <v>0.27900000000000003</v>
      </c>
      <c r="E40" s="9">
        <v>156.035</v>
      </c>
      <c r="F40" s="9">
        <v>-1.2689999999999999</v>
      </c>
      <c r="G40" s="21">
        <f>VLOOKUP(A40,[1]TDSheet!$A:$G,7,0)</f>
        <v>1</v>
      </c>
      <c r="H40" s="2">
        <f>VLOOKUP(A40,[1]TDSheet!$A:$H,8,0)</f>
        <v>30</v>
      </c>
      <c r="J40" s="2">
        <f>VLOOKUP(A40,[2]TDSheet!$A:$E,4,0)</f>
        <v>157.351</v>
      </c>
      <c r="K40" s="2">
        <f t="shared" si="1"/>
        <v>-1.3160000000000025</v>
      </c>
      <c r="L40" s="2">
        <f>VLOOKUP(A40,[1]TDSheet!$A:$K,11,0)</f>
        <v>201.22800000000007</v>
      </c>
      <c r="M40" s="2">
        <f>VLOOKUP(A40,[1]TDSheet!$A:$N,14,0)</f>
        <v>146.09639999999996</v>
      </c>
      <c r="N40" s="2">
        <f t="shared" si="2"/>
        <v>31.207000000000001</v>
      </c>
      <c r="O40" s="22">
        <f t="shared" si="9"/>
        <v>59.635600000000004</v>
      </c>
      <c r="P40" s="22"/>
      <c r="R40" s="2">
        <f t="shared" si="3"/>
        <v>13</v>
      </c>
      <c r="S40" s="2">
        <f t="shared" si="4"/>
        <v>11.089031307078541</v>
      </c>
      <c r="T40" s="2">
        <f>VLOOKUP(A40,[1]TDSheet!$A:$T,20,0)</f>
        <v>28.669666666666668</v>
      </c>
      <c r="U40" s="2">
        <f>VLOOKUP(A40,[1]TDSheet!$A:$U,21,0)</f>
        <v>29.761000000000003</v>
      </c>
      <c r="V40" s="2">
        <f>VLOOKUP(A40,[1]TDSheet!$A:$M,13,0)</f>
        <v>38.419600000000003</v>
      </c>
      <c r="X40" s="2">
        <f t="shared" si="5"/>
        <v>59.635600000000004</v>
      </c>
    </row>
    <row r="41" spans="1:24" ht="11.1" customHeight="1" x14ac:dyDescent="0.2">
      <c r="A41" s="8" t="s">
        <v>45</v>
      </c>
      <c r="B41" s="8" t="s">
        <v>9</v>
      </c>
      <c r="C41" s="9">
        <v>216.13800000000001</v>
      </c>
      <c r="D41" s="9"/>
      <c r="E41" s="9">
        <v>172.73400000000001</v>
      </c>
      <c r="F41" s="9">
        <v>4.8970000000000002</v>
      </c>
      <c r="G41" s="21">
        <f>VLOOKUP(A41,[1]TDSheet!$A:$G,7,0)</f>
        <v>1</v>
      </c>
      <c r="H41" s="2">
        <f>VLOOKUP(A41,[1]TDSheet!$A:$H,8,0)</f>
        <v>30</v>
      </c>
      <c r="J41" s="2">
        <f>VLOOKUP(A41,[2]TDSheet!$A:$E,4,0)</f>
        <v>181.858</v>
      </c>
      <c r="K41" s="2">
        <f t="shared" si="1"/>
        <v>-9.1239999999999952</v>
      </c>
      <c r="L41" s="2">
        <f>VLOOKUP(A41,[1]TDSheet!$A:$K,11,0)</f>
        <v>128.18280000000001</v>
      </c>
      <c r="M41" s="2">
        <f>VLOOKUP(A41,[1]TDSheet!$A:$N,14,0)</f>
        <v>134.78019999999998</v>
      </c>
      <c r="N41" s="2">
        <f t="shared" si="2"/>
        <v>34.546800000000005</v>
      </c>
      <c r="O41" s="22">
        <f t="shared" si="9"/>
        <v>181.24840000000009</v>
      </c>
      <c r="P41" s="22"/>
      <c r="R41" s="2">
        <f t="shared" si="3"/>
        <v>13</v>
      </c>
      <c r="S41" s="2">
        <f t="shared" si="4"/>
        <v>7.753540125279331</v>
      </c>
      <c r="T41" s="2">
        <f>VLOOKUP(A41,[1]TDSheet!$A:$T,20,0)</f>
        <v>28.597999999999999</v>
      </c>
      <c r="U41" s="2">
        <f>VLOOKUP(A41,[1]TDSheet!$A:$U,21,0)</f>
        <v>26.811399999999999</v>
      </c>
      <c r="V41" s="2">
        <f>VLOOKUP(A41,[1]TDSheet!$A:$M,13,0)</f>
        <v>33.363</v>
      </c>
      <c r="X41" s="2">
        <f t="shared" si="5"/>
        <v>181.24840000000009</v>
      </c>
    </row>
    <row r="42" spans="1:24" ht="21.95" customHeight="1" x14ac:dyDescent="0.2">
      <c r="A42" s="29" t="s">
        <v>46</v>
      </c>
      <c r="B42" s="8" t="s">
        <v>9</v>
      </c>
      <c r="C42" s="10"/>
      <c r="D42" s="9"/>
      <c r="E42" s="28">
        <f>-0.1+E60</f>
        <v>388.53999999999996</v>
      </c>
      <c r="F42" s="28">
        <f>-1.267+F60</f>
        <v>-0.70899999999999985</v>
      </c>
      <c r="G42" s="21">
        <f>VLOOKUP(A42,[1]TDSheet!$A:$G,7,0)</f>
        <v>1</v>
      </c>
      <c r="H42" s="2">
        <f>VLOOKUP(A42,[1]TDSheet!$A:$H,8,0)</f>
        <v>40</v>
      </c>
      <c r="J42" s="2">
        <f>VLOOKUP(A42,[2]TDSheet!$A:$E,4,0)</f>
        <v>3.7989999999999999</v>
      </c>
      <c r="K42" s="2">
        <f t="shared" si="1"/>
        <v>384.74099999999999</v>
      </c>
      <c r="L42" s="2">
        <f>VLOOKUP(A42,[1]TDSheet!$A:$K,11,0)</f>
        <v>400.10680000000002</v>
      </c>
      <c r="M42" s="2">
        <f>VLOOKUP(A42,[1]TDSheet!$A:$N,14,0)</f>
        <v>0</v>
      </c>
      <c r="N42" s="2">
        <f t="shared" si="2"/>
        <v>77.707999999999998</v>
      </c>
      <c r="O42" s="22">
        <f t="shared" si="9"/>
        <v>610.80619999999988</v>
      </c>
      <c r="P42" s="22"/>
      <c r="R42" s="2">
        <f t="shared" si="3"/>
        <v>13</v>
      </c>
      <c r="S42" s="2">
        <f t="shared" si="4"/>
        <v>5.1397256395737898</v>
      </c>
      <c r="T42" s="2">
        <f>VLOOKUP(A42,[1]TDSheet!$A:$T,20,0)</f>
        <v>18.886666666666667</v>
      </c>
      <c r="U42" s="2">
        <f>VLOOKUP(A42,[1]TDSheet!$A:$U,21,0)</f>
        <v>65.819400000000002</v>
      </c>
      <c r="V42" s="2">
        <f>VLOOKUP(A42,[1]TDSheet!$A:$M,13,0)</f>
        <v>0.22639999999999999</v>
      </c>
      <c r="W42" s="30" t="str">
        <f>VLOOKUP(A42,[1]TDSheet!$A:$V,22,0)</f>
        <v>то же что и 326</v>
      </c>
      <c r="X42" s="2">
        <f t="shared" si="5"/>
        <v>610.80619999999988</v>
      </c>
    </row>
    <row r="43" spans="1:24" ht="11.1" customHeight="1" x14ac:dyDescent="0.2">
      <c r="A43" s="8" t="s">
        <v>47</v>
      </c>
      <c r="B43" s="8" t="s">
        <v>9</v>
      </c>
      <c r="C43" s="9">
        <v>125.113</v>
      </c>
      <c r="D43" s="9"/>
      <c r="E43" s="9">
        <v>118.288</v>
      </c>
      <c r="F43" s="9">
        <v>0.59399999999999997</v>
      </c>
      <c r="G43" s="21">
        <f>VLOOKUP(A43,[1]TDSheet!$A:$G,7,0)</f>
        <v>1</v>
      </c>
      <c r="H43" s="2">
        <f>VLOOKUP(A43,[1]TDSheet!$A:$H,8,0)</f>
        <v>35</v>
      </c>
      <c r="J43" s="2">
        <f>VLOOKUP(A43,[2]TDSheet!$A:$E,4,0)</f>
        <v>133.285</v>
      </c>
      <c r="K43" s="2">
        <f t="shared" si="1"/>
        <v>-14.997</v>
      </c>
      <c r="L43" s="2">
        <f>VLOOKUP(A43,[1]TDSheet!$A:$K,11,0)</f>
        <v>0</v>
      </c>
      <c r="M43" s="2">
        <f>VLOOKUP(A43,[1]TDSheet!$A:$N,14,0)</f>
        <v>92.973800000000011</v>
      </c>
      <c r="N43" s="2">
        <f t="shared" si="2"/>
        <v>23.657599999999999</v>
      </c>
      <c r="O43" s="22">
        <f>12*N43-M43-L43-F43</f>
        <v>190.32339999999996</v>
      </c>
      <c r="P43" s="22"/>
      <c r="R43" s="2">
        <f t="shared" si="3"/>
        <v>12</v>
      </c>
      <c r="S43" s="2">
        <f t="shared" si="4"/>
        <v>3.9550842012714735</v>
      </c>
      <c r="T43" s="2">
        <f>VLOOKUP(A43,[1]TDSheet!$A:$T,20,0)</f>
        <v>22.895666666666667</v>
      </c>
      <c r="U43" s="2">
        <f>VLOOKUP(A43,[1]TDSheet!$A:$U,21,0)</f>
        <v>5.8289999999999997</v>
      </c>
      <c r="V43" s="2">
        <f>VLOOKUP(A43,[1]TDSheet!$A:$M,13,0)</f>
        <v>19.517800000000001</v>
      </c>
      <c r="X43" s="2">
        <f t="shared" si="5"/>
        <v>190.32339999999996</v>
      </c>
    </row>
    <row r="44" spans="1:24" ht="11.1" customHeight="1" x14ac:dyDescent="0.2">
      <c r="A44" s="8" t="s">
        <v>48</v>
      </c>
      <c r="B44" s="8" t="s">
        <v>9</v>
      </c>
      <c r="C44" s="9">
        <v>1078.039</v>
      </c>
      <c r="D44" s="9"/>
      <c r="E44" s="9">
        <v>612.46299999999997</v>
      </c>
      <c r="F44" s="9">
        <v>381.947</v>
      </c>
      <c r="G44" s="21">
        <f>VLOOKUP(A44,[1]TDSheet!$A:$G,7,0)</f>
        <v>1</v>
      </c>
      <c r="H44" s="2">
        <f>VLOOKUP(A44,[1]TDSheet!$A:$H,8,0)</f>
        <v>45</v>
      </c>
      <c r="J44" s="2">
        <f>VLOOKUP(A44,[2]TDSheet!$A:$E,4,0)</f>
        <v>609.15599999999995</v>
      </c>
      <c r="K44" s="2">
        <f t="shared" si="1"/>
        <v>3.3070000000000164</v>
      </c>
      <c r="L44" s="2">
        <f>VLOOKUP(A44,[1]TDSheet!$A:$K,11,0)</f>
        <v>0</v>
      </c>
      <c r="M44" s="2">
        <f>VLOOKUP(A44,[1]TDSheet!$A:$N,14,0)</f>
        <v>473.09780000000012</v>
      </c>
      <c r="N44" s="2">
        <f t="shared" si="2"/>
        <v>122.4926</v>
      </c>
      <c r="O44" s="22">
        <f t="shared" si="9"/>
        <v>737.35900000000004</v>
      </c>
      <c r="P44" s="22"/>
      <c r="R44" s="2">
        <f t="shared" si="3"/>
        <v>13</v>
      </c>
      <c r="S44" s="2">
        <f t="shared" si="4"/>
        <v>6.9803792229081605</v>
      </c>
      <c r="T44" s="2">
        <f>VLOOKUP(A44,[1]TDSheet!$A:$T,20,0)</f>
        <v>123.30233333333332</v>
      </c>
      <c r="U44" s="2">
        <f>VLOOKUP(A44,[1]TDSheet!$A:$U,21,0)</f>
        <v>83.207000000000008</v>
      </c>
      <c r="V44" s="2">
        <f>VLOOKUP(A44,[1]TDSheet!$A:$M,13,0)</f>
        <v>110.5442</v>
      </c>
      <c r="X44" s="2">
        <f t="shared" si="5"/>
        <v>737.35900000000004</v>
      </c>
    </row>
    <row r="45" spans="1:24" ht="11.1" customHeight="1" x14ac:dyDescent="0.2">
      <c r="A45" s="8" t="s">
        <v>49</v>
      </c>
      <c r="B45" s="8" t="s">
        <v>9</v>
      </c>
      <c r="C45" s="9">
        <v>617.51099999999997</v>
      </c>
      <c r="D45" s="9"/>
      <c r="E45" s="9">
        <v>410.83100000000002</v>
      </c>
      <c r="F45" s="9">
        <v>132.49799999999999</v>
      </c>
      <c r="G45" s="21">
        <f>VLOOKUP(A45,[1]TDSheet!$A:$G,7,0)</f>
        <v>1</v>
      </c>
      <c r="H45" s="2">
        <f>VLOOKUP(A45,[1]TDSheet!$A:$H,8,0)</f>
        <v>45</v>
      </c>
      <c r="J45" s="2">
        <f>VLOOKUP(A45,[2]TDSheet!$A:$E,4,0)</f>
        <v>400.22399999999999</v>
      </c>
      <c r="K45" s="2">
        <f t="shared" si="1"/>
        <v>10.607000000000028</v>
      </c>
      <c r="L45" s="2">
        <f>VLOOKUP(A45,[1]TDSheet!$A:$K,11,0)</f>
        <v>206.9473999999999</v>
      </c>
      <c r="M45" s="2">
        <f>VLOOKUP(A45,[1]TDSheet!$A:$N,14,0)</f>
        <v>222.52360000000007</v>
      </c>
      <c r="N45" s="2">
        <f t="shared" si="2"/>
        <v>82.166200000000003</v>
      </c>
      <c r="O45" s="22">
        <f t="shared" si="9"/>
        <v>506.19160000000016</v>
      </c>
      <c r="P45" s="22"/>
      <c r="R45" s="2">
        <f t="shared" si="3"/>
        <v>13.000000000000002</v>
      </c>
      <c r="S45" s="2">
        <f t="shared" si="4"/>
        <v>6.8394181549104118</v>
      </c>
      <c r="T45" s="2">
        <f>VLOOKUP(A45,[1]TDSheet!$A:$T,20,0)</f>
        <v>76.86933333333333</v>
      </c>
      <c r="U45" s="2">
        <f>VLOOKUP(A45,[1]TDSheet!$A:$U,21,0)</f>
        <v>61.982199999999999</v>
      </c>
      <c r="V45" s="2">
        <f>VLOOKUP(A45,[1]TDSheet!$A:$M,13,0)</f>
        <v>74.528999999999996</v>
      </c>
      <c r="X45" s="2">
        <f t="shared" si="5"/>
        <v>506.19160000000016</v>
      </c>
    </row>
    <row r="46" spans="1:24" ht="11.1" customHeight="1" x14ac:dyDescent="0.2">
      <c r="A46" s="8" t="s">
        <v>120</v>
      </c>
      <c r="B46" s="8" t="s">
        <v>9</v>
      </c>
      <c r="C46" s="9"/>
      <c r="D46" s="9"/>
      <c r="E46" s="9"/>
      <c r="F46" s="9"/>
      <c r="G46" s="21">
        <f>VLOOKUP(A46,[1]TDSheet!$A:$G,7,0)</f>
        <v>1</v>
      </c>
      <c r="H46" s="2">
        <f>VLOOKUP(A46,[1]TDSheet!$A:$H,8,0)</f>
        <v>35</v>
      </c>
      <c r="K46" s="2">
        <f t="shared" si="1"/>
        <v>0</v>
      </c>
      <c r="L46" s="2">
        <f>VLOOKUP(A46,[1]TDSheet!$A:$K,11,0)</f>
        <v>20</v>
      </c>
      <c r="M46" s="2">
        <f>VLOOKUP(A46,[1]TDSheet!$A:$N,14,0)</f>
        <v>0</v>
      </c>
      <c r="N46" s="2">
        <f t="shared" si="2"/>
        <v>0</v>
      </c>
      <c r="O46" s="22"/>
      <c r="P46" s="22"/>
      <c r="R46" s="2" t="e">
        <f t="shared" si="3"/>
        <v>#DIV/0!</v>
      </c>
      <c r="S46" s="2" t="e">
        <f t="shared" si="4"/>
        <v>#DIV/0!</v>
      </c>
      <c r="T46" s="2">
        <f>VLOOKUP(A46,[1]TDSheet!$A:$T,20,0)</f>
        <v>2.8713333333333337</v>
      </c>
      <c r="U46" s="2">
        <f>VLOOKUP(A46,[1]TDSheet!$A:$U,21,0)</f>
        <v>0</v>
      </c>
      <c r="V46" s="2">
        <f>VLOOKUP(A46,[1]TDSheet!$A:$M,13,0)</f>
        <v>0</v>
      </c>
      <c r="X46" s="2">
        <f t="shared" si="5"/>
        <v>0</v>
      </c>
    </row>
    <row r="47" spans="1:24" ht="11.1" customHeight="1" x14ac:dyDescent="0.2">
      <c r="A47" s="8" t="s">
        <v>50</v>
      </c>
      <c r="B47" s="8" t="s">
        <v>14</v>
      </c>
      <c r="C47" s="9">
        <v>491</v>
      </c>
      <c r="D47" s="9"/>
      <c r="E47" s="9">
        <v>420</v>
      </c>
      <c r="F47" s="9">
        <v>1</v>
      </c>
      <c r="G47" s="21">
        <f>VLOOKUP(A47,[1]TDSheet!$A:$G,7,0)</f>
        <v>0.4</v>
      </c>
      <c r="H47" s="2">
        <f>VLOOKUP(A47,[1]TDSheet!$A:$H,8,0)</f>
        <v>45</v>
      </c>
      <c r="J47" s="2">
        <f>VLOOKUP(A47,[2]TDSheet!$A:$E,4,0)</f>
        <v>425</v>
      </c>
      <c r="K47" s="2">
        <f t="shared" si="1"/>
        <v>-5</v>
      </c>
      <c r="L47" s="2">
        <f>VLOOKUP(A47,[1]TDSheet!$A:$K,11,0)</f>
        <v>626.19999999999982</v>
      </c>
      <c r="M47" s="2">
        <f>VLOOKUP(A47,[1]TDSheet!$A:$N,14,0)</f>
        <v>251.20000000000016</v>
      </c>
      <c r="N47" s="2">
        <f t="shared" si="2"/>
        <v>84</v>
      </c>
      <c r="O47" s="22">
        <f t="shared" si="9"/>
        <v>213.60000000000002</v>
      </c>
      <c r="P47" s="22"/>
      <c r="R47" s="2">
        <f t="shared" si="3"/>
        <v>13</v>
      </c>
      <c r="S47" s="2">
        <f t="shared" si="4"/>
        <v>10.457142857142857</v>
      </c>
      <c r="T47" s="2">
        <f>VLOOKUP(A47,[1]TDSheet!$A:$T,20,0)</f>
        <v>32.333333333333336</v>
      </c>
      <c r="U47" s="2">
        <f>VLOOKUP(A47,[1]TDSheet!$A:$U,21,0)</f>
        <v>86.6</v>
      </c>
      <c r="V47" s="2">
        <f>VLOOKUP(A47,[1]TDSheet!$A:$M,13,0)</f>
        <v>97.6</v>
      </c>
      <c r="X47" s="2">
        <f t="shared" si="5"/>
        <v>85.440000000000012</v>
      </c>
    </row>
    <row r="48" spans="1:24" ht="11.1" customHeight="1" x14ac:dyDescent="0.2">
      <c r="A48" s="8" t="s">
        <v>51</v>
      </c>
      <c r="B48" s="8" t="s">
        <v>14</v>
      </c>
      <c r="C48" s="9">
        <v>9</v>
      </c>
      <c r="D48" s="9">
        <v>9</v>
      </c>
      <c r="E48" s="9">
        <v>10</v>
      </c>
      <c r="F48" s="9"/>
      <c r="G48" s="21">
        <f>VLOOKUP(A48,[1]TDSheet!$A:$G,7,0)</f>
        <v>0.45</v>
      </c>
      <c r="H48" s="2">
        <f>VLOOKUP(A48,[1]TDSheet!$A:$H,8,0)</f>
        <v>50</v>
      </c>
      <c r="J48" s="2">
        <f>VLOOKUP(A48,[2]TDSheet!$A:$E,4,0)</f>
        <v>10</v>
      </c>
      <c r="K48" s="2">
        <f t="shared" si="1"/>
        <v>0</v>
      </c>
      <c r="L48" s="2">
        <f>VLOOKUP(A48,[1]TDSheet!$A:$K,11,0)</f>
        <v>57.800000000000004</v>
      </c>
      <c r="M48" s="2">
        <f>VLOOKUP(A48,[1]TDSheet!$A:$N,14,0)</f>
        <v>0</v>
      </c>
      <c r="N48" s="2">
        <f t="shared" si="2"/>
        <v>2</v>
      </c>
      <c r="O48" s="22"/>
      <c r="P48" s="22"/>
      <c r="R48" s="2">
        <f t="shared" si="3"/>
        <v>28.900000000000002</v>
      </c>
      <c r="S48" s="2">
        <f t="shared" si="4"/>
        <v>28.900000000000002</v>
      </c>
      <c r="T48" s="2">
        <f>VLOOKUP(A48,[1]TDSheet!$A:$T,20,0)</f>
        <v>8</v>
      </c>
      <c r="U48" s="2">
        <f>VLOOKUP(A48,[1]TDSheet!$A:$U,21,0)</f>
        <v>8.4</v>
      </c>
      <c r="V48" s="2">
        <f>VLOOKUP(A48,[1]TDSheet!$A:$M,13,0)</f>
        <v>3.6</v>
      </c>
      <c r="X48" s="2">
        <f t="shared" si="5"/>
        <v>0</v>
      </c>
    </row>
    <row r="49" spans="1:24" ht="11.1" customHeight="1" x14ac:dyDescent="0.2">
      <c r="A49" s="8" t="s">
        <v>52</v>
      </c>
      <c r="B49" s="8" t="s">
        <v>14</v>
      </c>
      <c r="C49" s="9">
        <v>9</v>
      </c>
      <c r="D49" s="9"/>
      <c r="E49" s="9">
        <v>7</v>
      </c>
      <c r="F49" s="9">
        <v>2</v>
      </c>
      <c r="G49" s="21">
        <f>VLOOKUP(A49,[1]TDSheet!$A:$G,7,0)</f>
        <v>0.6</v>
      </c>
      <c r="H49" s="2">
        <f>VLOOKUP(A49,[1]TDSheet!$A:$H,8,0)</f>
        <v>45</v>
      </c>
      <c r="J49" s="2">
        <f>VLOOKUP(A49,[2]TDSheet!$A:$E,4,0)</f>
        <v>7</v>
      </c>
      <c r="K49" s="2">
        <f t="shared" si="1"/>
        <v>0</v>
      </c>
      <c r="L49" s="2">
        <f>VLOOKUP(A49,[1]TDSheet!$A:$K,11,0)</f>
        <v>10.200000000000003</v>
      </c>
      <c r="M49" s="2">
        <f>VLOOKUP(A49,[1]TDSheet!$A:$N,14,0)</f>
        <v>0</v>
      </c>
      <c r="N49" s="2">
        <f t="shared" si="2"/>
        <v>1.4</v>
      </c>
      <c r="O49" s="22">
        <f t="shared" si="9"/>
        <v>5.9999999999999964</v>
      </c>
      <c r="P49" s="22"/>
      <c r="R49" s="2">
        <f t="shared" si="3"/>
        <v>13</v>
      </c>
      <c r="S49" s="2">
        <f t="shared" si="4"/>
        <v>8.7142857142857171</v>
      </c>
      <c r="T49" s="2">
        <f>VLOOKUP(A49,[1]TDSheet!$A:$T,20,0)</f>
        <v>0</v>
      </c>
      <c r="U49" s="2">
        <f>VLOOKUP(A49,[1]TDSheet!$A:$U,21,0)</f>
        <v>1.6</v>
      </c>
      <c r="V49" s="2">
        <f>VLOOKUP(A49,[1]TDSheet!$A:$M,13,0)</f>
        <v>1.4</v>
      </c>
      <c r="X49" s="2">
        <f t="shared" si="5"/>
        <v>3.5999999999999979</v>
      </c>
    </row>
    <row r="50" spans="1:24" ht="11.1" customHeight="1" x14ac:dyDescent="0.2">
      <c r="A50" s="8" t="s">
        <v>53</v>
      </c>
      <c r="B50" s="8" t="s">
        <v>14</v>
      </c>
      <c r="C50" s="9">
        <v>331</v>
      </c>
      <c r="D50" s="9"/>
      <c r="E50" s="9">
        <v>283</v>
      </c>
      <c r="F50" s="9">
        <v>7</v>
      </c>
      <c r="G50" s="21">
        <f>VLOOKUP(A50,[1]TDSheet!$A:$G,7,0)</f>
        <v>0.4</v>
      </c>
      <c r="H50" s="2">
        <f>VLOOKUP(A50,[1]TDSheet!$A:$H,8,0)</f>
        <v>40</v>
      </c>
      <c r="J50" s="2">
        <f>VLOOKUP(A50,[2]TDSheet!$A:$E,4,0)</f>
        <v>303</v>
      </c>
      <c r="K50" s="2">
        <f t="shared" si="1"/>
        <v>-20</v>
      </c>
      <c r="L50" s="2">
        <f>VLOOKUP(A50,[1]TDSheet!$A:$K,11,0)</f>
        <v>250.59999999999991</v>
      </c>
      <c r="M50" s="2">
        <f>VLOOKUP(A50,[1]TDSheet!$A:$N,14,0)</f>
        <v>323.80000000000007</v>
      </c>
      <c r="N50" s="2">
        <f t="shared" si="2"/>
        <v>56.6</v>
      </c>
      <c r="O50" s="22">
        <f t="shared" si="9"/>
        <v>154.40000000000009</v>
      </c>
      <c r="P50" s="22"/>
      <c r="R50" s="2">
        <f t="shared" si="3"/>
        <v>13</v>
      </c>
      <c r="S50" s="2">
        <f t="shared" si="4"/>
        <v>10.27208480565371</v>
      </c>
      <c r="T50" s="2">
        <f>VLOOKUP(A50,[1]TDSheet!$A:$T,20,0)</f>
        <v>21.333333333333332</v>
      </c>
      <c r="U50" s="2">
        <f>VLOOKUP(A50,[1]TDSheet!$A:$U,21,0)</f>
        <v>44.8</v>
      </c>
      <c r="V50" s="2">
        <f>VLOOKUP(A50,[1]TDSheet!$A:$M,13,0)</f>
        <v>64.599999999999994</v>
      </c>
      <c r="X50" s="2">
        <f t="shared" si="5"/>
        <v>61.760000000000041</v>
      </c>
    </row>
    <row r="51" spans="1:24" ht="11.1" customHeight="1" x14ac:dyDescent="0.2">
      <c r="A51" s="8" t="s">
        <v>54</v>
      </c>
      <c r="B51" s="8" t="s">
        <v>14</v>
      </c>
      <c r="C51" s="9">
        <v>437</v>
      </c>
      <c r="D51" s="9"/>
      <c r="E51" s="9">
        <v>402</v>
      </c>
      <c r="F51" s="9">
        <v>3</v>
      </c>
      <c r="G51" s="21">
        <f>VLOOKUP(A51,[1]TDSheet!$A:$G,7,0)</f>
        <v>0.4</v>
      </c>
      <c r="H51" s="2">
        <f>VLOOKUP(A51,[1]TDSheet!$A:$H,8,0)</f>
        <v>45</v>
      </c>
      <c r="J51" s="2">
        <f>VLOOKUP(A51,[2]TDSheet!$A:$E,4,0)</f>
        <v>393</v>
      </c>
      <c r="K51" s="2">
        <f t="shared" si="1"/>
        <v>9</v>
      </c>
      <c r="L51" s="2">
        <f>VLOOKUP(A51,[1]TDSheet!$A:$K,11,0)</f>
        <v>138.59999999999991</v>
      </c>
      <c r="M51" s="2">
        <f>VLOOKUP(A51,[1]TDSheet!$A:$N,14,0)</f>
        <v>377.20000000000016</v>
      </c>
      <c r="N51" s="2">
        <f t="shared" si="2"/>
        <v>80.400000000000006</v>
      </c>
      <c r="O51" s="22">
        <f t="shared" si="9"/>
        <v>526.4</v>
      </c>
      <c r="P51" s="22"/>
      <c r="R51" s="2">
        <f t="shared" si="3"/>
        <v>13</v>
      </c>
      <c r="S51" s="2">
        <f t="shared" si="4"/>
        <v>6.4527363184079602</v>
      </c>
      <c r="T51" s="2">
        <f>VLOOKUP(A51,[1]TDSheet!$A:$T,20,0)</f>
        <v>66</v>
      </c>
      <c r="U51" s="2">
        <f>VLOOKUP(A51,[1]TDSheet!$A:$U,21,0)</f>
        <v>44.8</v>
      </c>
      <c r="V51" s="2">
        <f>VLOOKUP(A51,[1]TDSheet!$A:$M,13,0)</f>
        <v>79.400000000000006</v>
      </c>
      <c r="X51" s="2">
        <f t="shared" si="5"/>
        <v>210.56</v>
      </c>
    </row>
    <row r="52" spans="1:24" ht="11.1" customHeight="1" x14ac:dyDescent="0.2">
      <c r="A52" s="8" t="s">
        <v>55</v>
      </c>
      <c r="B52" s="8" t="s">
        <v>14</v>
      </c>
      <c r="C52" s="9">
        <v>363</v>
      </c>
      <c r="D52" s="9"/>
      <c r="E52" s="9">
        <v>247</v>
      </c>
      <c r="F52" s="9">
        <v>3</v>
      </c>
      <c r="G52" s="21">
        <f>VLOOKUP(A52,[1]TDSheet!$A:$G,7,0)</f>
        <v>0.4</v>
      </c>
      <c r="H52" s="2">
        <f>VLOOKUP(A52,[1]TDSheet!$A:$H,8,0)</f>
        <v>40</v>
      </c>
      <c r="J52" s="2">
        <f>VLOOKUP(A52,[2]TDSheet!$A:$E,4,0)</f>
        <v>273</v>
      </c>
      <c r="K52" s="2">
        <f t="shared" si="1"/>
        <v>-26</v>
      </c>
      <c r="L52" s="2">
        <f>VLOOKUP(A52,[1]TDSheet!$A:$K,11,0)</f>
        <v>571</v>
      </c>
      <c r="M52" s="2">
        <f>VLOOKUP(A52,[1]TDSheet!$A:$N,14,0)</f>
        <v>65</v>
      </c>
      <c r="N52" s="2">
        <f t="shared" si="2"/>
        <v>49.4</v>
      </c>
      <c r="O52" s="22">
        <f t="shared" si="9"/>
        <v>3.1999999999999318</v>
      </c>
      <c r="P52" s="22"/>
      <c r="R52" s="2">
        <f t="shared" si="3"/>
        <v>12.999999999999998</v>
      </c>
      <c r="S52" s="2">
        <f t="shared" si="4"/>
        <v>12.935222672064778</v>
      </c>
      <c r="T52" s="2">
        <f>VLOOKUP(A52,[1]TDSheet!$A:$T,20,0)</f>
        <v>93.666666666666671</v>
      </c>
      <c r="U52" s="2">
        <f>VLOOKUP(A52,[1]TDSheet!$A:$U,21,0)</f>
        <v>82</v>
      </c>
      <c r="V52" s="2">
        <f>VLOOKUP(A52,[1]TDSheet!$A:$M,13,0)</f>
        <v>71</v>
      </c>
      <c r="X52" s="2">
        <f t="shared" si="5"/>
        <v>1.2799999999999727</v>
      </c>
    </row>
    <row r="53" spans="1:24" ht="11.1" customHeight="1" x14ac:dyDescent="0.2">
      <c r="A53" s="8" t="s">
        <v>56</v>
      </c>
      <c r="B53" s="8" t="s">
        <v>9</v>
      </c>
      <c r="C53" s="9">
        <v>173.49</v>
      </c>
      <c r="D53" s="9"/>
      <c r="E53" s="9">
        <v>127.383</v>
      </c>
      <c r="F53" s="9">
        <v>35.241</v>
      </c>
      <c r="G53" s="21">
        <f>VLOOKUP(A53,[1]TDSheet!$A:$G,7,0)</f>
        <v>1</v>
      </c>
      <c r="H53" s="2">
        <f>VLOOKUP(A53,[1]TDSheet!$A:$H,8,0)</f>
        <v>50</v>
      </c>
      <c r="J53" s="2">
        <f>VLOOKUP(A53,[2]TDSheet!$A:$E,4,0)</f>
        <v>126.69799999999999</v>
      </c>
      <c r="K53" s="2">
        <f t="shared" si="1"/>
        <v>0.68500000000000227</v>
      </c>
      <c r="L53" s="2">
        <f>VLOOKUP(A53,[1]TDSheet!$A:$K,11,0)</f>
        <v>0</v>
      </c>
      <c r="M53" s="2">
        <f>VLOOKUP(A53,[1]TDSheet!$A:$N,14,0)</f>
        <v>94.38539999999999</v>
      </c>
      <c r="N53" s="2">
        <f t="shared" si="2"/>
        <v>25.476599999999998</v>
      </c>
      <c r="O53" s="22">
        <f t="shared" si="9"/>
        <v>201.56939999999997</v>
      </c>
      <c r="P53" s="22"/>
      <c r="R53" s="2">
        <f t="shared" si="3"/>
        <v>13</v>
      </c>
      <c r="S53" s="2">
        <f t="shared" si="4"/>
        <v>5.0880572760886462</v>
      </c>
      <c r="T53" s="2">
        <f>VLOOKUP(A53,[1]TDSheet!$A:$T,20,0)</f>
        <v>26.195999999999998</v>
      </c>
      <c r="U53" s="2">
        <f>VLOOKUP(A53,[1]TDSheet!$A:$U,21,0)</f>
        <v>9.4843999999999991</v>
      </c>
      <c r="V53" s="2">
        <f>VLOOKUP(A53,[1]TDSheet!$A:$M,13,0)</f>
        <v>20.605799999999999</v>
      </c>
      <c r="X53" s="2">
        <f t="shared" si="5"/>
        <v>201.56939999999997</v>
      </c>
    </row>
    <row r="54" spans="1:24" ht="11.1" customHeight="1" x14ac:dyDescent="0.2">
      <c r="A54" s="8" t="s">
        <v>57</v>
      </c>
      <c r="B54" s="8" t="s">
        <v>9</v>
      </c>
      <c r="C54" s="9">
        <v>262.20699999999999</v>
      </c>
      <c r="D54" s="9"/>
      <c r="E54" s="9">
        <v>193.87100000000001</v>
      </c>
      <c r="F54" s="9">
        <v>61.512999999999998</v>
      </c>
      <c r="G54" s="21">
        <f>VLOOKUP(A54,[1]TDSheet!$A:$G,7,0)</f>
        <v>1</v>
      </c>
      <c r="H54" s="2">
        <f>VLOOKUP(A54,[1]TDSheet!$A:$H,8,0)</f>
        <v>50</v>
      </c>
      <c r="J54" s="2">
        <f>VLOOKUP(A54,[2]TDSheet!$A:$E,4,0)</f>
        <v>195.328</v>
      </c>
      <c r="K54" s="2">
        <f t="shared" si="1"/>
        <v>-1.4569999999999936</v>
      </c>
      <c r="L54" s="2">
        <f>VLOOKUP(A54,[1]TDSheet!$A:$K,11,0)</f>
        <v>0</v>
      </c>
      <c r="M54" s="2">
        <f>VLOOKUP(A54,[1]TDSheet!$A:$N,14,0)</f>
        <v>154.27900000000005</v>
      </c>
      <c r="N54" s="2">
        <f t="shared" si="2"/>
        <v>38.7742</v>
      </c>
      <c r="O54" s="22">
        <f t="shared" si="9"/>
        <v>288.27259999999995</v>
      </c>
      <c r="P54" s="22"/>
      <c r="R54" s="2">
        <f t="shared" si="3"/>
        <v>13.000000000000002</v>
      </c>
      <c r="S54" s="2">
        <f t="shared" si="4"/>
        <v>5.5653501555157829</v>
      </c>
      <c r="T54" s="2">
        <f>VLOOKUP(A54,[1]TDSheet!$A:$T,20,0)</f>
        <v>42.705999999999996</v>
      </c>
      <c r="U54" s="2">
        <f>VLOOKUP(A54,[1]TDSheet!$A:$U,21,0)</f>
        <v>3.8142000000000005</v>
      </c>
      <c r="V54" s="2">
        <f>VLOOKUP(A54,[1]TDSheet!$A:$M,13,0)</f>
        <v>29.749000000000002</v>
      </c>
      <c r="X54" s="2">
        <f t="shared" si="5"/>
        <v>288.27259999999995</v>
      </c>
    </row>
    <row r="55" spans="1:24" ht="21.95" customHeight="1" x14ac:dyDescent="0.2">
      <c r="A55" s="8" t="s">
        <v>58</v>
      </c>
      <c r="B55" s="8" t="s">
        <v>9</v>
      </c>
      <c r="C55" s="9">
        <v>137.36199999999999</v>
      </c>
      <c r="D55" s="9"/>
      <c r="E55" s="9">
        <v>94.204999999999998</v>
      </c>
      <c r="F55" s="9">
        <v>-0.23400000000000001</v>
      </c>
      <c r="G55" s="21">
        <f>VLOOKUP(A55,[1]TDSheet!$A:$G,7,0)</f>
        <v>1</v>
      </c>
      <c r="H55" s="2">
        <f>VLOOKUP(A55,[1]TDSheet!$A:$H,8,0)</f>
        <v>55</v>
      </c>
      <c r="J55" s="2">
        <f>VLOOKUP(A55,[2]TDSheet!$A:$E,4,0)</f>
        <v>94.204999999999998</v>
      </c>
      <c r="K55" s="2">
        <f t="shared" si="1"/>
        <v>0</v>
      </c>
      <c r="L55" s="2">
        <f>VLOOKUP(A55,[1]TDSheet!$A:$K,11,0)</f>
        <v>193.00900000000001</v>
      </c>
      <c r="M55" s="2">
        <f>VLOOKUP(A55,[1]TDSheet!$A:$N,14,0)</f>
        <v>20.480199999999989</v>
      </c>
      <c r="N55" s="2">
        <f t="shared" si="2"/>
        <v>18.841000000000001</v>
      </c>
      <c r="O55" s="22">
        <f t="shared" si="9"/>
        <v>31.677800000000012</v>
      </c>
      <c r="P55" s="22"/>
      <c r="R55" s="2">
        <f t="shared" si="3"/>
        <v>13</v>
      </c>
      <c r="S55" s="2">
        <f t="shared" si="4"/>
        <v>11.318677352582133</v>
      </c>
      <c r="T55" s="2">
        <f>VLOOKUP(A55,[1]TDSheet!$A:$T,20,0)</f>
        <v>18.157999999999998</v>
      </c>
      <c r="U55" s="2">
        <f>VLOOKUP(A55,[1]TDSheet!$A:$U,21,0)</f>
        <v>28.698</v>
      </c>
      <c r="V55" s="2">
        <f>VLOOKUP(A55,[1]TDSheet!$A:$M,13,0)</f>
        <v>25.0608</v>
      </c>
      <c r="X55" s="2">
        <f t="shared" si="5"/>
        <v>31.677800000000012</v>
      </c>
    </row>
    <row r="56" spans="1:24" ht="21.95" customHeight="1" x14ac:dyDescent="0.2">
      <c r="A56" s="8" t="s">
        <v>59</v>
      </c>
      <c r="B56" s="8" t="s">
        <v>9</v>
      </c>
      <c r="C56" s="9">
        <v>271.93099999999998</v>
      </c>
      <c r="D56" s="9"/>
      <c r="E56" s="9">
        <v>243.291</v>
      </c>
      <c r="F56" s="9">
        <v>-1.573</v>
      </c>
      <c r="G56" s="21">
        <f>VLOOKUP(A56,[1]TDSheet!$A:$G,7,0)</f>
        <v>1</v>
      </c>
      <c r="H56" s="2">
        <f>VLOOKUP(A56,[1]TDSheet!$A:$H,8,0)</f>
        <v>40</v>
      </c>
      <c r="J56" s="2">
        <f>VLOOKUP(A56,[2]TDSheet!$A:$E,4,0)</f>
        <v>243.29</v>
      </c>
      <c r="K56" s="2">
        <f t="shared" si="1"/>
        <v>1.0000000000047748E-3</v>
      </c>
      <c r="L56" s="2">
        <f>VLOOKUP(A56,[1]TDSheet!$A:$K,11,0)</f>
        <v>370.63880000000006</v>
      </c>
      <c r="M56" s="2">
        <f>VLOOKUP(A56,[1]TDSheet!$A:$N,14,0)</f>
        <v>123.24139999999996</v>
      </c>
      <c r="N56" s="2">
        <f t="shared" si="2"/>
        <v>48.658200000000001</v>
      </c>
      <c r="O56" s="22">
        <f t="shared" si="9"/>
        <v>140.24940000000001</v>
      </c>
      <c r="P56" s="22"/>
      <c r="R56" s="2">
        <f t="shared" si="3"/>
        <v>13</v>
      </c>
      <c r="S56" s="2">
        <f t="shared" si="4"/>
        <v>10.117661565779253</v>
      </c>
      <c r="T56" s="2">
        <f>VLOOKUP(A56,[1]TDSheet!$A:$T,20,0)</f>
        <v>47.895333333333333</v>
      </c>
      <c r="U56" s="2">
        <f>VLOOKUP(A56,[1]TDSheet!$A:$U,21,0)</f>
        <v>55.668799999999997</v>
      </c>
      <c r="V56" s="2">
        <f>VLOOKUP(A56,[1]TDSheet!$A:$M,13,0)</f>
        <v>54.700800000000001</v>
      </c>
      <c r="W56" s="2" t="str">
        <f>VLOOKUP(A56,[1]TDSheet!$A:$V,22,0)</f>
        <v>то же что и 254</v>
      </c>
      <c r="X56" s="2">
        <f t="shared" si="5"/>
        <v>140.24940000000001</v>
      </c>
    </row>
    <row r="57" spans="1:24" ht="11.1" customHeight="1" x14ac:dyDescent="0.2">
      <c r="A57" s="8" t="s">
        <v>60</v>
      </c>
      <c r="B57" s="8" t="s">
        <v>14</v>
      </c>
      <c r="C57" s="9">
        <v>635</v>
      </c>
      <c r="D57" s="9"/>
      <c r="E57" s="9">
        <v>550</v>
      </c>
      <c r="F57" s="9">
        <v>14</v>
      </c>
      <c r="G57" s="21">
        <f>VLOOKUP(A57,[1]TDSheet!$A:$G,7,0)</f>
        <v>0.4</v>
      </c>
      <c r="H57" s="2">
        <f>VLOOKUP(A57,[1]TDSheet!$A:$H,8,0)</f>
        <v>45</v>
      </c>
      <c r="J57" s="2">
        <f>VLOOKUP(A57,[2]TDSheet!$A:$E,4,0)</f>
        <v>575</v>
      </c>
      <c r="K57" s="2">
        <f t="shared" si="1"/>
        <v>-25</v>
      </c>
      <c r="L57" s="2">
        <f>VLOOKUP(A57,[1]TDSheet!$A:$K,11,0)</f>
        <v>410</v>
      </c>
      <c r="M57" s="2">
        <f>VLOOKUP(A57,[1]TDSheet!$A:$N,14,0)</f>
        <v>582</v>
      </c>
      <c r="N57" s="2">
        <f t="shared" si="2"/>
        <v>110</v>
      </c>
      <c r="O57" s="22">
        <f t="shared" si="9"/>
        <v>424</v>
      </c>
      <c r="P57" s="22"/>
      <c r="R57" s="2">
        <f t="shared" si="3"/>
        <v>13</v>
      </c>
      <c r="S57" s="2">
        <f t="shared" si="4"/>
        <v>9.1454545454545446</v>
      </c>
      <c r="T57" s="2">
        <f>VLOOKUP(A57,[1]TDSheet!$A:$T,20,0)</f>
        <v>87</v>
      </c>
      <c r="U57" s="2">
        <f>VLOOKUP(A57,[1]TDSheet!$A:$U,21,0)</f>
        <v>81</v>
      </c>
      <c r="V57" s="2">
        <f>VLOOKUP(A57,[1]TDSheet!$A:$M,13,0)</f>
        <v>125</v>
      </c>
      <c r="X57" s="2">
        <f t="shared" si="5"/>
        <v>169.60000000000002</v>
      </c>
    </row>
    <row r="58" spans="1:24" ht="11.1" customHeight="1" x14ac:dyDescent="0.2">
      <c r="A58" s="8" t="s">
        <v>61</v>
      </c>
      <c r="B58" s="8" t="s">
        <v>9</v>
      </c>
      <c r="C58" s="9">
        <v>8.2100000000000009</v>
      </c>
      <c r="D58" s="9"/>
      <c r="E58" s="9">
        <v>6.1429999999999998</v>
      </c>
      <c r="F58" s="9">
        <v>1.0049999999999999</v>
      </c>
      <c r="G58" s="21">
        <f>VLOOKUP(A58,[1]TDSheet!$A:$G,7,0)</f>
        <v>1</v>
      </c>
      <c r="H58" s="2">
        <f>VLOOKUP(A58,[1]TDSheet!$A:$H,8,0)</f>
        <v>40</v>
      </c>
      <c r="J58" s="2">
        <f>VLOOKUP(A58,[2]TDSheet!$A:$E,4,0)</f>
        <v>7.2050000000000001</v>
      </c>
      <c r="K58" s="2">
        <f t="shared" si="1"/>
        <v>-1.0620000000000003</v>
      </c>
      <c r="L58" s="2">
        <f>VLOOKUP(A58,[1]TDSheet!$A:$K,11,0)</f>
        <v>0</v>
      </c>
      <c r="M58" s="2">
        <f>VLOOKUP(A58,[1]TDSheet!$A:$N,14,0)</f>
        <v>6.3665999999999991</v>
      </c>
      <c r="N58" s="2">
        <f t="shared" si="2"/>
        <v>1.2285999999999999</v>
      </c>
      <c r="O58" s="22">
        <f t="shared" si="9"/>
        <v>8.600200000000001</v>
      </c>
      <c r="P58" s="22"/>
      <c r="R58" s="2">
        <f t="shared" si="3"/>
        <v>13.000000000000002</v>
      </c>
      <c r="S58" s="2">
        <f t="shared" si="4"/>
        <v>6</v>
      </c>
      <c r="T58" s="2">
        <f>VLOOKUP(A58,[1]TDSheet!$A:$T,20,0)</f>
        <v>0.66666666666666663</v>
      </c>
      <c r="U58" s="2">
        <f>VLOOKUP(A58,[1]TDSheet!$A:$U,21,0)</f>
        <v>0.40359999999999996</v>
      </c>
      <c r="V58" s="2">
        <f>VLOOKUP(A58,[1]TDSheet!$A:$M,13,0)</f>
        <v>1.2285999999999999</v>
      </c>
      <c r="X58" s="2">
        <f t="shared" si="5"/>
        <v>8.600200000000001</v>
      </c>
    </row>
    <row r="59" spans="1:24" ht="21.95" customHeight="1" x14ac:dyDescent="0.2">
      <c r="A59" s="8" t="s">
        <v>62</v>
      </c>
      <c r="B59" s="8" t="s">
        <v>14</v>
      </c>
      <c r="C59" s="9">
        <v>7</v>
      </c>
      <c r="D59" s="9"/>
      <c r="E59" s="9">
        <v>9</v>
      </c>
      <c r="F59" s="9">
        <v>-2</v>
      </c>
      <c r="G59" s="21">
        <f>VLOOKUP(A59,[1]TDSheet!$A:$G,7,0)</f>
        <v>0.35</v>
      </c>
      <c r="H59" s="2">
        <f>VLOOKUP(A59,[1]TDSheet!$A:$H,8,0)</f>
        <v>45</v>
      </c>
      <c r="J59" s="2">
        <f>VLOOKUP(A59,[2]TDSheet!$A:$E,4,0)</f>
        <v>9</v>
      </c>
      <c r="K59" s="2">
        <f t="shared" si="1"/>
        <v>0</v>
      </c>
      <c r="L59" s="2">
        <f>VLOOKUP(A59,[1]TDSheet!$A:$K,11,0)</f>
        <v>85.8</v>
      </c>
      <c r="M59" s="2">
        <f>VLOOKUP(A59,[1]TDSheet!$A:$N,14,0)</f>
        <v>0</v>
      </c>
      <c r="N59" s="2">
        <f t="shared" si="2"/>
        <v>1.8</v>
      </c>
      <c r="O59" s="22"/>
      <c r="P59" s="22"/>
      <c r="R59" s="2">
        <f t="shared" si="3"/>
        <v>46.55555555555555</v>
      </c>
      <c r="S59" s="2">
        <f t="shared" si="4"/>
        <v>46.55555555555555</v>
      </c>
      <c r="T59" s="2">
        <f>VLOOKUP(A59,[1]TDSheet!$A:$T,20,0)</f>
        <v>7.666666666666667</v>
      </c>
      <c r="U59" s="2">
        <f>VLOOKUP(A59,[1]TDSheet!$A:$U,21,0)</f>
        <v>11.6</v>
      </c>
      <c r="V59" s="2">
        <f>VLOOKUP(A59,[1]TDSheet!$A:$M,13,0)</f>
        <v>1.8</v>
      </c>
      <c r="X59" s="2">
        <f t="shared" si="5"/>
        <v>0</v>
      </c>
    </row>
    <row r="60" spans="1:24" ht="11.1" customHeight="1" x14ac:dyDescent="0.2">
      <c r="A60" s="29" t="s">
        <v>63</v>
      </c>
      <c r="B60" s="8" t="s">
        <v>9</v>
      </c>
      <c r="C60" s="9">
        <v>472.61200000000002</v>
      </c>
      <c r="D60" s="9"/>
      <c r="E60" s="28">
        <v>388.64</v>
      </c>
      <c r="F60" s="28">
        <v>0.55800000000000005</v>
      </c>
      <c r="G60" s="21">
        <f>VLOOKUP(A60,[1]TDSheet!$A:$G,7,0)</f>
        <v>0</v>
      </c>
      <c r="H60" s="2" t="e">
        <f>VLOOKUP(A60,[1]TDSheet!$A:$H,8,0)</f>
        <v>#N/A</v>
      </c>
      <c r="J60" s="2">
        <f>VLOOKUP(A60,[2]TDSheet!$A:$E,4,0)</f>
        <v>398.67899999999997</v>
      </c>
      <c r="K60" s="2">
        <f t="shared" si="1"/>
        <v>-10.038999999999987</v>
      </c>
      <c r="L60" s="2">
        <f>VLOOKUP(A60,[1]TDSheet!$A:$K,11,0)</f>
        <v>0</v>
      </c>
      <c r="M60" s="2">
        <f>VLOOKUP(A60,[1]TDSheet!$A:$N,14,0)</f>
        <v>0</v>
      </c>
      <c r="N60" s="2">
        <f t="shared" si="2"/>
        <v>77.727999999999994</v>
      </c>
      <c r="O60" s="22"/>
      <c r="P60" s="22"/>
      <c r="R60" s="2">
        <f t="shared" si="3"/>
        <v>7.1788801976121874E-3</v>
      </c>
      <c r="S60" s="2">
        <f t="shared" si="4"/>
        <v>7.1788801976121874E-3</v>
      </c>
      <c r="T60" s="2">
        <f>VLOOKUP(A60,[1]TDSheet!$A:$T,20,0)</f>
        <v>0</v>
      </c>
      <c r="U60" s="2">
        <f>VLOOKUP(A60,[1]TDSheet!$A:$U,21,0)</f>
        <v>55.345600000000005</v>
      </c>
      <c r="V60" s="2">
        <f>VLOOKUP(A60,[1]TDSheet!$A:$M,13,0)</f>
        <v>94.164400000000001</v>
      </c>
      <c r="W60" s="30" t="str">
        <f>VLOOKUP(A60,[1]TDSheet!$A:$V,22,0)</f>
        <v>то же что и 255 (задвоенное СКЮ)</v>
      </c>
      <c r="X60" s="2">
        <f t="shared" si="5"/>
        <v>0</v>
      </c>
    </row>
    <row r="61" spans="1:24" ht="21.95" customHeight="1" x14ac:dyDescent="0.2">
      <c r="A61" s="8" t="s">
        <v>64</v>
      </c>
      <c r="B61" s="8" t="s">
        <v>14</v>
      </c>
      <c r="C61" s="9">
        <v>29</v>
      </c>
      <c r="D61" s="9"/>
      <c r="E61" s="9">
        <v>20</v>
      </c>
      <c r="F61" s="9"/>
      <c r="G61" s="21">
        <f>VLOOKUP(A61,[1]TDSheet!$A:$G,7,0)</f>
        <v>0.4</v>
      </c>
      <c r="H61" s="2">
        <f>VLOOKUP(A61,[1]TDSheet!$A:$H,8,0)</f>
        <v>60</v>
      </c>
      <c r="J61" s="2">
        <f>VLOOKUP(A61,[2]TDSheet!$A:$E,4,0)</f>
        <v>20</v>
      </c>
      <c r="K61" s="2">
        <f t="shared" si="1"/>
        <v>0</v>
      </c>
      <c r="L61" s="2">
        <f>VLOOKUP(A61,[1]TDSheet!$A:$K,11,0)</f>
        <v>28</v>
      </c>
      <c r="M61" s="2">
        <f>VLOOKUP(A61,[1]TDSheet!$A:$N,14,0)</f>
        <v>24.199999999999996</v>
      </c>
      <c r="N61" s="2">
        <f t="shared" si="2"/>
        <v>4</v>
      </c>
      <c r="O61" s="22"/>
      <c r="P61" s="22"/>
      <c r="R61" s="2">
        <f t="shared" si="3"/>
        <v>13.049999999999999</v>
      </c>
      <c r="S61" s="2">
        <f t="shared" si="4"/>
        <v>13.049999999999999</v>
      </c>
      <c r="T61" s="2">
        <f>VLOOKUP(A61,[1]TDSheet!$A:$T,20,0)</f>
        <v>0</v>
      </c>
      <c r="U61" s="2">
        <f>VLOOKUP(A61,[1]TDSheet!$A:$U,21,0)</f>
        <v>4</v>
      </c>
      <c r="V61" s="2">
        <f>VLOOKUP(A61,[1]TDSheet!$A:$M,13,0)</f>
        <v>5.8</v>
      </c>
      <c r="X61" s="2">
        <f t="shared" si="5"/>
        <v>0</v>
      </c>
    </row>
    <row r="62" spans="1:24" ht="11.1" customHeight="1" x14ac:dyDescent="0.2">
      <c r="A62" s="8" t="s">
        <v>65</v>
      </c>
      <c r="B62" s="8" t="s">
        <v>14</v>
      </c>
      <c r="C62" s="9">
        <v>260</v>
      </c>
      <c r="D62" s="9"/>
      <c r="E62" s="9">
        <v>235</v>
      </c>
      <c r="F62" s="9">
        <v>-7</v>
      </c>
      <c r="G62" s="21">
        <f>VLOOKUP(A62,[1]TDSheet!$A:$G,7,0)</f>
        <v>0.4</v>
      </c>
      <c r="H62" s="2">
        <f>VLOOKUP(A62,[1]TDSheet!$A:$H,8,0)</f>
        <v>40</v>
      </c>
      <c r="J62" s="2">
        <f>VLOOKUP(A62,[2]TDSheet!$A:$E,4,0)</f>
        <v>228</v>
      </c>
      <c r="K62" s="2">
        <f t="shared" si="1"/>
        <v>7</v>
      </c>
      <c r="L62" s="2">
        <f>VLOOKUP(A62,[1]TDSheet!$A:$K,11,0)</f>
        <v>97.799999999999955</v>
      </c>
      <c r="M62" s="2">
        <f>VLOOKUP(A62,[1]TDSheet!$A:$N,14,0)</f>
        <v>255.20000000000005</v>
      </c>
      <c r="N62" s="2">
        <f t="shared" si="2"/>
        <v>47</v>
      </c>
      <c r="O62" s="22">
        <f t="shared" ref="O62:O69" si="10">13*N62-M62-L62-F62</f>
        <v>265</v>
      </c>
      <c r="P62" s="22"/>
      <c r="R62" s="2">
        <f t="shared" si="3"/>
        <v>13</v>
      </c>
      <c r="S62" s="2">
        <f t="shared" si="4"/>
        <v>7.3617021276595747</v>
      </c>
      <c r="T62" s="2">
        <f>VLOOKUP(A62,[1]TDSheet!$A:$T,20,0)</f>
        <v>38</v>
      </c>
      <c r="U62" s="2">
        <f>VLOOKUP(A62,[1]TDSheet!$A:$U,21,0)</f>
        <v>26.4</v>
      </c>
      <c r="V62" s="2">
        <f>VLOOKUP(A62,[1]TDSheet!$A:$M,13,0)</f>
        <v>51</v>
      </c>
      <c r="X62" s="2">
        <f t="shared" si="5"/>
        <v>106</v>
      </c>
    </row>
    <row r="63" spans="1:24" ht="11.1" customHeight="1" x14ac:dyDescent="0.2">
      <c r="A63" s="8" t="s">
        <v>66</v>
      </c>
      <c r="B63" s="8" t="s">
        <v>14</v>
      </c>
      <c r="C63" s="9">
        <v>37</v>
      </c>
      <c r="D63" s="9"/>
      <c r="E63" s="9">
        <v>23</v>
      </c>
      <c r="F63" s="9">
        <v>-1</v>
      </c>
      <c r="G63" s="21">
        <f>VLOOKUP(A63,[1]TDSheet!$A:$G,7,0)</f>
        <v>0.4</v>
      </c>
      <c r="H63" s="2">
        <f>VLOOKUP(A63,[1]TDSheet!$A:$H,8,0)</f>
        <v>40</v>
      </c>
      <c r="J63" s="2">
        <f>VLOOKUP(A63,[2]TDSheet!$A:$E,4,0)</f>
        <v>23</v>
      </c>
      <c r="K63" s="2">
        <f t="shared" si="1"/>
        <v>0</v>
      </c>
      <c r="L63" s="2">
        <f>VLOOKUP(A63,[1]TDSheet!$A:$K,11,0)</f>
        <v>91.399999999999991</v>
      </c>
      <c r="M63" s="2">
        <f>VLOOKUP(A63,[1]TDSheet!$A:$N,14,0)</f>
        <v>0</v>
      </c>
      <c r="N63" s="2">
        <f t="shared" si="2"/>
        <v>4.5999999999999996</v>
      </c>
      <c r="O63" s="22"/>
      <c r="P63" s="22"/>
      <c r="R63" s="2">
        <f t="shared" si="3"/>
        <v>19.652173913043477</v>
      </c>
      <c r="S63" s="2">
        <f t="shared" si="4"/>
        <v>19.652173913043477</v>
      </c>
      <c r="T63" s="2">
        <f>VLOOKUP(A63,[1]TDSheet!$A:$T,20,0)</f>
        <v>6.666666666666667</v>
      </c>
      <c r="U63" s="2">
        <f>VLOOKUP(A63,[1]TDSheet!$A:$U,21,0)</f>
        <v>12.6</v>
      </c>
      <c r="V63" s="2">
        <f>VLOOKUP(A63,[1]TDSheet!$A:$M,13,0)</f>
        <v>7.6</v>
      </c>
      <c r="X63" s="2">
        <f t="shared" si="5"/>
        <v>0</v>
      </c>
    </row>
    <row r="64" spans="1:24" ht="21.95" customHeight="1" x14ac:dyDescent="0.2">
      <c r="A64" s="8" t="s">
        <v>67</v>
      </c>
      <c r="B64" s="8" t="s">
        <v>14</v>
      </c>
      <c r="C64" s="9">
        <v>18</v>
      </c>
      <c r="D64" s="9"/>
      <c r="E64" s="9">
        <v>18</v>
      </c>
      <c r="F64" s="9"/>
      <c r="G64" s="21">
        <f>VLOOKUP(A64,[1]TDSheet!$A:$G,7,0)</f>
        <v>0.35</v>
      </c>
      <c r="H64" s="2">
        <f>VLOOKUP(A64,[1]TDSheet!$A:$H,8,0)</f>
        <v>35</v>
      </c>
      <c r="J64" s="2">
        <f>VLOOKUP(A64,[2]TDSheet!$A:$E,4,0)</f>
        <v>18</v>
      </c>
      <c r="K64" s="2">
        <f t="shared" si="1"/>
        <v>0</v>
      </c>
      <c r="L64" s="2">
        <f>VLOOKUP(A64,[1]TDSheet!$A:$K,11,0)</f>
        <v>0</v>
      </c>
      <c r="M64" s="2">
        <f>VLOOKUP(A64,[1]TDSheet!$A:$N,14,0)</f>
        <v>18</v>
      </c>
      <c r="N64" s="2">
        <f t="shared" si="2"/>
        <v>3.6</v>
      </c>
      <c r="O64" s="22">
        <f t="shared" si="10"/>
        <v>28.800000000000004</v>
      </c>
      <c r="P64" s="22"/>
      <c r="R64" s="2">
        <f t="shared" si="3"/>
        <v>13</v>
      </c>
      <c r="S64" s="2">
        <f t="shared" si="4"/>
        <v>5</v>
      </c>
      <c r="T64" s="2">
        <f>VLOOKUP(A64,[1]TDSheet!$A:$T,20,0)</f>
        <v>2.6666666666666665</v>
      </c>
      <c r="U64" s="2">
        <f>VLOOKUP(A64,[1]TDSheet!$A:$U,21,0)</f>
        <v>1.2</v>
      </c>
      <c r="V64" s="2">
        <f>VLOOKUP(A64,[1]TDSheet!$A:$M,13,0)</f>
        <v>3.6</v>
      </c>
      <c r="X64" s="2">
        <f t="shared" si="5"/>
        <v>10.08</v>
      </c>
    </row>
    <row r="65" spans="1:24" ht="21.95" customHeight="1" x14ac:dyDescent="0.2">
      <c r="A65" s="8" t="s">
        <v>121</v>
      </c>
      <c r="B65" s="8" t="s">
        <v>9</v>
      </c>
      <c r="C65" s="9"/>
      <c r="D65" s="9"/>
      <c r="E65" s="9"/>
      <c r="F65" s="9"/>
      <c r="G65" s="21">
        <f>VLOOKUP(A65,[1]TDSheet!$A:$G,7,0)</f>
        <v>1</v>
      </c>
      <c r="H65" s="2">
        <f>VLOOKUP(A65,[1]TDSheet!$A:$H,8,0)</f>
        <v>40</v>
      </c>
      <c r="K65" s="2">
        <f t="shared" si="1"/>
        <v>0</v>
      </c>
      <c r="L65" s="2">
        <f>VLOOKUP(A65,[1]TDSheet!$A:$K,11,0)</f>
        <v>57.029000000000003</v>
      </c>
      <c r="M65" s="2">
        <f>VLOOKUP(A65,[1]TDSheet!$A:$N,14,0)</f>
        <v>0</v>
      </c>
      <c r="N65" s="2">
        <f t="shared" si="2"/>
        <v>0</v>
      </c>
      <c r="O65" s="22"/>
      <c r="P65" s="22"/>
      <c r="R65" s="2" t="e">
        <f t="shared" si="3"/>
        <v>#DIV/0!</v>
      </c>
      <c r="S65" s="2" t="e">
        <f t="shared" si="4"/>
        <v>#DIV/0!</v>
      </c>
      <c r="T65" s="2">
        <f>VLOOKUP(A65,[1]TDSheet!$A:$T,20,0)</f>
        <v>4.6153333333333331</v>
      </c>
      <c r="U65" s="2">
        <f>VLOOKUP(A65,[1]TDSheet!$A:$U,21,0)</f>
        <v>8.1470000000000002</v>
      </c>
      <c r="V65" s="2">
        <f>VLOOKUP(A65,[1]TDSheet!$A:$M,13,0)</f>
        <v>0</v>
      </c>
      <c r="X65" s="2">
        <f t="shared" si="5"/>
        <v>0</v>
      </c>
    </row>
    <row r="66" spans="1:24" ht="11.1" customHeight="1" x14ac:dyDescent="0.2">
      <c r="A66" s="8" t="s">
        <v>68</v>
      </c>
      <c r="B66" s="8" t="s">
        <v>9</v>
      </c>
      <c r="C66" s="9">
        <v>104.06100000000001</v>
      </c>
      <c r="D66" s="9"/>
      <c r="E66" s="9">
        <v>102.69499999999999</v>
      </c>
      <c r="F66" s="9">
        <v>-1.58</v>
      </c>
      <c r="G66" s="21">
        <f>VLOOKUP(A66,[1]TDSheet!$A:$G,7,0)</f>
        <v>1</v>
      </c>
      <c r="H66" s="2">
        <f>VLOOKUP(A66,[1]TDSheet!$A:$H,8,0)</f>
        <v>50</v>
      </c>
      <c r="J66" s="2">
        <f>VLOOKUP(A66,[2]TDSheet!$A:$E,4,0)</f>
        <v>107.863</v>
      </c>
      <c r="K66" s="2">
        <f t="shared" si="1"/>
        <v>-5.1680000000000064</v>
      </c>
      <c r="L66" s="2">
        <f>VLOOKUP(A66,[1]TDSheet!$A:$K,11,0)</f>
        <v>150.38580000000002</v>
      </c>
      <c r="M66" s="2">
        <f>VLOOKUP(A66,[1]TDSheet!$A:$N,14,0)</f>
        <v>29.403199999999977</v>
      </c>
      <c r="N66" s="2">
        <f t="shared" si="2"/>
        <v>20.538999999999998</v>
      </c>
      <c r="O66" s="22">
        <f t="shared" si="10"/>
        <v>88.797999999999959</v>
      </c>
      <c r="P66" s="22"/>
      <c r="R66" s="2">
        <f t="shared" si="3"/>
        <v>12.999999999999998</v>
      </c>
      <c r="S66" s="2">
        <f t="shared" si="4"/>
        <v>8.6766152198256972</v>
      </c>
      <c r="T66" s="2">
        <f>VLOOKUP(A66,[1]TDSheet!$A:$T,20,0)</f>
        <v>17.699666666666666</v>
      </c>
      <c r="U66" s="2">
        <f>VLOOKUP(A66,[1]TDSheet!$A:$U,21,0)</f>
        <v>20.958400000000001</v>
      </c>
      <c r="V66" s="2">
        <f>VLOOKUP(A66,[1]TDSheet!$A:$M,13,0)</f>
        <v>20.274999999999999</v>
      </c>
      <c r="X66" s="2">
        <f t="shared" si="5"/>
        <v>88.797999999999959</v>
      </c>
    </row>
    <row r="67" spans="1:24" ht="11.1" customHeight="1" x14ac:dyDescent="0.2">
      <c r="A67" s="8" t="s">
        <v>69</v>
      </c>
      <c r="B67" s="8" t="s">
        <v>9</v>
      </c>
      <c r="C67" s="9">
        <v>109.584</v>
      </c>
      <c r="D67" s="9"/>
      <c r="E67" s="9">
        <v>67.241</v>
      </c>
      <c r="F67" s="9">
        <v>40.972999999999999</v>
      </c>
      <c r="G67" s="21">
        <f>VLOOKUP(A67,[1]TDSheet!$A:$G,7,0)</f>
        <v>1</v>
      </c>
      <c r="H67" s="2">
        <f>VLOOKUP(A67,[1]TDSheet!$A:$H,8,0)</f>
        <v>50</v>
      </c>
      <c r="J67" s="2">
        <f>VLOOKUP(A67,[2]TDSheet!$A:$E,4,0)</f>
        <v>67.087000000000003</v>
      </c>
      <c r="K67" s="2">
        <f t="shared" si="1"/>
        <v>0.15399999999999636</v>
      </c>
      <c r="L67" s="2">
        <f>VLOOKUP(A67,[1]TDSheet!$A:$K,11,0)</f>
        <v>0</v>
      </c>
      <c r="M67" s="2">
        <f>VLOOKUP(A67,[1]TDSheet!$A:$N,14,0)</f>
        <v>44.155599999999986</v>
      </c>
      <c r="N67" s="2">
        <f t="shared" si="2"/>
        <v>13.4482</v>
      </c>
      <c r="O67" s="22">
        <f t="shared" si="10"/>
        <v>89.697999999999993</v>
      </c>
      <c r="P67" s="22"/>
      <c r="R67" s="2">
        <f t="shared" si="3"/>
        <v>12.999999999999998</v>
      </c>
      <c r="S67" s="2">
        <f t="shared" si="4"/>
        <v>6.3301110929343691</v>
      </c>
      <c r="T67" s="2">
        <f>VLOOKUP(A67,[1]TDSheet!$A:$T,20,0)</f>
        <v>14.892000000000001</v>
      </c>
      <c r="U67" s="2">
        <f>VLOOKUP(A67,[1]TDSheet!$A:$U,21,0)</f>
        <v>4.6183999999999994</v>
      </c>
      <c r="V67" s="2">
        <f>VLOOKUP(A67,[1]TDSheet!$A:$M,13,0)</f>
        <v>10.981399999999999</v>
      </c>
      <c r="X67" s="2">
        <f t="shared" si="5"/>
        <v>89.697999999999993</v>
      </c>
    </row>
    <row r="68" spans="1:24" ht="11.1" customHeight="1" x14ac:dyDescent="0.2">
      <c r="A68" s="8" t="s">
        <v>70</v>
      </c>
      <c r="B68" s="8" t="s">
        <v>14</v>
      </c>
      <c r="C68" s="9">
        <v>606</v>
      </c>
      <c r="D68" s="9"/>
      <c r="E68" s="9">
        <v>500</v>
      </c>
      <c r="F68" s="9">
        <v>15</v>
      </c>
      <c r="G68" s="21">
        <f>VLOOKUP(A68,[1]TDSheet!$A:$G,7,0)</f>
        <v>0.4</v>
      </c>
      <c r="H68" s="2">
        <f>VLOOKUP(A68,[1]TDSheet!$A:$H,8,0)</f>
        <v>40</v>
      </c>
      <c r="J68" s="2">
        <f>VLOOKUP(A68,[2]TDSheet!$A:$E,4,0)</f>
        <v>525</v>
      </c>
      <c r="K68" s="2">
        <f t="shared" si="1"/>
        <v>-25</v>
      </c>
      <c r="L68" s="2">
        <f>VLOOKUP(A68,[1]TDSheet!$A:$K,11,0)</f>
        <v>479</v>
      </c>
      <c r="M68" s="2">
        <f>VLOOKUP(A68,[1]TDSheet!$A:$N,14,0)</f>
        <v>555.79999999999995</v>
      </c>
      <c r="N68" s="2">
        <f t="shared" si="2"/>
        <v>100</v>
      </c>
      <c r="O68" s="22">
        <f t="shared" si="10"/>
        <v>250.20000000000005</v>
      </c>
      <c r="P68" s="22"/>
      <c r="R68" s="2">
        <f t="shared" si="3"/>
        <v>13</v>
      </c>
      <c r="S68" s="2">
        <f t="shared" si="4"/>
        <v>10.497999999999999</v>
      </c>
      <c r="T68" s="2">
        <f>VLOOKUP(A68,[1]TDSheet!$A:$T,20,0)</f>
        <v>57.666666666666664</v>
      </c>
      <c r="U68" s="2">
        <f>VLOOKUP(A68,[1]TDSheet!$A:$U,21,0)</f>
        <v>82</v>
      </c>
      <c r="V68" s="2">
        <f>VLOOKUP(A68,[1]TDSheet!$A:$M,13,0)</f>
        <v>117.2</v>
      </c>
      <c r="X68" s="2">
        <f t="shared" si="5"/>
        <v>100.08000000000003</v>
      </c>
    </row>
    <row r="69" spans="1:24" ht="11.1" customHeight="1" x14ac:dyDescent="0.2">
      <c r="A69" s="8" t="s">
        <v>71</v>
      </c>
      <c r="B69" s="8" t="s">
        <v>14</v>
      </c>
      <c r="C69" s="9">
        <v>328</v>
      </c>
      <c r="D69" s="9"/>
      <c r="E69" s="9">
        <v>272</v>
      </c>
      <c r="F69" s="9">
        <v>10</v>
      </c>
      <c r="G69" s="21">
        <f>VLOOKUP(A69,[1]TDSheet!$A:$G,7,0)</f>
        <v>0.4</v>
      </c>
      <c r="H69" s="2">
        <f>VLOOKUP(A69,[1]TDSheet!$A:$H,8,0)</f>
        <v>40</v>
      </c>
      <c r="J69" s="2">
        <f>VLOOKUP(A69,[2]TDSheet!$A:$E,4,0)</f>
        <v>283</v>
      </c>
      <c r="K69" s="2">
        <f t="shared" si="1"/>
        <v>-11</v>
      </c>
      <c r="L69" s="2">
        <f>VLOOKUP(A69,[1]TDSheet!$A:$K,11,0)</f>
        <v>376</v>
      </c>
      <c r="M69" s="2">
        <f>VLOOKUP(A69,[1]TDSheet!$A:$N,14,0)</f>
        <v>184.60000000000002</v>
      </c>
      <c r="N69" s="2">
        <f t="shared" si="2"/>
        <v>54.4</v>
      </c>
      <c r="O69" s="22">
        <f t="shared" si="10"/>
        <v>136.59999999999991</v>
      </c>
      <c r="P69" s="22"/>
      <c r="R69" s="2">
        <f t="shared" si="3"/>
        <v>12.999999999999998</v>
      </c>
      <c r="S69" s="2">
        <f t="shared" si="4"/>
        <v>10.488970588235295</v>
      </c>
      <c r="T69" s="2">
        <f>VLOOKUP(A69,[1]TDSheet!$A:$T,20,0)</f>
        <v>63</v>
      </c>
      <c r="U69" s="2">
        <f>VLOOKUP(A69,[1]TDSheet!$A:$U,21,0)</f>
        <v>54</v>
      </c>
      <c r="V69" s="2">
        <f>VLOOKUP(A69,[1]TDSheet!$A:$M,13,0)</f>
        <v>63.4</v>
      </c>
      <c r="X69" s="2">
        <f t="shared" si="5"/>
        <v>54.639999999999965</v>
      </c>
    </row>
    <row r="70" spans="1:24" ht="21.95" customHeight="1" x14ac:dyDescent="0.2">
      <c r="A70" s="8" t="s">
        <v>72</v>
      </c>
      <c r="B70" s="8" t="s">
        <v>14</v>
      </c>
      <c r="C70" s="10"/>
      <c r="D70" s="9"/>
      <c r="E70" s="9">
        <v>9</v>
      </c>
      <c r="F70" s="9">
        <v>-9</v>
      </c>
      <c r="G70" s="21">
        <f>VLOOKUP(A70,[1]TDSheet!$A:$G,7,0)</f>
        <v>0</v>
      </c>
      <c r="H70" s="2" t="e">
        <f>VLOOKUP(A70,[1]TDSheet!$A:$H,8,0)</f>
        <v>#N/A</v>
      </c>
      <c r="J70" s="2">
        <f>VLOOKUP(A70,[2]TDSheet!$A:$E,4,0)</f>
        <v>11</v>
      </c>
      <c r="K70" s="2">
        <f t="shared" si="1"/>
        <v>-2</v>
      </c>
      <c r="L70" s="2">
        <f>VLOOKUP(A70,[1]TDSheet!$A:$K,11,0)</f>
        <v>0</v>
      </c>
      <c r="M70" s="2">
        <f>VLOOKUP(A70,[1]TDSheet!$A:$N,14,0)</f>
        <v>0</v>
      </c>
      <c r="N70" s="2">
        <f t="shared" si="2"/>
        <v>1.8</v>
      </c>
      <c r="O70" s="22"/>
      <c r="P70" s="22"/>
      <c r="R70" s="2">
        <f t="shared" si="3"/>
        <v>-5</v>
      </c>
      <c r="S70" s="2">
        <f t="shared" si="4"/>
        <v>-5</v>
      </c>
      <c r="T70" s="2">
        <f>VLOOKUP(A70,[1]TDSheet!$A:$T,20,0)</f>
        <v>0</v>
      </c>
      <c r="U70" s="2">
        <f>VLOOKUP(A70,[1]TDSheet!$A:$U,21,0)</f>
        <v>0</v>
      </c>
      <c r="V70" s="2">
        <f>VLOOKUP(A70,[1]TDSheet!$A:$M,13,0)</f>
        <v>1.8</v>
      </c>
      <c r="X70" s="2">
        <f t="shared" si="5"/>
        <v>0</v>
      </c>
    </row>
    <row r="71" spans="1:24" ht="11.1" customHeight="1" x14ac:dyDescent="0.2">
      <c r="A71" s="8" t="s">
        <v>73</v>
      </c>
      <c r="B71" s="8" t="s">
        <v>14</v>
      </c>
      <c r="C71" s="9">
        <v>160</v>
      </c>
      <c r="D71" s="9"/>
      <c r="E71" s="9">
        <v>135</v>
      </c>
      <c r="F71" s="9">
        <v>11</v>
      </c>
      <c r="G71" s="21">
        <f>VLOOKUP(A71,[1]TDSheet!$A:$G,7,0)</f>
        <v>0.4</v>
      </c>
      <c r="H71" s="2">
        <f>VLOOKUP(A71,[1]TDSheet!$A:$H,8,0)</f>
        <v>40</v>
      </c>
      <c r="J71" s="2">
        <f>VLOOKUP(A71,[2]TDSheet!$A:$E,4,0)</f>
        <v>135</v>
      </c>
      <c r="K71" s="2">
        <f t="shared" ref="K71:K102" si="11">E71-J71</f>
        <v>0</v>
      </c>
      <c r="L71" s="2">
        <f>VLOOKUP(A71,[1]TDSheet!$A:$K,11,0)</f>
        <v>98</v>
      </c>
      <c r="M71" s="2">
        <f>VLOOKUP(A71,[1]TDSheet!$A:$N,14,0)</f>
        <v>136</v>
      </c>
      <c r="N71" s="2">
        <f t="shared" ref="N71:N102" si="12">E71/5</f>
        <v>27</v>
      </c>
      <c r="O71" s="22">
        <f t="shared" ref="O71:O73" si="13">13*N71-M71-L71-F71</f>
        <v>106</v>
      </c>
      <c r="P71" s="22"/>
      <c r="R71" s="2">
        <f t="shared" ref="R71:R102" si="14">(F71+L71+M71+O71)/N71</f>
        <v>13</v>
      </c>
      <c r="S71" s="2">
        <f t="shared" ref="S71:S102" si="15">(F71+L71+M71)/N71</f>
        <v>9.0740740740740744</v>
      </c>
      <c r="T71" s="2">
        <f>VLOOKUP(A71,[1]TDSheet!$A:$T,20,0)</f>
        <v>22.333333333333332</v>
      </c>
      <c r="U71" s="2">
        <f>VLOOKUP(A71,[1]TDSheet!$A:$U,21,0)</f>
        <v>20</v>
      </c>
      <c r="V71" s="2">
        <f>VLOOKUP(A71,[1]TDSheet!$A:$M,13,0)</f>
        <v>28</v>
      </c>
      <c r="X71" s="2">
        <f t="shared" ref="X71:X102" si="16">O71*G71</f>
        <v>42.400000000000006</v>
      </c>
    </row>
    <row r="72" spans="1:24" ht="21.95" customHeight="1" x14ac:dyDescent="0.2">
      <c r="A72" s="8" t="s">
        <v>74</v>
      </c>
      <c r="B72" s="8" t="s">
        <v>9</v>
      </c>
      <c r="C72" s="9">
        <v>655.05799999999999</v>
      </c>
      <c r="D72" s="9"/>
      <c r="E72" s="9">
        <v>380.3</v>
      </c>
      <c r="F72" s="9">
        <v>199.44</v>
      </c>
      <c r="G72" s="21">
        <f>VLOOKUP(A72,[1]TDSheet!$A:$G,7,0)</f>
        <v>1</v>
      </c>
      <c r="H72" s="2">
        <f>VLOOKUP(A72,[1]TDSheet!$A:$H,8,0)</f>
        <v>40</v>
      </c>
      <c r="J72" s="2">
        <f>VLOOKUP(A72,[2]TDSheet!$A:$E,4,0)</f>
        <v>382.017</v>
      </c>
      <c r="K72" s="2">
        <f t="shared" si="11"/>
        <v>-1.7169999999999845</v>
      </c>
      <c r="L72" s="2">
        <f>VLOOKUP(A72,[1]TDSheet!$A:$K,11,0)</f>
        <v>229.74180000000001</v>
      </c>
      <c r="M72" s="2">
        <f>VLOOKUP(A72,[1]TDSheet!$A:$N,14,0)</f>
        <v>130.01399999999995</v>
      </c>
      <c r="N72" s="2">
        <f t="shared" si="12"/>
        <v>76.06</v>
      </c>
      <c r="O72" s="22">
        <f t="shared" si="13"/>
        <v>429.58420000000007</v>
      </c>
      <c r="P72" s="22"/>
      <c r="R72" s="2">
        <f t="shared" si="14"/>
        <v>13</v>
      </c>
      <c r="S72" s="2">
        <f t="shared" si="15"/>
        <v>7.3520352353405203</v>
      </c>
      <c r="T72" s="2">
        <f>VLOOKUP(A72,[1]TDSheet!$A:$T,20,0)</f>
        <v>81.163666666666671</v>
      </c>
      <c r="U72" s="2">
        <f>VLOOKUP(A72,[1]TDSheet!$A:$U,21,0)</f>
        <v>67.522400000000005</v>
      </c>
      <c r="V72" s="2">
        <f>VLOOKUP(A72,[1]TDSheet!$A:$M,13,0)</f>
        <v>72.373199999999997</v>
      </c>
      <c r="X72" s="2">
        <f t="shared" si="16"/>
        <v>429.58420000000007</v>
      </c>
    </row>
    <row r="73" spans="1:24" ht="21.95" customHeight="1" x14ac:dyDescent="0.2">
      <c r="A73" s="8" t="s">
        <v>75</v>
      </c>
      <c r="B73" s="8" t="s">
        <v>9</v>
      </c>
      <c r="C73" s="9">
        <v>676.36300000000006</v>
      </c>
      <c r="D73" s="9"/>
      <c r="E73" s="9">
        <v>346.18700000000001</v>
      </c>
      <c r="F73" s="9">
        <v>265.815</v>
      </c>
      <c r="G73" s="21">
        <f>VLOOKUP(A73,[1]TDSheet!$A:$G,7,0)</f>
        <v>1</v>
      </c>
      <c r="H73" s="2">
        <f>VLOOKUP(A73,[1]TDSheet!$A:$H,8,0)</f>
        <v>40</v>
      </c>
      <c r="J73" s="2">
        <f>VLOOKUP(A73,[2]TDSheet!$A:$E,4,0)</f>
        <v>350.505</v>
      </c>
      <c r="K73" s="2">
        <f t="shared" si="11"/>
        <v>-4.3179999999999836</v>
      </c>
      <c r="L73" s="2">
        <f>VLOOKUP(A73,[1]TDSheet!$A:$K,11,0)</f>
        <v>102.06719999999996</v>
      </c>
      <c r="M73" s="2">
        <f>VLOOKUP(A73,[1]TDSheet!$A:$N,14,0)</f>
        <v>152.13679999999999</v>
      </c>
      <c r="N73" s="2">
        <f t="shared" si="12"/>
        <v>69.237400000000008</v>
      </c>
      <c r="O73" s="22">
        <f t="shared" si="13"/>
        <v>380.06720000000013</v>
      </c>
      <c r="P73" s="22"/>
      <c r="R73" s="2">
        <f t="shared" si="14"/>
        <v>13.000000000000002</v>
      </c>
      <c r="S73" s="2">
        <f t="shared" si="15"/>
        <v>7.5106662006372273</v>
      </c>
      <c r="T73" s="2">
        <f>VLOOKUP(A73,[1]TDSheet!$A:$T,20,0)</f>
        <v>87.25533333333334</v>
      </c>
      <c r="U73" s="2">
        <f>VLOOKUP(A73,[1]TDSheet!$A:$U,21,0)</f>
        <v>59.775599999999997</v>
      </c>
      <c r="V73" s="2">
        <f>VLOOKUP(A73,[1]TDSheet!$A:$M,13,0)</f>
        <v>66.35499999999999</v>
      </c>
      <c r="X73" s="2">
        <f t="shared" si="16"/>
        <v>380.06720000000013</v>
      </c>
    </row>
    <row r="74" spans="1:24" ht="21.95" customHeight="1" x14ac:dyDescent="0.2">
      <c r="A74" s="8" t="s">
        <v>76</v>
      </c>
      <c r="B74" s="8" t="s">
        <v>14</v>
      </c>
      <c r="C74" s="9">
        <v>41</v>
      </c>
      <c r="D74" s="9"/>
      <c r="E74" s="9">
        <v>2</v>
      </c>
      <c r="F74" s="9">
        <v>39</v>
      </c>
      <c r="G74" s="21">
        <f>VLOOKUP(A74,[1]TDSheet!$A:$G,7,0)</f>
        <v>0</v>
      </c>
      <c r="H74" s="2">
        <f>VLOOKUP(A74,[1]TDSheet!$A:$H,8,0)</f>
        <v>90</v>
      </c>
      <c r="J74" s="2">
        <f>VLOOKUP(A74,[2]TDSheet!$A:$E,4,0)</f>
        <v>2</v>
      </c>
      <c r="K74" s="2">
        <f t="shared" si="11"/>
        <v>0</v>
      </c>
      <c r="L74" s="2">
        <f>VLOOKUP(A74,[1]TDSheet!$A:$K,11,0)</f>
        <v>0</v>
      </c>
      <c r="M74" s="2">
        <f>VLOOKUP(A74,[1]TDSheet!$A:$N,14,0)</f>
        <v>0</v>
      </c>
      <c r="N74" s="2">
        <f t="shared" si="12"/>
        <v>0.4</v>
      </c>
      <c r="O74" s="22"/>
      <c r="P74" s="22"/>
      <c r="R74" s="2">
        <f t="shared" si="14"/>
        <v>97.5</v>
      </c>
      <c r="S74" s="2">
        <f t="shared" si="15"/>
        <v>97.5</v>
      </c>
      <c r="T74" s="2">
        <f>VLOOKUP(A74,[1]TDSheet!$A:$T,20,0)</f>
        <v>0.66666666666666663</v>
      </c>
      <c r="U74" s="2">
        <f>VLOOKUP(A74,[1]TDSheet!$A:$U,21,0)</f>
        <v>0.4</v>
      </c>
      <c r="V74" s="2">
        <f>VLOOKUP(A74,[1]TDSheet!$A:$M,13,0)</f>
        <v>0.4</v>
      </c>
      <c r="W74" s="24" t="str">
        <f>VLOOKUP(A74,[1]TDSheet!$A:$V,22,0)</f>
        <v>Заблокировать/ необходимо увеличить продажи</v>
      </c>
      <c r="X74" s="2">
        <f t="shared" si="16"/>
        <v>0</v>
      </c>
    </row>
    <row r="75" spans="1:24" ht="11.1" customHeight="1" x14ac:dyDescent="0.2">
      <c r="A75" s="8" t="s">
        <v>77</v>
      </c>
      <c r="B75" s="8" t="s">
        <v>14</v>
      </c>
      <c r="C75" s="10"/>
      <c r="D75" s="9">
        <v>5</v>
      </c>
      <c r="E75" s="9">
        <v>5</v>
      </c>
      <c r="F75" s="9"/>
      <c r="G75" s="21">
        <f>VLOOKUP(A75,[1]TDSheet!$A:$G,7,0)</f>
        <v>0.375</v>
      </c>
      <c r="H75" s="2">
        <f>VLOOKUP(A75,[1]TDSheet!$A:$H,8,0)</f>
        <v>50</v>
      </c>
      <c r="J75" s="2">
        <f>VLOOKUP(A75,[2]TDSheet!$A:$E,4,0)</f>
        <v>5</v>
      </c>
      <c r="K75" s="2">
        <f t="shared" si="11"/>
        <v>0</v>
      </c>
      <c r="L75" s="2">
        <f>VLOOKUP(A75,[1]TDSheet!$A:$K,11,0)</f>
        <v>15</v>
      </c>
      <c r="M75" s="2">
        <f>VLOOKUP(A75,[1]TDSheet!$A:$N,14,0)</f>
        <v>0</v>
      </c>
      <c r="N75" s="2">
        <f t="shared" si="12"/>
        <v>1</v>
      </c>
      <c r="O75" s="22"/>
      <c r="P75" s="22"/>
      <c r="R75" s="2">
        <f t="shared" si="14"/>
        <v>15</v>
      </c>
      <c r="S75" s="2">
        <f t="shared" si="15"/>
        <v>15</v>
      </c>
      <c r="T75" s="2">
        <f>VLOOKUP(A75,[1]TDSheet!$A:$T,20,0)</f>
        <v>2</v>
      </c>
      <c r="U75" s="2">
        <f>VLOOKUP(A75,[1]TDSheet!$A:$U,21,0)</f>
        <v>0</v>
      </c>
      <c r="V75" s="2">
        <f>VLOOKUP(A75,[1]TDSheet!$A:$M,13,0)</f>
        <v>1</v>
      </c>
      <c r="X75" s="2">
        <f t="shared" si="16"/>
        <v>0</v>
      </c>
    </row>
    <row r="76" spans="1:24" ht="21.95" customHeight="1" x14ac:dyDescent="0.2">
      <c r="A76" s="8" t="s">
        <v>78</v>
      </c>
      <c r="B76" s="8" t="s">
        <v>9</v>
      </c>
      <c r="C76" s="9">
        <v>10.379</v>
      </c>
      <c r="D76" s="9"/>
      <c r="E76" s="9">
        <v>-0.751</v>
      </c>
      <c r="F76" s="9"/>
      <c r="G76" s="21">
        <f>VLOOKUP(A76,[1]TDSheet!$A:$G,7,0)</f>
        <v>0</v>
      </c>
      <c r="H76" s="2">
        <f>VLOOKUP(A76,[1]TDSheet!$A:$H,8,0)</f>
        <v>45</v>
      </c>
      <c r="J76" s="2">
        <f>VLOOKUP(A76,[2]TDSheet!$A:$E,4,0)</f>
        <v>10</v>
      </c>
      <c r="K76" s="2">
        <f t="shared" si="11"/>
        <v>-10.750999999999999</v>
      </c>
      <c r="L76" s="2">
        <f>VLOOKUP(A76,[1]TDSheet!$A:$K,11,0)</f>
        <v>0</v>
      </c>
      <c r="M76" s="2">
        <f>VLOOKUP(A76,[1]TDSheet!$A:$N,14,0)</f>
        <v>0</v>
      </c>
      <c r="N76" s="2">
        <f t="shared" si="12"/>
        <v>-0.1502</v>
      </c>
      <c r="O76" s="22"/>
      <c r="P76" s="22"/>
      <c r="R76" s="2">
        <f t="shared" si="14"/>
        <v>0</v>
      </c>
      <c r="S76" s="2">
        <f t="shared" si="15"/>
        <v>0</v>
      </c>
      <c r="T76" s="2">
        <f>VLOOKUP(A76,[1]TDSheet!$A:$T,20,0)</f>
        <v>0.27599999999999997</v>
      </c>
      <c r="U76" s="2">
        <f>VLOOKUP(A76,[1]TDSheet!$A:$U,21,0)</f>
        <v>0</v>
      </c>
      <c r="V76" s="2">
        <f>VLOOKUP(A76,[1]TDSheet!$A:$M,13,0)</f>
        <v>-0.1502</v>
      </c>
      <c r="W76" s="23" t="s">
        <v>123</v>
      </c>
      <c r="X76" s="2">
        <f t="shared" si="16"/>
        <v>0</v>
      </c>
    </row>
    <row r="77" spans="1:24" ht="11.1" customHeight="1" x14ac:dyDescent="0.2">
      <c r="A77" s="8" t="s">
        <v>79</v>
      </c>
      <c r="B77" s="8" t="s">
        <v>9</v>
      </c>
      <c r="C77" s="9">
        <v>24.004999999999999</v>
      </c>
      <c r="D77" s="9"/>
      <c r="E77" s="9"/>
      <c r="F77" s="9">
        <v>24.004999999999999</v>
      </c>
      <c r="G77" s="21">
        <f>VLOOKUP(A77,[1]TDSheet!$A:$G,7,0)</f>
        <v>1</v>
      </c>
      <c r="H77" s="2">
        <f>VLOOKUP(A77,[1]TDSheet!$A:$H,8,0)</f>
        <v>50</v>
      </c>
      <c r="K77" s="2">
        <f t="shared" si="11"/>
        <v>0</v>
      </c>
      <c r="L77" s="2">
        <f>VLOOKUP(A77,[1]TDSheet!$A:$K,11,0)</f>
        <v>0</v>
      </c>
      <c r="M77" s="2">
        <f>VLOOKUP(A77,[1]TDSheet!$A:$N,14,0)</f>
        <v>0</v>
      </c>
      <c r="N77" s="2">
        <f t="shared" si="12"/>
        <v>0</v>
      </c>
      <c r="O77" s="22"/>
      <c r="P77" s="22"/>
      <c r="R77" s="2" t="e">
        <f t="shared" si="14"/>
        <v>#DIV/0!</v>
      </c>
      <c r="S77" s="2" t="e">
        <f t="shared" si="15"/>
        <v>#DIV/0!</v>
      </c>
      <c r="T77" s="2">
        <f>VLOOKUP(A77,[1]TDSheet!$A:$T,20,0)</f>
        <v>0</v>
      </c>
      <c r="U77" s="2">
        <f>VLOOKUP(A77,[1]TDSheet!$A:$U,21,0)</f>
        <v>0</v>
      </c>
      <c r="V77" s="2">
        <f>VLOOKUP(A77,[1]TDSheet!$A:$M,13,0)</f>
        <v>0</v>
      </c>
      <c r="W77" s="24" t="s">
        <v>124</v>
      </c>
      <c r="X77" s="2">
        <f t="shared" si="16"/>
        <v>0</v>
      </c>
    </row>
    <row r="78" spans="1:24" ht="21.95" customHeight="1" x14ac:dyDescent="0.2">
      <c r="A78" s="8" t="s">
        <v>80</v>
      </c>
      <c r="B78" s="8" t="s">
        <v>14</v>
      </c>
      <c r="C78" s="9">
        <v>7</v>
      </c>
      <c r="D78" s="9"/>
      <c r="E78" s="9">
        <v>4</v>
      </c>
      <c r="F78" s="9">
        <v>3</v>
      </c>
      <c r="G78" s="21">
        <f>VLOOKUP(A78,[1]TDSheet!$A:$G,7,0)</f>
        <v>0</v>
      </c>
      <c r="H78" s="2">
        <f>VLOOKUP(A78,[1]TDSheet!$A:$H,8,0)</f>
        <v>90</v>
      </c>
      <c r="J78" s="2">
        <f>VLOOKUP(A78,[2]TDSheet!$A:$E,4,0)</f>
        <v>7</v>
      </c>
      <c r="K78" s="2">
        <f t="shared" si="11"/>
        <v>-3</v>
      </c>
      <c r="L78" s="2">
        <f>VLOOKUP(A78,[1]TDSheet!$A:$K,11,0)</f>
        <v>0</v>
      </c>
      <c r="M78" s="2">
        <f>VLOOKUP(A78,[1]TDSheet!$A:$N,14,0)</f>
        <v>0</v>
      </c>
      <c r="N78" s="2">
        <f t="shared" si="12"/>
        <v>0.8</v>
      </c>
      <c r="O78" s="22"/>
      <c r="P78" s="22"/>
      <c r="R78" s="2">
        <f t="shared" si="14"/>
        <v>3.75</v>
      </c>
      <c r="S78" s="2">
        <f t="shared" si="15"/>
        <v>3.75</v>
      </c>
      <c r="T78" s="2">
        <f>VLOOKUP(A78,[1]TDSheet!$A:$T,20,0)</f>
        <v>0</v>
      </c>
      <c r="U78" s="2">
        <f>VLOOKUP(A78,[1]TDSheet!$A:$U,21,0)</f>
        <v>0</v>
      </c>
      <c r="V78" s="2">
        <f>VLOOKUP(A78,[1]TDSheet!$A:$M,13,0)</f>
        <v>0.8</v>
      </c>
      <c r="W78" s="23" t="s">
        <v>123</v>
      </c>
      <c r="X78" s="2">
        <f t="shared" si="16"/>
        <v>0</v>
      </c>
    </row>
    <row r="79" spans="1:24" ht="21.95" customHeight="1" x14ac:dyDescent="0.2">
      <c r="A79" s="8" t="s">
        <v>81</v>
      </c>
      <c r="B79" s="8" t="s">
        <v>14</v>
      </c>
      <c r="C79" s="9">
        <v>10</v>
      </c>
      <c r="D79" s="9"/>
      <c r="E79" s="9">
        <v>7</v>
      </c>
      <c r="F79" s="9">
        <v>3</v>
      </c>
      <c r="G79" s="21">
        <f>VLOOKUP(A79,[1]TDSheet!$A:$G,7,0)</f>
        <v>0</v>
      </c>
      <c r="H79" s="2">
        <f>VLOOKUP(A79,[1]TDSheet!$A:$H,8,0)</f>
        <v>90</v>
      </c>
      <c r="J79" s="2">
        <f>VLOOKUP(A79,[2]TDSheet!$A:$E,4,0)</f>
        <v>7</v>
      </c>
      <c r="K79" s="2">
        <f t="shared" si="11"/>
        <v>0</v>
      </c>
      <c r="L79" s="2">
        <f>VLOOKUP(A79,[1]TDSheet!$A:$K,11,0)</f>
        <v>0</v>
      </c>
      <c r="M79" s="2">
        <f>VLOOKUP(A79,[1]TDSheet!$A:$N,14,0)</f>
        <v>0</v>
      </c>
      <c r="N79" s="2">
        <f t="shared" si="12"/>
        <v>1.4</v>
      </c>
      <c r="O79" s="22"/>
      <c r="P79" s="22"/>
      <c r="R79" s="2">
        <f t="shared" si="14"/>
        <v>2.1428571428571428</v>
      </c>
      <c r="S79" s="2">
        <f t="shared" si="15"/>
        <v>2.1428571428571428</v>
      </c>
      <c r="T79" s="2">
        <f>VLOOKUP(A79,[1]TDSheet!$A:$T,20,0)</f>
        <v>3.3333333333333335</v>
      </c>
      <c r="U79" s="2">
        <f>VLOOKUP(A79,[1]TDSheet!$A:$U,21,0)</f>
        <v>0</v>
      </c>
      <c r="V79" s="2">
        <f>VLOOKUP(A79,[1]TDSheet!$A:$M,13,0)</f>
        <v>0.4</v>
      </c>
      <c r="W79" s="23" t="s">
        <v>123</v>
      </c>
      <c r="X79" s="2">
        <f t="shared" si="16"/>
        <v>0</v>
      </c>
    </row>
    <row r="80" spans="1:24" ht="21.95" customHeight="1" x14ac:dyDescent="0.2">
      <c r="A80" s="8" t="s">
        <v>82</v>
      </c>
      <c r="B80" s="8" t="s">
        <v>14</v>
      </c>
      <c r="C80" s="10"/>
      <c r="D80" s="9"/>
      <c r="E80" s="9">
        <v>6</v>
      </c>
      <c r="F80" s="9">
        <v>-6</v>
      </c>
      <c r="G80" s="21">
        <f>VLOOKUP(A80,[1]TDSheet!$A:$G,7,0)</f>
        <v>0.5</v>
      </c>
      <c r="H80" s="2">
        <f>VLOOKUP(A80,[1]TDSheet!$A:$H,8,0)</f>
        <v>55</v>
      </c>
      <c r="J80" s="2">
        <f>VLOOKUP(A80,[2]TDSheet!$A:$E,4,0)</f>
        <v>6</v>
      </c>
      <c r="K80" s="2">
        <f t="shared" si="11"/>
        <v>0</v>
      </c>
      <c r="L80" s="2">
        <f>VLOOKUP(A80,[1]TDSheet!$A:$K,11,0)</f>
        <v>15</v>
      </c>
      <c r="M80" s="2">
        <f>VLOOKUP(A80,[1]TDSheet!$A:$N,14,0)</f>
        <v>5</v>
      </c>
      <c r="N80" s="2">
        <f t="shared" si="12"/>
        <v>1.2</v>
      </c>
      <c r="O80" s="31">
        <v>5</v>
      </c>
      <c r="P80" s="22"/>
      <c r="R80" s="2">
        <f t="shared" si="14"/>
        <v>15.833333333333334</v>
      </c>
      <c r="S80" s="2">
        <f t="shared" si="15"/>
        <v>11.666666666666668</v>
      </c>
      <c r="T80" s="2">
        <f>VLOOKUP(A80,[1]TDSheet!$A:$T,20,0)</f>
        <v>0</v>
      </c>
      <c r="U80" s="2">
        <f>VLOOKUP(A80,[1]TDSheet!$A:$U,21,0)</f>
        <v>0</v>
      </c>
      <c r="V80" s="2">
        <f>VLOOKUP(A80,[1]TDSheet!$A:$M,13,0)</f>
        <v>1.2</v>
      </c>
      <c r="X80" s="2">
        <f t="shared" si="16"/>
        <v>2.5</v>
      </c>
    </row>
    <row r="81" spans="1:24" ht="21.95" customHeight="1" x14ac:dyDescent="0.2">
      <c r="A81" s="8" t="s">
        <v>83</v>
      </c>
      <c r="B81" s="8" t="s">
        <v>9</v>
      </c>
      <c r="C81" s="9">
        <v>30.893000000000001</v>
      </c>
      <c r="D81" s="9"/>
      <c r="E81" s="9">
        <v>13.558</v>
      </c>
      <c r="F81" s="9">
        <v>7.1950000000000003</v>
      </c>
      <c r="G81" s="21">
        <f>VLOOKUP(A81,[1]TDSheet!$A:$G,7,0)</f>
        <v>1</v>
      </c>
      <c r="H81" s="2">
        <f>VLOOKUP(A81,[1]TDSheet!$A:$H,8,0)</f>
        <v>35</v>
      </c>
      <c r="J81" s="2">
        <f>VLOOKUP(A81,[2]TDSheet!$A:$E,4,0)</f>
        <v>13.558</v>
      </c>
      <c r="K81" s="2">
        <f t="shared" si="11"/>
        <v>0</v>
      </c>
      <c r="L81" s="2">
        <f>VLOOKUP(A81,[1]TDSheet!$A:$K,11,0)</f>
        <v>0</v>
      </c>
      <c r="M81" s="2">
        <f>VLOOKUP(A81,[1]TDSheet!$A:$N,14,0)</f>
        <v>0</v>
      </c>
      <c r="N81" s="2">
        <f t="shared" si="12"/>
        <v>2.7115999999999998</v>
      </c>
      <c r="O81" s="22">
        <f>11*N81-M81-L81-F81</f>
        <v>22.632599999999996</v>
      </c>
      <c r="P81" s="22"/>
      <c r="R81" s="2">
        <f t="shared" si="14"/>
        <v>11</v>
      </c>
      <c r="S81" s="2">
        <f t="shared" si="15"/>
        <v>2.6534149579584012</v>
      </c>
      <c r="T81" s="2">
        <f>VLOOKUP(A81,[1]TDSheet!$A:$T,20,0)</f>
        <v>0</v>
      </c>
      <c r="U81" s="2">
        <f>VLOOKUP(A81,[1]TDSheet!$A:$U,21,0)</f>
        <v>0</v>
      </c>
      <c r="V81" s="2">
        <f>VLOOKUP(A81,[1]TDSheet!$A:$M,13,0)</f>
        <v>1.3476000000000001</v>
      </c>
      <c r="X81" s="2">
        <f t="shared" si="16"/>
        <v>22.632599999999996</v>
      </c>
    </row>
    <row r="82" spans="1:24" ht="21.95" customHeight="1" x14ac:dyDescent="0.2">
      <c r="A82" s="8" t="s">
        <v>84</v>
      </c>
      <c r="B82" s="8" t="s">
        <v>9</v>
      </c>
      <c r="C82" s="9">
        <v>21.074999999999999</v>
      </c>
      <c r="D82" s="9"/>
      <c r="E82" s="9"/>
      <c r="F82" s="9"/>
      <c r="G82" s="21">
        <f>VLOOKUP(A82,[1]TDSheet!$A:$G,7,0)</f>
        <v>0</v>
      </c>
      <c r="H82" s="2">
        <f>VLOOKUP(A82,[1]TDSheet!$A:$H,8,0)</f>
        <v>35</v>
      </c>
      <c r="K82" s="2">
        <f t="shared" si="11"/>
        <v>0</v>
      </c>
      <c r="L82" s="2">
        <f>VLOOKUP(A82,[1]TDSheet!$A:$K,11,0)</f>
        <v>0</v>
      </c>
      <c r="M82" s="2">
        <f>VLOOKUP(A82,[1]TDSheet!$A:$N,14,0)</f>
        <v>0</v>
      </c>
      <c r="N82" s="2">
        <f t="shared" si="12"/>
        <v>0</v>
      </c>
      <c r="O82" s="22"/>
      <c r="P82" s="22"/>
      <c r="R82" s="2" t="e">
        <f t="shared" si="14"/>
        <v>#DIV/0!</v>
      </c>
      <c r="S82" s="2" t="e">
        <f t="shared" si="15"/>
        <v>#DIV/0!</v>
      </c>
      <c r="T82" s="2">
        <f>VLOOKUP(A82,[1]TDSheet!$A:$T,20,0)</f>
        <v>0.88933333333333342</v>
      </c>
      <c r="U82" s="2">
        <f>VLOOKUP(A82,[1]TDSheet!$A:$U,21,0)</f>
        <v>0</v>
      </c>
      <c r="V82" s="2">
        <f>VLOOKUP(A82,[1]TDSheet!$A:$M,13,0)</f>
        <v>0</v>
      </c>
      <c r="W82" s="2" t="str">
        <f>VLOOKUP(A82,[1]TDSheet!$A:$V,22,0)</f>
        <v>Заблокировать</v>
      </c>
      <c r="X82" s="2">
        <f t="shared" si="16"/>
        <v>0</v>
      </c>
    </row>
    <row r="83" spans="1:24" ht="21.95" customHeight="1" x14ac:dyDescent="0.2">
      <c r="A83" s="8" t="s">
        <v>85</v>
      </c>
      <c r="B83" s="8" t="s">
        <v>9</v>
      </c>
      <c r="C83" s="9">
        <v>23.931999999999999</v>
      </c>
      <c r="D83" s="9"/>
      <c r="E83" s="9">
        <v>23.931999999999999</v>
      </c>
      <c r="F83" s="9"/>
      <c r="G83" s="21">
        <f>VLOOKUP(A83,[1]TDSheet!$A:$G,7,0)</f>
        <v>1</v>
      </c>
      <c r="H83" s="2">
        <f>VLOOKUP(A83,[1]TDSheet!$A:$H,8,0)</f>
        <v>40</v>
      </c>
      <c r="J83" s="2">
        <f>VLOOKUP(A83,[2]TDSheet!$A:$E,4,0)</f>
        <v>24.077000000000002</v>
      </c>
      <c r="K83" s="2">
        <f t="shared" si="11"/>
        <v>-0.14500000000000313</v>
      </c>
      <c r="L83" s="2">
        <f>VLOOKUP(A83,[1]TDSheet!$A:$K,11,0)</f>
        <v>0</v>
      </c>
      <c r="M83" s="2">
        <f>VLOOKUP(A83,[1]TDSheet!$A:$N,14,0)</f>
        <v>23.931999999999999</v>
      </c>
      <c r="N83" s="2">
        <f t="shared" si="12"/>
        <v>4.7863999999999995</v>
      </c>
      <c r="O83" s="22">
        <f>13*N83-M83-L83-F83</f>
        <v>38.291199999999989</v>
      </c>
      <c r="P83" s="22"/>
      <c r="R83" s="2">
        <f t="shared" si="14"/>
        <v>13</v>
      </c>
      <c r="S83" s="2">
        <f t="shared" si="15"/>
        <v>5</v>
      </c>
      <c r="T83" s="2">
        <f>VLOOKUP(A83,[1]TDSheet!$A:$T,20,0)</f>
        <v>3.2330000000000001</v>
      </c>
      <c r="U83" s="2">
        <f>VLOOKUP(A83,[1]TDSheet!$A:$U,21,0)</f>
        <v>0</v>
      </c>
      <c r="V83" s="2">
        <f>VLOOKUP(A83,[1]TDSheet!$A:$M,13,0)</f>
        <v>4.7863999999999995</v>
      </c>
      <c r="X83" s="2">
        <f t="shared" si="16"/>
        <v>38.291199999999989</v>
      </c>
    </row>
    <row r="84" spans="1:24" ht="21.95" customHeight="1" x14ac:dyDescent="0.2">
      <c r="A84" s="8" t="s">
        <v>86</v>
      </c>
      <c r="B84" s="8" t="s">
        <v>14</v>
      </c>
      <c r="C84" s="9">
        <v>12</v>
      </c>
      <c r="D84" s="9"/>
      <c r="E84" s="9"/>
      <c r="F84" s="9"/>
      <c r="G84" s="21">
        <f>VLOOKUP(A84,[1]TDSheet!$A:$G,7,0)</f>
        <v>0</v>
      </c>
      <c r="H84" s="2">
        <f>VLOOKUP(A84,[1]TDSheet!$A:$H,8,0)</f>
        <v>120</v>
      </c>
      <c r="K84" s="2">
        <f t="shared" si="11"/>
        <v>0</v>
      </c>
      <c r="L84" s="2">
        <f>VLOOKUP(A84,[1]TDSheet!$A:$K,11,0)</f>
        <v>0</v>
      </c>
      <c r="M84" s="2">
        <f>VLOOKUP(A84,[1]TDSheet!$A:$N,14,0)</f>
        <v>0</v>
      </c>
      <c r="N84" s="2">
        <f t="shared" si="12"/>
        <v>0</v>
      </c>
      <c r="O84" s="22"/>
      <c r="P84" s="22"/>
      <c r="R84" s="2" t="e">
        <f t="shared" si="14"/>
        <v>#DIV/0!</v>
      </c>
      <c r="S84" s="2" t="e">
        <f t="shared" si="15"/>
        <v>#DIV/0!</v>
      </c>
      <c r="T84" s="2">
        <f>VLOOKUP(A84,[1]TDSheet!$A:$T,20,0)</f>
        <v>1.3333333333333333</v>
      </c>
      <c r="U84" s="2">
        <f>VLOOKUP(A84,[1]TDSheet!$A:$U,21,0)</f>
        <v>2.4</v>
      </c>
      <c r="V84" s="2">
        <f>VLOOKUP(A84,[1]TDSheet!$A:$M,13,0)</f>
        <v>2.4</v>
      </c>
      <c r="W84" s="2" t="str">
        <f>VLOOKUP(A84,[1]TDSheet!$A:$V,22,0)</f>
        <v>Заблокировать</v>
      </c>
      <c r="X84" s="2">
        <f t="shared" si="16"/>
        <v>0</v>
      </c>
    </row>
    <row r="85" spans="1:24" ht="21.95" customHeight="1" x14ac:dyDescent="0.2">
      <c r="A85" s="8" t="s">
        <v>87</v>
      </c>
      <c r="B85" s="8" t="s">
        <v>14</v>
      </c>
      <c r="C85" s="9">
        <v>25</v>
      </c>
      <c r="D85" s="9"/>
      <c r="E85" s="9">
        <v>25</v>
      </c>
      <c r="F85" s="9"/>
      <c r="G85" s="21">
        <f>VLOOKUP(A85,[1]TDSheet!$A:$G,7,0)</f>
        <v>0.1</v>
      </c>
      <c r="H85" s="2">
        <f>VLOOKUP(A85,[1]TDSheet!$A:$H,8,0)</f>
        <v>730</v>
      </c>
      <c r="J85" s="2">
        <f>VLOOKUP(A85,[2]TDSheet!$A:$E,4,0)</f>
        <v>25</v>
      </c>
      <c r="K85" s="2">
        <f t="shared" si="11"/>
        <v>0</v>
      </c>
      <c r="L85" s="2">
        <f>VLOOKUP(A85,[1]TDSheet!$A:$K,11,0)</f>
        <v>0</v>
      </c>
      <c r="M85" s="2">
        <f>VLOOKUP(A85,[1]TDSheet!$A:$N,14,0)</f>
        <v>25</v>
      </c>
      <c r="N85" s="2">
        <f t="shared" si="12"/>
        <v>5</v>
      </c>
      <c r="O85" s="22">
        <f t="shared" ref="O85" si="17">13*N85-M85-L85-F85</f>
        <v>40</v>
      </c>
      <c r="P85" s="22"/>
      <c r="R85" s="2">
        <f t="shared" si="14"/>
        <v>13</v>
      </c>
      <c r="S85" s="2">
        <f t="shared" si="15"/>
        <v>5</v>
      </c>
      <c r="T85" s="2">
        <f>VLOOKUP(A85,[1]TDSheet!$A:$T,20,0)</f>
        <v>1.6666666666666667</v>
      </c>
      <c r="U85" s="2">
        <f>VLOOKUP(A85,[1]TDSheet!$A:$U,21,0)</f>
        <v>1</v>
      </c>
      <c r="V85" s="2">
        <f>VLOOKUP(A85,[1]TDSheet!$A:$M,13,0)</f>
        <v>5</v>
      </c>
      <c r="X85" s="2">
        <f t="shared" si="16"/>
        <v>4</v>
      </c>
    </row>
    <row r="86" spans="1:24" ht="11.1" customHeight="1" x14ac:dyDescent="0.2">
      <c r="A86" s="26" t="s">
        <v>88</v>
      </c>
      <c r="B86" s="26" t="s">
        <v>14</v>
      </c>
      <c r="C86" s="27">
        <v>35</v>
      </c>
      <c r="D86" s="27"/>
      <c r="E86" s="27">
        <v>36</v>
      </c>
      <c r="F86" s="27">
        <v>-3</v>
      </c>
      <c r="G86" s="21">
        <f>VLOOKUP(A86,[1]TDSheet!$A:$G,7,0)</f>
        <v>0.33</v>
      </c>
      <c r="H86" s="2">
        <f>VLOOKUP(A86,[1]TDSheet!$A:$H,8,0)</f>
        <v>40</v>
      </c>
      <c r="J86" s="2">
        <f>VLOOKUP(A86,[2]TDSheet!$A:$E,4,0)</f>
        <v>36</v>
      </c>
      <c r="K86" s="2">
        <f t="shared" si="11"/>
        <v>0</v>
      </c>
      <c r="L86" s="2">
        <f>VLOOKUP(A86,[1]TDSheet!$A:$K,11,0)</f>
        <v>0</v>
      </c>
      <c r="M86" s="2">
        <f>VLOOKUP(A86,[1]TDSheet!$A:$N,14,0)</f>
        <v>28.799999999999997</v>
      </c>
      <c r="N86" s="2">
        <f t="shared" si="12"/>
        <v>7.2</v>
      </c>
      <c r="O86" s="22"/>
      <c r="P86" s="22"/>
      <c r="R86" s="2">
        <f t="shared" si="14"/>
        <v>3.583333333333333</v>
      </c>
      <c r="S86" s="2">
        <f t="shared" si="15"/>
        <v>3.583333333333333</v>
      </c>
      <c r="T86" s="2">
        <f>VLOOKUP(A86,[1]TDSheet!$A:$T,20,0)</f>
        <v>2.6666666666666665</v>
      </c>
      <c r="U86" s="2">
        <f>VLOOKUP(A86,[1]TDSheet!$A:$U,21,0)</f>
        <v>1</v>
      </c>
      <c r="V86" s="2">
        <f>VLOOKUP(A86,[1]TDSheet!$A:$M,13,0)</f>
        <v>5.8</v>
      </c>
      <c r="W86" s="25" t="str">
        <f>VLOOKUP(A86,[1]TDSheet!$A:$V,22,0)</f>
        <v>нет в бланке</v>
      </c>
      <c r="X86" s="2">
        <f t="shared" si="16"/>
        <v>0</v>
      </c>
    </row>
    <row r="87" spans="1:24" ht="21.95" customHeight="1" x14ac:dyDescent="0.2">
      <c r="A87" s="8" t="s">
        <v>89</v>
      </c>
      <c r="B87" s="8" t="s">
        <v>14</v>
      </c>
      <c r="C87" s="9">
        <v>41</v>
      </c>
      <c r="D87" s="9"/>
      <c r="E87" s="9">
        <v>19</v>
      </c>
      <c r="F87" s="9">
        <v>20</v>
      </c>
      <c r="G87" s="21">
        <f>VLOOKUP(A87,[1]TDSheet!$A:$G,7,0)</f>
        <v>0.33</v>
      </c>
      <c r="H87" s="2">
        <f>VLOOKUP(A87,[1]TDSheet!$A:$H,8,0)</f>
        <v>40</v>
      </c>
      <c r="J87" s="2">
        <f>VLOOKUP(A87,[2]TDSheet!$A:$E,4,0)</f>
        <v>31</v>
      </c>
      <c r="K87" s="2">
        <f t="shared" si="11"/>
        <v>-12</v>
      </c>
      <c r="L87" s="2">
        <f>VLOOKUP(A87,[1]TDSheet!$A:$K,11,0)</f>
        <v>0</v>
      </c>
      <c r="M87" s="2">
        <f>VLOOKUP(A87,[1]TDSheet!$A:$N,14,0)</f>
        <v>20.6</v>
      </c>
      <c r="N87" s="2">
        <f t="shared" si="12"/>
        <v>3.8</v>
      </c>
      <c r="O87" s="22"/>
      <c r="P87" s="22"/>
      <c r="R87" s="2">
        <f t="shared" si="14"/>
        <v>10.684210526315791</v>
      </c>
      <c r="S87" s="2">
        <f t="shared" si="15"/>
        <v>10.684210526315791</v>
      </c>
      <c r="T87" s="2">
        <f>VLOOKUP(A87,[1]TDSheet!$A:$T,20,0)</f>
        <v>0</v>
      </c>
      <c r="U87" s="2">
        <f>VLOOKUP(A87,[1]TDSheet!$A:$U,21,0)</f>
        <v>3.2</v>
      </c>
      <c r="V87" s="2">
        <f>VLOOKUP(A87,[1]TDSheet!$A:$M,13,0)</f>
        <v>4.4000000000000004</v>
      </c>
      <c r="X87" s="2">
        <f t="shared" si="16"/>
        <v>0</v>
      </c>
    </row>
    <row r="88" spans="1:24" ht="11.1" customHeight="1" x14ac:dyDescent="0.2">
      <c r="A88" s="8" t="s">
        <v>90</v>
      </c>
      <c r="B88" s="8" t="s">
        <v>14</v>
      </c>
      <c r="C88" s="9">
        <v>27</v>
      </c>
      <c r="D88" s="9"/>
      <c r="E88" s="9">
        <v>16</v>
      </c>
      <c r="F88" s="9">
        <v>8</v>
      </c>
      <c r="G88" s="21">
        <f>VLOOKUP(A88,[1]TDSheet!$A:$G,7,0)</f>
        <v>0.3</v>
      </c>
      <c r="H88" s="2">
        <f>VLOOKUP(A88,[1]TDSheet!$A:$H,8,0)</f>
        <v>40</v>
      </c>
      <c r="J88" s="2">
        <f>VLOOKUP(A88,[2]TDSheet!$A:$E,4,0)</f>
        <v>19</v>
      </c>
      <c r="K88" s="2">
        <f t="shared" si="11"/>
        <v>-3</v>
      </c>
      <c r="L88" s="2">
        <f>VLOOKUP(A88,[1]TDSheet!$A:$K,11,0)</f>
        <v>0</v>
      </c>
      <c r="M88" s="2">
        <f>VLOOKUP(A88,[1]TDSheet!$A:$N,14,0)</f>
        <v>0</v>
      </c>
      <c r="N88" s="2">
        <f t="shared" si="12"/>
        <v>3.2</v>
      </c>
      <c r="O88" s="22">
        <f>11*N88-M88-L88-F88</f>
        <v>27.200000000000003</v>
      </c>
      <c r="P88" s="22"/>
      <c r="R88" s="2">
        <f t="shared" si="14"/>
        <v>11</v>
      </c>
      <c r="S88" s="2">
        <f t="shared" si="15"/>
        <v>2.5</v>
      </c>
      <c r="T88" s="2">
        <f>VLOOKUP(A88,[1]TDSheet!$A:$T,20,0)</f>
        <v>0</v>
      </c>
      <c r="U88" s="2">
        <f>VLOOKUP(A88,[1]TDSheet!$A:$U,21,0)</f>
        <v>0</v>
      </c>
      <c r="V88" s="2">
        <f>VLOOKUP(A88,[1]TDSheet!$A:$M,13,0)</f>
        <v>1</v>
      </c>
      <c r="X88" s="2">
        <f t="shared" si="16"/>
        <v>8.16</v>
      </c>
    </row>
    <row r="89" spans="1:24" ht="11.1" customHeight="1" x14ac:dyDescent="0.2">
      <c r="A89" s="29" t="s">
        <v>91</v>
      </c>
      <c r="B89" s="8" t="s">
        <v>9</v>
      </c>
      <c r="C89" s="10"/>
      <c r="D89" s="9">
        <v>8.3620000000000001</v>
      </c>
      <c r="E89" s="28">
        <v>8.3620000000000001</v>
      </c>
      <c r="F89" s="9"/>
      <c r="G89" s="21">
        <f>VLOOKUP(A89,[1]TDSheet!$A:$G,7,0)</f>
        <v>0</v>
      </c>
      <c r="H89" s="2">
        <f>VLOOKUP(A89,[1]TDSheet!$A:$H,8,0)</f>
        <v>45</v>
      </c>
      <c r="J89" s="2">
        <f>VLOOKUP(A89,[2]TDSheet!$A:$E,4,0)</f>
        <v>8.3620000000000001</v>
      </c>
      <c r="K89" s="2">
        <f t="shared" si="11"/>
        <v>0</v>
      </c>
      <c r="L89" s="2">
        <f>VLOOKUP(A89,[1]TDSheet!$A:$K,11,0)</f>
        <v>0</v>
      </c>
      <c r="M89" s="2">
        <f>VLOOKUP(A89,[1]TDSheet!$A:$N,14,0)</f>
        <v>0</v>
      </c>
      <c r="N89" s="2">
        <f t="shared" si="12"/>
        <v>1.6724000000000001</v>
      </c>
      <c r="O89" s="22"/>
      <c r="P89" s="22"/>
      <c r="R89" s="2">
        <f t="shared" si="14"/>
        <v>0</v>
      </c>
      <c r="S89" s="2">
        <f t="shared" si="15"/>
        <v>0</v>
      </c>
      <c r="T89" s="2">
        <f>VLOOKUP(A89,[1]TDSheet!$A:$T,20,0)</f>
        <v>0</v>
      </c>
      <c r="U89" s="2">
        <f>VLOOKUP(A89,[1]TDSheet!$A:$U,21,0)</f>
        <v>0</v>
      </c>
      <c r="V89" s="2">
        <f>VLOOKUP(A89,[1]TDSheet!$A:$M,13,0)</f>
        <v>1.6724000000000001</v>
      </c>
      <c r="W89" s="30" t="str">
        <f>VLOOKUP(A89,[1]TDSheet!$A:$V,22,0)</f>
        <v>то же что и 017 (задвоенное СКЮ)</v>
      </c>
      <c r="X89" s="2">
        <f t="shared" si="16"/>
        <v>0</v>
      </c>
    </row>
    <row r="90" spans="1:24" ht="11.1" customHeight="1" x14ac:dyDescent="0.2">
      <c r="A90" s="8" t="s">
        <v>92</v>
      </c>
      <c r="B90" s="8" t="s">
        <v>9</v>
      </c>
      <c r="C90" s="9">
        <v>-0.54700000000000004</v>
      </c>
      <c r="D90" s="9"/>
      <c r="E90" s="9">
        <v>-1.409</v>
      </c>
      <c r="F90" s="9">
        <v>-0.54700000000000004</v>
      </c>
      <c r="G90" s="21">
        <f>VLOOKUP(A90,[1]TDSheet!$A:$G,7,0)</f>
        <v>0</v>
      </c>
      <c r="H90" s="2" t="e">
        <f>VLOOKUP(A90,[1]TDSheet!$A:$H,8,0)</f>
        <v>#N/A</v>
      </c>
      <c r="K90" s="2">
        <f t="shared" si="11"/>
        <v>-1.409</v>
      </c>
      <c r="L90" s="2">
        <f>VLOOKUP(A90,[1]TDSheet!$A:$K,11,0)</f>
        <v>0</v>
      </c>
      <c r="M90" s="2">
        <f>VLOOKUP(A90,[1]TDSheet!$A:$N,14,0)</f>
        <v>0</v>
      </c>
      <c r="N90" s="2">
        <f t="shared" si="12"/>
        <v>-0.28179999999999999</v>
      </c>
      <c r="O90" s="22"/>
      <c r="P90" s="22"/>
      <c r="R90" s="2">
        <f t="shared" si="14"/>
        <v>1.9410929737402416</v>
      </c>
      <c r="S90" s="2">
        <f t="shared" si="15"/>
        <v>1.9410929737402416</v>
      </c>
      <c r="T90" s="2">
        <f>VLOOKUP(A90,[1]TDSheet!$A:$T,20,0)</f>
        <v>0</v>
      </c>
      <c r="U90" s="2">
        <f>VLOOKUP(A90,[1]TDSheet!$A:$U,21,0)</f>
        <v>0</v>
      </c>
      <c r="V90" s="2">
        <f>VLOOKUP(A90,[1]TDSheet!$A:$M,13,0)</f>
        <v>-0.28179999999999999</v>
      </c>
      <c r="X90" s="2">
        <f t="shared" si="16"/>
        <v>0</v>
      </c>
    </row>
    <row r="91" spans="1:24" ht="11.1" customHeight="1" x14ac:dyDescent="0.2">
      <c r="A91" s="29" t="s">
        <v>93</v>
      </c>
      <c r="B91" s="8" t="s">
        <v>14</v>
      </c>
      <c r="C91" s="10"/>
      <c r="D91" s="9"/>
      <c r="E91" s="28">
        <f>6+E99</f>
        <v>21</v>
      </c>
      <c r="F91" s="28">
        <f>-6+F99</f>
        <v>3</v>
      </c>
      <c r="G91" s="21">
        <f>VLOOKUP(A91,[1]TDSheet!$A:$G,7,0)</f>
        <v>0.45</v>
      </c>
      <c r="H91" s="2">
        <f>VLOOKUP(A91,[1]TDSheet!$A:$H,8,0)</f>
        <v>55</v>
      </c>
      <c r="J91" s="2">
        <f>VLOOKUP(A91,[2]TDSheet!$A:$E,4,0)</f>
        <v>6</v>
      </c>
      <c r="K91" s="2">
        <f t="shared" si="11"/>
        <v>15</v>
      </c>
      <c r="L91" s="2">
        <f>VLOOKUP(A91,[1]TDSheet!$A:$K,11,0)</f>
        <v>15</v>
      </c>
      <c r="M91" s="2">
        <f>VLOOKUP(A91,[1]TDSheet!$A:$N,14,0)</f>
        <v>5</v>
      </c>
      <c r="N91" s="2">
        <f t="shared" si="12"/>
        <v>4.2</v>
      </c>
      <c r="O91" s="22">
        <v>25</v>
      </c>
      <c r="P91" s="22"/>
      <c r="R91" s="2">
        <f t="shared" si="14"/>
        <v>11.428571428571429</v>
      </c>
      <c r="S91" s="2">
        <f t="shared" si="15"/>
        <v>5.4761904761904763</v>
      </c>
      <c r="T91" s="2">
        <f>VLOOKUP(A91,[1]TDSheet!$A:$T,20,0)</f>
        <v>2</v>
      </c>
      <c r="U91" s="2">
        <f>VLOOKUP(A91,[1]TDSheet!$A:$U,21,0)</f>
        <v>0</v>
      </c>
      <c r="V91" s="2">
        <f>VLOOKUP(A91,[1]TDSheet!$A:$M,13,0)</f>
        <v>1.2</v>
      </c>
      <c r="W91" s="30" t="s">
        <v>127</v>
      </c>
      <c r="X91" s="2">
        <f t="shared" si="16"/>
        <v>11.25</v>
      </c>
    </row>
    <row r="92" spans="1:24" ht="11.1" customHeight="1" x14ac:dyDescent="0.2">
      <c r="A92" s="8" t="s">
        <v>94</v>
      </c>
      <c r="B92" s="8" t="s">
        <v>9</v>
      </c>
      <c r="C92" s="10"/>
      <c r="D92" s="9">
        <v>43.085000000000001</v>
      </c>
      <c r="E92" s="9">
        <v>5.3460000000000001</v>
      </c>
      <c r="F92" s="9">
        <v>37.738999999999997</v>
      </c>
      <c r="G92" s="21">
        <v>1</v>
      </c>
      <c r="H92" s="2">
        <v>55</v>
      </c>
      <c r="J92" s="2">
        <f>VLOOKUP(A92,[2]TDSheet!$A:$E,4,0)</f>
        <v>5.3460000000000001</v>
      </c>
      <c r="K92" s="2">
        <f t="shared" si="11"/>
        <v>0</v>
      </c>
      <c r="L92" s="2">
        <v>0</v>
      </c>
      <c r="M92" s="2">
        <v>25</v>
      </c>
      <c r="N92" s="2">
        <f t="shared" si="12"/>
        <v>1.0691999999999999</v>
      </c>
      <c r="O92" s="22"/>
      <c r="P92" s="22"/>
      <c r="R92" s="2">
        <f t="shared" si="14"/>
        <v>58.678451178451176</v>
      </c>
      <c r="S92" s="2">
        <f t="shared" si="15"/>
        <v>58.678451178451176</v>
      </c>
      <c r="T92" s="2">
        <v>0</v>
      </c>
      <c r="U92" s="2">
        <v>0</v>
      </c>
      <c r="V92" s="2">
        <v>0</v>
      </c>
      <c r="X92" s="2">
        <f t="shared" si="16"/>
        <v>0</v>
      </c>
    </row>
    <row r="93" spans="1:24" ht="11.1" customHeight="1" x14ac:dyDescent="0.2">
      <c r="A93" s="29" t="s">
        <v>95</v>
      </c>
      <c r="B93" s="8" t="s">
        <v>14</v>
      </c>
      <c r="C93" s="10"/>
      <c r="D93" s="9">
        <v>12</v>
      </c>
      <c r="E93" s="28">
        <v>12</v>
      </c>
      <c r="F93" s="9"/>
      <c r="G93" s="21">
        <f>VLOOKUP(A93,[1]TDSheet!$A:$G,7,0)</f>
        <v>0</v>
      </c>
      <c r="H93" s="2">
        <f>VLOOKUP(A93,[1]TDSheet!$A:$H,8,0)</f>
        <v>45</v>
      </c>
      <c r="J93" s="2">
        <f>VLOOKUP(A93,[2]TDSheet!$A:$E,4,0)</f>
        <v>12</v>
      </c>
      <c r="K93" s="2">
        <f t="shared" si="11"/>
        <v>0</v>
      </c>
      <c r="L93" s="2">
        <f>VLOOKUP(A93,[1]TDSheet!$A:$K,11,0)</f>
        <v>0</v>
      </c>
      <c r="M93" s="2">
        <f>VLOOKUP(A93,[1]TDSheet!$A:$N,14,0)</f>
        <v>0</v>
      </c>
      <c r="N93" s="2">
        <f t="shared" si="12"/>
        <v>2.4</v>
      </c>
      <c r="O93" s="22"/>
      <c r="P93" s="22"/>
      <c r="R93" s="2">
        <f t="shared" si="14"/>
        <v>0</v>
      </c>
      <c r="S93" s="2">
        <f t="shared" si="15"/>
        <v>0</v>
      </c>
      <c r="T93" s="2">
        <f>VLOOKUP(A93,[1]TDSheet!$A:$T,20,0)</f>
        <v>4</v>
      </c>
      <c r="U93" s="2">
        <f>VLOOKUP(A93,[1]TDSheet!$A:$U,21,0)</f>
        <v>0</v>
      </c>
      <c r="V93" s="2">
        <f>VLOOKUP(A93,[1]TDSheet!$A:$M,13,0)</f>
        <v>2.4</v>
      </c>
      <c r="W93" s="30" t="str">
        <f>VLOOKUP(A93,[1]TDSheet!$A:$V,22,0)</f>
        <v>то же что и 030 (задвоенное СКЮ)</v>
      </c>
      <c r="X93" s="2">
        <f t="shared" si="16"/>
        <v>0</v>
      </c>
    </row>
    <row r="94" spans="1:24" ht="11.1" customHeight="1" x14ac:dyDescent="0.2">
      <c r="A94" s="29" t="s">
        <v>96</v>
      </c>
      <c r="B94" s="8" t="s">
        <v>14</v>
      </c>
      <c r="C94" s="10"/>
      <c r="D94" s="9">
        <v>6</v>
      </c>
      <c r="E94" s="28">
        <v>6</v>
      </c>
      <c r="F94" s="9"/>
      <c r="G94" s="21">
        <f>VLOOKUP(A94,[1]TDSheet!$A:$G,7,0)</f>
        <v>0</v>
      </c>
      <c r="H94" s="2">
        <f>VLOOKUP(A94,[1]TDSheet!$A:$H,8,0)</f>
        <v>45</v>
      </c>
      <c r="J94" s="2">
        <f>VLOOKUP(A94,[2]TDSheet!$A:$E,4,0)</f>
        <v>12</v>
      </c>
      <c r="K94" s="2">
        <f t="shared" si="11"/>
        <v>-6</v>
      </c>
      <c r="L94" s="2">
        <f>VLOOKUP(A94,[1]TDSheet!$A:$K,11,0)</f>
        <v>0</v>
      </c>
      <c r="M94" s="2">
        <f>VLOOKUP(A94,[1]TDSheet!$A:$N,14,0)</f>
        <v>0</v>
      </c>
      <c r="N94" s="2">
        <f t="shared" si="12"/>
        <v>1.2</v>
      </c>
      <c r="O94" s="22"/>
      <c r="P94" s="22"/>
      <c r="R94" s="2">
        <f t="shared" si="14"/>
        <v>0</v>
      </c>
      <c r="S94" s="2">
        <f t="shared" si="15"/>
        <v>0</v>
      </c>
      <c r="T94" s="2">
        <f>VLOOKUP(A94,[1]TDSheet!$A:$T,20,0)</f>
        <v>4</v>
      </c>
      <c r="U94" s="2">
        <f>VLOOKUP(A94,[1]TDSheet!$A:$U,21,0)</f>
        <v>0</v>
      </c>
      <c r="V94" s="2">
        <f>VLOOKUP(A94,[1]TDSheet!$A:$M,13,0)</f>
        <v>1.2</v>
      </c>
      <c r="W94" s="30" t="str">
        <f>VLOOKUP(A94,[1]TDSheet!$A:$V,22,0)</f>
        <v>то же что и 032 (задвоенное СКЮ)</v>
      </c>
      <c r="X94" s="2">
        <f t="shared" si="16"/>
        <v>0</v>
      </c>
    </row>
    <row r="95" spans="1:24" ht="11.1" customHeight="1" x14ac:dyDescent="0.2">
      <c r="A95" s="8" t="s">
        <v>97</v>
      </c>
      <c r="B95" s="8" t="s">
        <v>9</v>
      </c>
      <c r="C95" s="10"/>
      <c r="D95" s="9">
        <v>8.8870000000000005</v>
      </c>
      <c r="E95" s="9">
        <v>8.8870000000000005</v>
      </c>
      <c r="F95" s="9"/>
      <c r="G95" s="21">
        <f>VLOOKUP(A95,[1]TDSheet!$A:$G,7,0)</f>
        <v>0</v>
      </c>
      <c r="H95" s="2" t="e">
        <f>VLOOKUP(A95,[1]TDSheet!$A:$H,8,0)</f>
        <v>#N/A</v>
      </c>
      <c r="J95" s="2">
        <f>VLOOKUP(A95,[2]TDSheet!$A:$E,4,0)</f>
        <v>8.8870000000000005</v>
      </c>
      <c r="K95" s="2">
        <f t="shared" si="11"/>
        <v>0</v>
      </c>
      <c r="L95" s="2">
        <f>VLOOKUP(A95,[1]TDSheet!$A:$K,11,0)</f>
        <v>0</v>
      </c>
      <c r="M95" s="2">
        <f>VLOOKUP(A95,[1]TDSheet!$A:$N,14,0)</f>
        <v>0</v>
      </c>
      <c r="N95" s="2">
        <f t="shared" si="12"/>
        <v>1.7774000000000001</v>
      </c>
      <c r="O95" s="22"/>
      <c r="P95" s="22"/>
      <c r="R95" s="2">
        <f t="shared" si="14"/>
        <v>0</v>
      </c>
      <c r="S95" s="2">
        <f t="shared" si="15"/>
        <v>0</v>
      </c>
      <c r="T95" s="2">
        <f>VLOOKUP(A95,[1]TDSheet!$A:$T,20,0)</f>
        <v>2.9553333333333334</v>
      </c>
      <c r="U95" s="2">
        <f>VLOOKUP(A95,[1]TDSheet!$A:$U,21,0)</f>
        <v>0</v>
      </c>
      <c r="V95" s="2">
        <f>VLOOKUP(A95,[1]TDSheet!$A:$M,13,0)</f>
        <v>1.7774000000000001</v>
      </c>
      <c r="X95" s="2">
        <f t="shared" si="16"/>
        <v>0</v>
      </c>
    </row>
    <row r="96" spans="1:24" ht="11.1" customHeight="1" x14ac:dyDescent="0.2">
      <c r="A96" s="8" t="s">
        <v>98</v>
      </c>
      <c r="B96" s="8" t="s">
        <v>9</v>
      </c>
      <c r="C96" s="9">
        <v>37.709000000000003</v>
      </c>
      <c r="D96" s="9"/>
      <c r="E96" s="9">
        <v>28.45</v>
      </c>
      <c r="F96" s="9">
        <v>7.9130000000000003</v>
      </c>
      <c r="G96" s="21">
        <f>VLOOKUP(A96,[1]TDSheet!$A:$G,7,0)</f>
        <v>1</v>
      </c>
      <c r="H96" s="2">
        <f>VLOOKUP(A96,[1]TDSheet!$A:$H,8,0)</f>
        <v>40</v>
      </c>
      <c r="J96" s="2">
        <f>VLOOKUP(A96,[2]TDSheet!$A:$E,4,0)</f>
        <v>36.426000000000002</v>
      </c>
      <c r="K96" s="2">
        <f t="shared" si="11"/>
        <v>-7.9760000000000026</v>
      </c>
      <c r="L96" s="2">
        <f>VLOOKUP(A96,[1]TDSheet!$A:$K,11,0)</f>
        <v>0</v>
      </c>
      <c r="M96" s="2">
        <f>VLOOKUP(A96,[1]TDSheet!$A:$N,14,0)</f>
        <v>27.842200000000002</v>
      </c>
      <c r="N96" s="2">
        <f t="shared" si="12"/>
        <v>5.6899999999999995</v>
      </c>
      <c r="O96" s="22">
        <f>11*N96-M96-L96-F96</f>
        <v>26.834799999999998</v>
      </c>
      <c r="P96" s="22"/>
      <c r="R96" s="2">
        <f t="shared" si="14"/>
        <v>11.000000000000002</v>
      </c>
      <c r="S96" s="2">
        <f t="shared" si="15"/>
        <v>6.2838664323374349</v>
      </c>
      <c r="T96" s="2">
        <f>VLOOKUP(A96,[1]TDSheet!$A:$T,20,0)</f>
        <v>6.1066666666666665</v>
      </c>
      <c r="U96" s="2">
        <f>VLOOKUP(A96,[1]TDSheet!$A:$U,21,0)</f>
        <v>1.6408</v>
      </c>
      <c r="V96" s="2">
        <f>VLOOKUP(A96,[1]TDSheet!$A:$M,13,0)</f>
        <v>5.9592000000000001</v>
      </c>
      <c r="X96" s="2">
        <f t="shared" si="16"/>
        <v>26.834799999999998</v>
      </c>
    </row>
    <row r="97" spans="1:24" ht="21.95" customHeight="1" x14ac:dyDescent="0.2">
      <c r="A97" s="8" t="s">
        <v>99</v>
      </c>
      <c r="B97" s="8" t="s">
        <v>14</v>
      </c>
      <c r="C97" s="9">
        <v>53</v>
      </c>
      <c r="D97" s="9"/>
      <c r="E97" s="9">
        <v>24</v>
      </c>
      <c r="F97" s="9">
        <v>29</v>
      </c>
      <c r="G97" s="21">
        <f>VLOOKUP(A97,[1]TDSheet!$A:$G,7,0)</f>
        <v>0.35</v>
      </c>
      <c r="H97" s="2">
        <f>VLOOKUP(A97,[1]TDSheet!$A:$H,8,0)</f>
        <v>40</v>
      </c>
      <c r="J97" s="2">
        <f>VLOOKUP(A97,[2]TDSheet!$A:$E,4,0)</f>
        <v>24</v>
      </c>
      <c r="K97" s="2">
        <f t="shared" si="11"/>
        <v>0</v>
      </c>
      <c r="L97" s="2">
        <f>VLOOKUP(A97,[1]TDSheet!$A:$K,11,0)</f>
        <v>0</v>
      </c>
      <c r="M97" s="2">
        <f>VLOOKUP(A97,[1]TDSheet!$A:$N,14,0)</f>
        <v>14.199999999999996</v>
      </c>
      <c r="N97" s="2">
        <f t="shared" si="12"/>
        <v>4.8</v>
      </c>
      <c r="O97" s="22">
        <f>11*N97-M97-L97-F97</f>
        <v>9.6000000000000014</v>
      </c>
      <c r="P97" s="22"/>
      <c r="R97" s="2">
        <f t="shared" si="14"/>
        <v>11</v>
      </c>
      <c r="S97" s="2">
        <f t="shared" si="15"/>
        <v>9</v>
      </c>
      <c r="T97" s="2">
        <f>VLOOKUP(A97,[1]TDSheet!$A:$T,20,0)</f>
        <v>0</v>
      </c>
      <c r="U97" s="2">
        <f>VLOOKUP(A97,[1]TDSheet!$A:$U,21,0)</f>
        <v>0.2</v>
      </c>
      <c r="V97" s="2">
        <f>VLOOKUP(A97,[1]TDSheet!$A:$M,13,0)</f>
        <v>4.8</v>
      </c>
      <c r="X97" s="2">
        <f t="shared" si="16"/>
        <v>3.3600000000000003</v>
      </c>
    </row>
    <row r="98" spans="1:24" ht="11.1" customHeight="1" x14ac:dyDescent="0.2">
      <c r="A98" s="29" t="s">
        <v>100</v>
      </c>
      <c r="B98" s="8" t="s">
        <v>14</v>
      </c>
      <c r="C98" s="9">
        <v>29</v>
      </c>
      <c r="D98" s="9"/>
      <c r="E98" s="9"/>
      <c r="F98" s="9"/>
      <c r="G98" s="21">
        <f>VLOOKUP(A98,[1]TDSheet!$A:$G,7,0)</f>
        <v>0</v>
      </c>
      <c r="H98" s="2">
        <f>VLOOKUP(A98,[1]TDSheet!$A:$H,8,0)</f>
        <v>45</v>
      </c>
      <c r="K98" s="2">
        <f t="shared" si="11"/>
        <v>0</v>
      </c>
      <c r="L98" s="2">
        <f>VLOOKUP(A98,[1]TDSheet!$A:$K,11,0)</f>
        <v>0</v>
      </c>
      <c r="M98" s="2">
        <f>VLOOKUP(A98,[1]TDSheet!$A:$N,14,0)</f>
        <v>0</v>
      </c>
      <c r="N98" s="2">
        <f t="shared" si="12"/>
        <v>0</v>
      </c>
      <c r="O98" s="22"/>
      <c r="P98" s="22"/>
      <c r="R98" s="2" t="e">
        <f t="shared" si="14"/>
        <v>#DIV/0!</v>
      </c>
      <c r="S98" s="2" t="e">
        <f t="shared" si="15"/>
        <v>#DIV/0!</v>
      </c>
      <c r="T98" s="2">
        <f>VLOOKUP(A98,[1]TDSheet!$A:$T,20,0)</f>
        <v>0</v>
      </c>
      <c r="U98" s="2">
        <f>VLOOKUP(A98,[1]TDSheet!$A:$U,21,0)</f>
        <v>0.4</v>
      </c>
      <c r="V98" s="2">
        <f>VLOOKUP(A98,[1]TDSheet!$A:$M,13,0)</f>
        <v>0</v>
      </c>
      <c r="W98" s="30" t="str">
        <f>VLOOKUP(A98,[1]TDSheet!$A:$V,22,0)</f>
        <v>то же что и 460 (задвоенное СКЮ)</v>
      </c>
      <c r="X98" s="2">
        <f t="shared" si="16"/>
        <v>0</v>
      </c>
    </row>
    <row r="99" spans="1:24" ht="21.95" customHeight="1" x14ac:dyDescent="0.2">
      <c r="A99" s="29" t="s">
        <v>101</v>
      </c>
      <c r="B99" s="8" t="s">
        <v>14</v>
      </c>
      <c r="C99" s="9">
        <v>24</v>
      </c>
      <c r="D99" s="9"/>
      <c r="E99" s="28">
        <v>15</v>
      </c>
      <c r="F99" s="28">
        <v>9</v>
      </c>
      <c r="G99" s="21">
        <v>0</v>
      </c>
      <c r="H99" s="2">
        <f>VLOOKUP(A99,[1]TDSheet!$A:$H,8,0)</f>
        <v>55</v>
      </c>
      <c r="J99" s="2">
        <f>VLOOKUP(A99,[2]TDSheet!$A:$E,4,0)</f>
        <v>17</v>
      </c>
      <c r="K99" s="2">
        <f t="shared" si="11"/>
        <v>-2</v>
      </c>
      <c r="L99" s="2">
        <f>VLOOKUP(A99,[1]TDSheet!$A:$K,11,0)</f>
        <v>0</v>
      </c>
      <c r="M99" s="2">
        <f>VLOOKUP(A99,[1]TDSheet!$A:$N,14,0)</f>
        <v>0</v>
      </c>
      <c r="N99" s="2">
        <f t="shared" si="12"/>
        <v>3</v>
      </c>
      <c r="O99" s="22">
        <v>0</v>
      </c>
      <c r="P99" s="22"/>
      <c r="R99" s="2">
        <f t="shared" si="14"/>
        <v>3</v>
      </c>
      <c r="S99" s="2">
        <f t="shared" si="15"/>
        <v>3</v>
      </c>
      <c r="T99" s="2">
        <f>VLOOKUP(A99,[1]TDSheet!$A:$T,20,0)</f>
        <v>0</v>
      </c>
      <c r="U99" s="2">
        <f>VLOOKUP(A99,[1]TDSheet!$A:$U,21,0)</f>
        <v>0</v>
      </c>
      <c r="V99" s="2">
        <f>VLOOKUP(A99,[1]TDSheet!$A:$M,13,0)</f>
        <v>1.4</v>
      </c>
      <c r="W99" s="30" t="s">
        <v>126</v>
      </c>
      <c r="X99" s="2">
        <f t="shared" si="16"/>
        <v>0</v>
      </c>
    </row>
    <row r="100" spans="1:24" ht="21.95" customHeight="1" x14ac:dyDescent="0.2">
      <c r="A100" s="8" t="s">
        <v>102</v>
      </c>
      <c r="B100" s="8" t="s">
        <v>14</v>
      </c>
      <c r="C100" s="9">
        <v>24</v>
      </c>
      <c r="D100" s="9"/>
      <c r="E100" s="9">
        <v>11</v>
      </c>
      <c r="F100" s="9">
        <v>12</v>
      </c>
      <c r="G100" s="21">
        <f>VLOOKUP(A100,[1]TDSheet!$A:$G,7,0)</f>
        <v>0.11</v>
      </c>
      <c r="H100" s="2">
        <f>VLOOKUP(A100,[1]TDSheet!$A:$H,8,0)</f>
        <v>150</v>
      </c>
      <c r="J100" s="2">
        <f>VLOOKUP(A100,[2]TDSheet!$A:$E,4,0)</f>
        <v>15</v>
      </c>
      <c r="K100" s="2">
        <f t="shared" si="11"/>
        <v>-4</v>
      </c>
      <c r="L100" s="2">
        <f>VLOOKUP(A100,[1]TDSheet!$A:$K,11,0)</f>
        <v>0</v>
      </c>
      <c r="M100" s="2">
        <f>VLOOKUP(A100,[1]TDSheet!$A:$N,14,0)</f>
        <v>6.8000000000000007</v>
      </c>
      <c r="N100" s="2">
        <f t="shared" si="12"/>
        <v>2.2000000000000002</v>
      </c>
      <c r="O100" s="22">
        <f t="shared" ref="O100" si="18">13*N100-M100-L100-F100</f>
        <v>9.8000000000000007</v>
      </c>
      <c r="P100" s="22"/>
      <c r="R100" s="2">
        <f t="shared" si="14"/>
        <v>13</v>
      </c>
      <c r="S100" s="2">
        <f t="shared" si="15"/>
        <v>8.545454545454545</v>
      </c>
      <c r="T100" s="2">
        <f>VLOOKUP(A100,[1]TDSheet!$A:$T,20,0)</f>
        <v>0</v>
      </c>
      <c r="U100" s="2">
        <f>VLOOKUP(A100,[1]TDSheet!$A:$U,21,0)</f>
        <v>0</v>
      </c>
      <c r="V100" s="2">
        <f>VLOOKUP(A100,[1]TDSheet!$A:$M,13,0)</f>
        <v>2.2000000000000002</v>
      </c>
      <c r="X100" s="2">
        <f t="shared" si="16"/>
        <v>1.0780000000000001</v>
      </c>
    </row>
    <row r="101" spans="1:24" ht="11.1" customHeight="1" x14ac:dyDescent="0.2">
      <c r="A101" s="29" t="s">
        <v>103</v>
      </c>
      <c r="B101" s="8" t="s">
        <v>14</v>
      </c>
      <c r="C101" s="9">
        <v>29</v>
      </c>
      <c r="D101" s="9">
        <v>91</v>
      </c>
      <c r="E101" s="9">
        <v>11</v>
      </c>
      <c r="F101" s="9">
        <v>106</v>
      </c>
      <c r="G101" s="21">
        <f>VLOOKUP(A101,[1]TDSheet!$A:$G,7,0)</f>
        <v>0.35</v>
      </c>
      <c r="H101" s="2">
        <f>VLOOKUP(A101,[1]TDSheet!$A:$H,8,0)</f>
        <v>45</v>
      </c>
      <c r="J101" s="2">
        <f>VLOOKUP(A101,[2]TDSheet!$A:$E,4,0)</f>
        <v>12</v>
      </c>
      <c r="K101" s="2">
        <f t="shared" si="11"/>
        <v>-1</v>
      </c>
      <c r="L101" s="2">
        <f>VLOOKUP(A101,[1]TDSheet!$A:$K,11,0)</f>
        <v>0</v>
      </c>
      <c r="M101" s="2">
        <f>VLOOKUP(A101,[1]TDSheet!$A:$N,14,0)</f>
        <v>0</v>
      </c>
      <c r="N101" s="2">
        <f t="shared" si="12"/>
        <v>2.2000000000000002</v>
      </c>
      <c r="O101" s="22"/>
      <c r="P101" s="22"/>
      <c r="R101" s="2">
        <f t="shared" si="14"/>
        <v>48.18181818181818</v>
      </c>
      <c r="S101" s="2">
        <f t="shared" si="15"/>
        <v>48.18181818181818</v>
      </c>
      <c r="T101" s="2">
        <f>VLOOKUP(A101,[1]TDSheet!$A:$T,20,0)</f>
        <v>0</v>
      </c>
      <c r="U101" s="2">
        <f>VLOOKUP(A101,[1]TDSheet!$A:$U,21,0)</f>
        <v>0.2</v>
      </c>
      <c r="V101" s="2">
        <f>VLOOKUP(A101,[1]TDSheet!$A:$M,13,0)</f>
        <v>1.8</v>
      </c>
      <c r="W101" s="30" t="str">
        <f>VLOOKUP(A101,[1]TDSheet!$A:$V,22,0)</f>
        <v>то же что и 451</v>
      </c>
      <c r="X101" s="2">
        <f t="shared" si="16"/>
        <v>0</v>
      </c>
    </row>
    <row r="102" spans="1:24" ht="21.95" customHeight="1" x14ac:dyDescent="0.2">
      <c r="A102" s="8" t="s">
        <v>104</v>
      </c>
      <c r="B102" s="8" t="s">
        <v>9</v>
      </c>
      <c r="C102" s="9">
        <v>4.1900000000000004</v>
      </c>
      <c r="D102" s="9"/>
      <c r="E102" s="9"/>
      <c r="F102" s="9"/>
      <c r="G102" s="21">
        <f>VLOOKUP(A102,[1]TDSheet!$A:$G,7,0)</f>
        <v>1</v>
      </c>
      <c r="H102" s="2">
        <f>VLOOKUP(A102,[1]TDSheet!$A:$H,8,0)</f>
        <v>50</v>
      </c>
      <c r="K102" s="2">
        <f t="shared" si="11"/>
        <v>0</v>
      </c>
      <c r="L102" s="2">
        <f>VLOOKUP(A102,[1]TDSheet!$A:$K,11,0)</f>
        <v>15.521199999999999</v>
      </c>
      <c r="M102" s="2">
        <f>VLOOKUP(A102,[1]TDSheet!$A:$N,14,0)</f>
        <v>0</v>
      </c>
      <c r="N102" s="2">
        <f t="shared" si="12"/>
        <v>0</v>
      </c>
      <c r="O102" s="22"/>
      <c r="P102" s="22"/>
      <c r="R102" s="2" t="e">
        <f t="shared" si="14"/>
        <v>#DIV/0!</v>
      </c>
      <c r="S102" s="2" t="e">
        <f t="shared" si="15"/>
        <v>#DIV/0!</v>
      </c>
      <c r="T102" s="2">
        <f>VLOOKUP(A102,[1]TDSheet!$A:$T,20,0)</f>
        <v>0</v>
      </c>
      <c r="U102" s="2">
        <f>VLOOKUP(A102,[1]TDSheet!$A:$U,21,0)</f>
        <v>2.2176</v>
      </c>
      <c r="V102" s="2">
        <f>VLOOKUP(A102,[1]TDSheet!$A:$M,13,0)</f>
        <v>0.8375999999999999</v>
      </c>
      <c r="W102" s="2" t="str">
        <f>VLOOKUP(A102,[1]TDSheet!$A:$V,22,0)</f>
        <v>новинка</v>
      </c>
      <c r="X102" s="2">
        <f t="shared" si="16"/>
        <v>0</v>
      </c>
    </row>
    <row r="104" spans="1:24" ht="11.45" customHeight="1" x14ac:dyDescent="0.2">
      <c r="I104" s="13" t="e">
        <f>VLOOKUP(A104,[3]TDSheet!$A:$J,10,0)</f>
        <v>#N/A</v>
      </c>
    </row>
    <row r="105" spans="1:24" ht="11.45" customHeight="1" x14ac:dyDescent="0.2">
      <c r="I105" s="13" t="e">
        <f>VLOOKUP(A105,[3]TDSheet!$A:$J,10,0)</f>
        <v>#N/A</v>
      </c>
    </row>
    <row r="106" spans="1:24" ht="11.45" customHeight="1" x14ac:dyDescent="0.2">
      <c r="I106" s="13" t="e">
        <f>VLOOKUP(A106,[3]TDSheet!$A:$J,10,0)</f>
        <v>#N/A</v>
      </c>
    </row>
    <row r="107" spans="1:24" ht="11.45" customHeight="1" x14ac:dyDescent="0.2">
      <c r="I107" s="13" t="e">
        <f>VLOOKUP(A107,[3]TDSheet!$A:$J,10,0)</f>
        <v>#N/A</v>
      </c>
    </row>
    <row r="108" spans="1:24" ht="11.45" customHeight="1" x14ac:dyDescent="0.2">
      <c r="I108" s="13" t="e">
        <f>VLOOKUP(A108,[3]TDSheet!$A:$J,10,0)</f>
        <v>#N/A</v>
      </c>
    </row>
    <row r="109" spans="1:24" ht="11.45" customHeight="1" x14ac:dyDescent="0.2">
      <c r="I109" s="13" t="e">
        <f>VLOOKUP(A109,[3]TDSheet!$A:$J,10,0)</f>
        <v>#N/A</v>
      </c>
    </row>
    <row r="112" spans="1:24" ht="11.45" customHeight="1" x14ac:dyDescent="0.2">
      <c r="I112" s="13" t="e">
        <f>VLOOKUP(A112,[3]TDSheet!$A:$J,10,0)</f>
        <v>#N/A</v>
      </c>
    </row>
  </sheetData>
  <autoFilter ref="A3:X102" xr:uid="{A9C121A2-F1A8-4C5F-BE91-590EBA5F19A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2024-01-22T13:40:32Z</dcterms:modified>
</cp:coreProperties>
</file>