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7,01,24 КИ\"/>
    </mc:Choice>
  </mc:AlternateContent>
  <xr:revisionPtr revIDLastSave="0" documentId="13_ncr:1_{5010C42F-A0EC-4AF1-808D-6A330F7909F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6" i="1"/>
  <c r="F10" i="1" l="1"/>
  <c r="E10" i="1"/>
  <c r="E5" i="1" s="1"/>
  <c r="F54" i="1"/>
  <c r="E54" i="1"/>
  <c r="O7" i="1"/>
  <c r="O8" i="1"/>
  <c r="O9" i="1"/>
  <c r="O10" i="1"/>
  <c r="O11" i="1"/>
  <c r="O12" i="1"/>
  <c r="U12" i="1" s="1"/>
  <c r="O13" i="1"/>
  <c r="O14" i="1"/>
  <c r="U14" i="1" s="1"/>
  <c r="O15" i="1"/>
  <c r="O16" i="1"/>
  <c r="O17" i="1"/>
  <c r="O18" i="1"/>
  <c r="P18" i="1" s="1"/>
  <c r="Q18" i="1" s="1"/>
  <c r="O19" i="1"/>
  <c r="O20" i="1"/>
  <c r="O21" i="1"/>
  <c r="O22" i="1"/>
  <c r="U22" i="1" s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U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U57" i="1" s="1"/>
  <c r="O58" i="1"/>
  <c r="O59" i="1"/>
  <c r="O60" i="1"/>
  <c r="O61" i="1"/>
  <c r="O62" i="1"/>
  <c r="U62" i="1" s="1"/>
  <c r="O63" i="1"/>
  <c r="O64" i="1"/>
  <c r="O65" i="1"/>
  <c r="O66" i="1"/>
  <c r="O67" i="1"/>
  <c r="O68" i="1"/>
  <c r="U68" i="1" s="1"/>
  <c r="O69" i="1"/>
  <c r="O70" i="1"/>
  <c r="O71" i="1"/>
  <c r="O72" i="1"/>
  <c r="U72" i="1" s="1"/>
  <c r="O73" i="1"/>
  <c r="U73" i="1" s="1"/>
  <c r="O74" i="1"/>
  <c r="U74" i="1" s="1"/>
  <c r="O75" i="1"/>
  <c r="O76" i="1"/>
  <c r="O77" i="1"/>
  <c r="U77" i="1" s="1"/>
  <c r="O78" i="1"/>
  <c r="O79" i="1"/>
  <c r="O80" i="1"/>
  <c r="U80" i="1" s="1"/>
  <c r="O81" i="1"/>
  <c r="U81" i="1" s="1"/>
  <c r="O6" i="1"/>
  <c r="O5" i="1" s="1"/>
  <c r="J12" i="1"/>
  <c r="J73" i="1"/>
  <c r="I7" i="1"/>
  <c r="I8" i="1"/>
  <c r="J8" i="1" s="1"/>
  <c r="I9" i="1"/>
  <c r="J9" i="1" s="1"/>
  <c r="I10" i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U17" i="1"/>
  <c r="U13" i="1"/>
  <c r="N19" i="1"/>
  <c r="N26" i="1"/>
  <c r="N29" i="1"/>
  <c r="N30" i="1"/>
  <c r="N32" i="1"/>
  <c r="N33" i="1"/>
  <c r="N34" i="1"/>
  <c r="N38" i="1"/>
  <c r="N40" i="1"/>
  <c r="N44" i="1"/>
  <c r="N52" i="1"/>
  <c r="P52" i="1" s="1"/>
  <c r="Q52" i="1" s="1"/>
  <c r="N55" i="1"/>
  <c r="N60" i="1"/>
  <c r="N61" i="1"/>
  <c r="N63" i="1"/>
  <c r="P63" i="1" s="1"/>
  <c r="Q63" i="1" s="1"/>
  <c r="N69" i="1"/>
  <c r="N70" i="1"/>
  <c r="N6" i="1"/>
  <c r="G62" i="1"/>
  <c r="V62" i="1"/>
  <c r="W62" i="1"/>
  <c r="F5" i="1"/>
  <c r="R5" i="1"/>
  <c r="L5" i="1"/>
  <c r="K5" i="1"/>
  <c r="G7" i="1"/>
  <c r="H7" i="1"/>
  <c r="M7" i="1"/>
  <c r="V7" i="1"/>
  <c r="W7" i="1"/>
  <c r="G8" i="1"/>
  <c r="H8" i="1"/>
  <c r="M8" i="1"/>
  <c r="V8" i="1"/>
  <c r="W8" i="1"/>
  <c r="G9" i="1"/>
  <c r="H9" i="1"/>
  <c r="V9" i="1"/>
  <c r="W9" i="1"/>
  <c r="G10" i="1"/>
  <c r="H10" i="1"/>
  <c r="M10" i="1"/>
  <c r="V10" i="1"/>
  <c r="W10" i="1"/>
  <c r="G11" i="1"/>
  <c r="H11" i="1"/>
  <c r="M11" i="1"/>
  <c r="V11" i="1"/>
  <c r="W11" i="1"/>
  <c r="H12" i="1"/>
  <c r="V12" i="1"/>
  <c r="W12" i="1"/>
  <c r="H13" i="1"/>
  <c r="V13" i="1"/>
  <c r="W13" i="1"/>
  <c r="G14" i="1"/>
  <c r="H14" i="1"/>
  <c r="V14" i="1"/>
  <c r="W14" i="1"/>
  <c r="G15" i="1"/>
  <c r="H15" i="1"/>
  <c r="M15" i="1"/>
  <c r="V15" i="1"/>
  <c r="W15" i="1"/>
  <c r="G16" i="1"/>
  <c r="H16" i="1"/>
  <c r="M16" i="1"/>
  <c r="V16" i="1"/>
  <c r="W16" i="1"/>
  <c r="G17" i="1"/>
  <c r="H17" i="1"/>
  <c r="V17" i="1"/>
  <c r="W17" i="1"/>
  <c r="Y17" i="1"/>
  <c r="G18" i="1"/>
  <c r="H18" i="1"/>
  <c r="V18" i="1"/>
  <c r="W18" i="1"/>
  <c r="G19" i="1"/>
  <c r="H19" i="1"/>
  <c r="M19" i="1"/>
  <c r="V19" i="1"/>
  <c r="W19" i="1"/>
  <c r="G20" i="1"/>
  <c r="H20" i="1"/>
  <c r="M20" i="1"/>
  <c r="V20" i="1"/>
  <c r="W20" i="1"/>
  <c r="G21" i="1"/>
  <c r="H21" i="1"/>
  <c r="M21" i="1"/>
  <c r="U21" i="1" s="1"/>
  <c r="V21" i="1"/>
  <c r="W21" i="1"/>
  <c r="G22" i="1"/>
  <c r="H22" i="1"/>
  <c r="V22" i="1"/>
  <c r="W22" i="1"/>
  <c r="G23" i="1"/>
  <c r="H23" i="1"/>
  <c r="M23" i="1"/>
  <c r="V23" i="1"/>
  <c r="W23" i="1"/>
  <c r="G24" i="1"/>
  <c r="H24" i="1"/>
  <c r="M24" i="1"/>
  <c r="V24" i="1"/>
  <c r="W24" i="1"/>
  <c r="G25" i="1"/>
  <c r="H25" i="1"/>
  <c r="M25" i="1"/>
  <c r="P25" i="1" s="1"/>
  <c r="V25" i="1"/>
  <c r="W25" i="1"/>
  <c r="G26" i="1"/>
  <c r="H26" i="1"/>
  <c r="M26" i="1"/>
  <c r="V26" i="1"/>
  <c r="W26" i="1"/>
  <c r="G27" i="1"/>
  <c r="H27" i="1"/>
  <c r="M27" i="1"/>
  <c r="V27" i="1"/>
  <c r="W27" i="1"/>
  <c r="G28" i="1"/>
  <c r="H28" i="1"/>
  <c r="M28" i="1"/>
  <c r="V28" i="1"/>
  <c r="W28" i="1"/>
  <c r="G29" i="1"/>
  <c r="H29" i="1"/>
  <c r="M29" i="1"/>
  <c r="U29" i="1" s="1"/>
  <c r="V29" i="1"/>
  <c r="W29" i="1"/>
  <c r="G30" i="1"/>
  <c r="H30" i="1"/>
  <c r="M30" i="1"/>
  <c r="V30" i="1"/>
  <c r="W30" i="1"/>
  <c r="G31" i="1"/>
  <c r="H31" i="1"/>
  <c r="M31" i="1"/>
  <c r="U31" i="1" s="1"/>
  <c r="V31" i="1"/>
  <c r="W31" i="1"/>
  <c r="G32" i="1"/>
  <c r="H32" i="1"/>
  <c r="M32" i="1"/>
  <c r="V32" i="1"/>
  <c r="W32" i="1"/>
  <c r="G33" i="1"/>
  <c r="H33" i="1"/>
  <c r="M33" i="1"/>
  <c r="V33" i="1"/>
  <c r="W33" i="1"/>
  <c r="G34" i="1"/>
  <c r="H34" i="1"/>
  <c r="M34" i="1"/>
  <c r="V34" i="1"/>
  <c r="W34" i="1"/>
  <c r="G35" i="1"/>
  <c r="H35" i="1"/>
  <c r="M35" i="1"/>
  <c r="V35" i="1"/>
  <c r="W35" i="1"/>
  <c r="H36" i="1"/>
  <c r="V36" i="1"/>
  <c r="W36" i="1"/>
  <c r="H37" i="1"/>
  <c r="V37" i="1"/>
  <c r="W37" i="1"/>
  <c r="Y37" i="1"/>
  <c r="G38" i="1"/>
  <c r="H38" i="1"/>
  <c r="M38" i="1"/>
  <c r="V38" i="1"/>
  <c r="W38" i="1"/>
  <c r="G39" i="1"/>
  <c r="H39" i="1"/>
  <c r="M39" i="1"/>
  <c r="V39" i="1"/>
  <c r="W39" i="1"/>
  <c r="G40" i="1"/>
  <c r="H40" i="1"/>
  <c r="M40" i="1"/>
  <c r="U40" i="1" s="1"/>
  <c r="V40" i="1"/>
  <c r="W40" i="1"/>
  <c r="G41" i="1"/>
  <c r="H41" i="1"/>
  <c r="M41" i="1"/>
  <c r="U41" i="1" s="1"/>
  <c r="V41" i="1"/>
  <c r="W41" i="1"/>
  <c r="G42" i="1"/>
  <c r="H42" i="1"/>
  <c r="M42" i="1"/>
  <c r="V42" i="1"/>
  <c r="W42" i="1"/>
  <c r="G43" i="1"/>
  <c r="H43" i="1"/>
  <c r="M43" i="1"/>
  <c r="U43" i="1" s="1"/>
  <c r="V43" i="1"/>
  <c r="W43" i="1"/>
  <c r="G44" i="1"/>
  <c r="H44" i="1"/>
  <c r="M44" i="1"/>
  <c r="V44" i="1"/>
  <c r="W44" i="1"/>
  <c r="G45" i="1"/>
  <c r="H45" i="1"/>
  <c r="V45" i="1"/>
  <c r="W45" i="1"/>
  <c r="G46" i="1"/>
  <c r="H46" i="1"/>
  <c r="M46" i="1"/>
  <c r="U46" i="1" s="1"/>
  <c r="V46" i="1"/>
  <c r="W46" i="1"/>
  <c r="G47" i="1"/>
  <c r="H47" i="1"/>
  <c r="M47" i="1"/>
  <c r="V47" i="1"/>
  <c r="W47" i="1"/>
  <c r="G48" i="1"/>
  <c r="H48" i="1"/>
  <c r="M48" i="1"/>
  <c r="P48" i="1" s="1"/>
  <c r="Q48" i="1" s="1"/>
  <c r="V48" i="1"/>
  <c r="W48" i="1"/>
  <c r="G49" i="1"/>
  <c r="H49" i="1"/>
  <c r="M49" i="1"/>
  <c r="V49" i="1"/>
  <c r="W49" i="1"/>
  <c r="G50" i="1"/>
  <c r="H50" i="1"/>
  <c r="M50" i="1"/>
  <c r="V50" i="1"/>
  <c r="W50" i="1"/>
  <c r="G51" i="1"/>
  <c r="H51" i="1"/>
  <c r="M51" i="1"/>
  <c r="P51" i="1" s="1"/>
  <c r="V51" i="1"/>
  <c r="W51" i="1"/>
  <c r="G52" i="1"/>
  <c r="H52" i="1"/>
  <c r="V52" i="1"/>
  <c r="W52" i="1"/>
  <c r="G53" i="1"/>
  <c r="H53" i="1"/>
  <c r="M53" i="1"/>
  <c r="V53" i="1"/>
  <c r="W53" i="1"/>
  <c r="G54" i="1"/>
  <c r="H54" i="1"/>
  <c r="M54" i="1"/>
  <c r="U54" i="1" s="1"/>
  <c r="V54" i="1"/>
  <c r="W54" i="1"/>
  <c r="Y54" i="1"/>
  <c r="G55" i="1"/>
  <c r="H55" i="1"/>
  <c r="M55" i="1"/>
  <c r="U55" i="1" s="1"/>
  <c r="V55" i="1"/>
  <c r="W55" i="1"/>
  <c r="G56" i="1"/>
  <c r="H56" i="1"/>
  <c r="V56" i="1"/>
  <c r="W56" i="1"/>
  <c r="H57" i="1"/>
  <c r="V57" i="1"/>
  <c r="W57" i="1"/>
  <c r="G58" i="1"/>
  <c r="H58" i="1"/>
  <c r="M58" i="1"/>
  <c r="V58" i="1"/>
  <c r="W58" i="1"/>
  <c r="G59" i="1"/>
  <c r="H59" i="1"/>
  <c r="M59" i="1"/>
  <c r="V59" i="1"/>
  <c r="W59" i="1"/>
  <c r="G60" i="1"/>
  <c r="H60" i="1"/>
  <c r="M60" i="1"/>
  <c r="V60" i="1"/>
  <c r="W60" i="1"/>
  <c r="G61" i="1"/>
  <c r="H61" i="1"/>
  <c r="M61" i="1"/>
  <c r="P61" i="1" s="1"/>
  <c r="V61" i="1"/>
  <c r="W61" i="1"/>
  <c r="H62" i="1"/>
  <c r="G63" i="1"/>
  <c r="H63" i="1"/>
  <c r="V63" i="1"/>
  <c r="W63" i="1"/>
  <c r="G64" i="1"/>
  <c r="H64" i="1"/>
  <c r="M64" i="1"/>
  <c r="U64" i="1" s="1"/>
  <c r="V64" i="1"/>
  <c r="W64" i="1"/>
  <c r="G65" i="1"/>
  <c r="H65" i="1"/>
  <c r="M65" i="1"/>
  <c r="V65" i="1"/>
  <c r="W65" i="1"/>
  <c r="G66" i="1"/>
  <c r="H66" i="1"/>
  <c r="M66" i="1"/>
  <c r="U66" i="1" s="1"/>
  <c r="V66" i="1"/>
  <c r="W66" i="1"/>
  <c r="G67" i="1"/>
  <c r="H67" i="1"/>
  <c r="M67" i="1"/>
  <c r="U67" i="1" s="1"/>
  <c r="V67" i="1"/>
  <c r="W67" i="1"/>
  <c r="G68" i="1"/>
  <c r="H68" i="1"/>
  <c r="V68" i="1"/>
  <c r="W68" i="1"/>
  <c r="Y68" i="1"/>
  <c r="G69" i="1"/>
  <c r="H69" i="1"/>
  <c r="M69" i="1"/>
  <c r="U69" i="1" s="1"/>
  <c r="V69" i="1"/>
  <c r="W69" i="1"/>
  <c r="G70" i="1"/>
  <c r="H70" i="1"/>
  <c r="M70" i="1"/>
  <c r="P70" i="1" s="1"/>
  <c r="V70" i="1"/>
  <c r="W70" i="1"/>
  <c r="G71" i="1"/>
  <c r="H71" i="1"/>
  <c r="M71" i="1"/>
  <c r="P71" i="1" s="1"/>
  <c r="V71" i="1"/>
  <c r="W71" i="1"/>
  <c r="H72" i="1"/>
  <c r="V72" i="1"/>
  <c r="W72" i="1"/>
  <c r="H73" i="1"/>
  <c r="V73" i="1"/>
  <c r="W73" i="1"/>
  <c r="H74" i="1"/>
  <c r="V74" i="1"/>
  <c r="W74" i="1"/>
  <c r="G76" i="1"/>
  <c r="H76" i="1"/>
  <c r="M76" i="1"/>
  <c r="V76" i="1"/>
  <c r="W76" i="1"/>
  <c r="H77" i="1"/>
  <c r="W77" i="1"/>
  <c r="G78" i="1"/>
  <c r="H78" i="1"/>
  <c r="M78" i="1"/>
  <c r="P78" i="1" s="1"/>
  <c r="V78" i="1"/>
  <c r="W78" i="1"/>
  <c r="Y78" i="1"/>
  <c r="H79" i="1"/>
  <c r="V79" i="1"/>
  <c r="W79" i="1"/>
  <c r="Y79" i="1"/>
  <c r="H80" i="1"/>
  <c r="V80" i="1"/>
  <c r="W80" i="1"/>
  <c r="Y80" i="1"/>
  <c r="H81" i="1"/>
  <c r="V81" i="1"/>
  <c r="W81" i="1"/>
  <c r="Y81" i="1"/>
  <c r="W6" i="1"/>
  <c r="V6" i="1"/>
  <c r="V5" i="1" s="1"/>
  <c r="M6" i="1"/>
  <c r="P6" i="1" s="1"/>
  <c r="H6" i="1"/>
  <c r="G6" i="1"/>
  <c r="U76" i="1"/>
  <c r="U58" i="1"/>
  <c r="U51" i="1"/>
  <c r="U49" i="1"/>
  <c r="U47" i="1"/>
  <c r="U42" i="1"/>
  <c r="U38" i="1"/>
  <c r="U35" i="1"/>
  <c r="U33" i="1"/>
  <c r="U23" i="1"/>
  <c r="U15" i="1"/>
  <c r="U10" i="1"/>
  <c r="U7" i="1"/>
  <c r="U53" i="1"/>
  <c r="U48" i="1"/>
  <c r="U26" i="1"/>
  <c r="U24" i="1"/>
  <c r="U8" i="1"/>
  <c r="G36" i="1"/>
  <c r="G12" i="1"/>
  <c r="M9" i="1"/>
  <c r="P9" i="1" s="1"/>
  <c r="X6" i="1"/>
  <c r="X80" i="1"/>
  <c r="X78" i="1"/>
  <c r="X76" i="1"/>
  <c r="X73" i="1"/>
  <c r="X71" i="1"/>
  <c r="X69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G81" i="1"/>
  <c r="G80" i="1"/>
  <c r="G79" i="1"/>
  <c r="G74" i="1"/>
  <c r="G72" i="1"/>
  <c r="G73" i="1"/>
  <c r="G57" i="1"/>
  <c r="G37" i="1"/>
  <c r="G13" i="1"/>
  <c r="X81" i="1"/>
  <c r="X79" i="1"/>
  <c r="X77" i="1"/>
  <c r="X74" i="1"/>
  <c r="X72" i="1"/>
  <c r="X70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37" i="1"/>
  <c r="U61" i="1"/>
  <c r="U70" i="1"/>
  <c r="U78" i="1"/>
  <c r="U60" i="1" l="1"/>
  <c r="P26" i="1"/>
  <c r="P24" i="1"/>
  <c r="U16" i="1"/>
  <c r="P8" i="1"/>
  <c r="U18" i="1"/>
  <c r="Q25" i="1"/>
  <c r="Q61" i="1"/>
  <c r="Q26" i="1"/>
  <c r="Q71" i="1"/>
  <c r="U71" i="1"/>
  <c r="Q6" i="1"/>
  <c r="Q78" i="1"/>
  <c r="Q70" i="1"/>
  <c r="Q51" i="1"/>
  <c r="P34" i="1"/>
  <c r="Q34" i="1" s="1"/>
  <c r="P32" i="1"/>
  <c r="U63" i="1"/>
  <c r="U37" i="1"/>
  <c r="U9" i="1"/>
  <c r="P38" i="1"/>
  <c r="P33" i="1"/>
  <c r="Q33" i="1" s="1"/>
  <c r="X5" i="1"/>
  <c r="U6" i="1"/>
  <c r="U34" i="1"/>
  <c r="U32" i="1"/>
  <c r="U39" i="1"/>
  <c r="U27" i="1"/>
  <c r="U25" i="1"/>
  <c r="P44" i="1"/>
  <c r="Q44" i="1" s="1"/>
  <c r="U44" i="1"/>
  <c r="P20" i="1"/>
  <c r="P11" i="1"/>
  <c r="Q11" i="1" s="1"/>
  <c r="U11" i="1"/>
  <c r="P40" i="1"/>
  <c r="U19" i="1"/>
  <c r="N5" i="1"/>
  <c r="M5" i="1"/>
  <c r="U52" i="1"/>
  <c r="U50" i="1"/>
  <c r="U20" i="1"/>
  <c r="U65" i="1"/>
  <c r="W5" i="1"/>
  <c r="U59" i="1"/>
  <c r="P53" i="1"/>
  <c r="P30" i="1"/>
  <c r="Q30" i="1" s="1"/>
  <c r="U30" i="1"/>
  <c r="P28" i="1"/>
  <c r="U28" i="1"/>
  <c r="P55" i="1"/>
  <c r="J7" i="1"/>
  <c r="I5" i="1"/>
  <c r="U79" i="1"/>
  <c r="U75" i="1"/>
  <c r="P69" i="1"/>
  <c r="Q69" i="1" s="1"/>
  <c r="P45" i="1"/>
  <c r="Q45" i="1" s="1"/>
  <c r="U45" i="1"/>
  <c r="P43" i="1"/>
  <c r="Q43" i="1" s="1"/>
  <c r="P29" i="1"/>
  <c r="Q29" i="1" s="1"/>
  <c r="P56" i="1"/>
  <c r="Q56" i="1" s="1"/>
  <c r="U56" i="1"/>
  <c r="J54" i="1"/>
  <c r="J10" i="1"/>
  <c r="Q55" i="1" l="1"/>
  <c r="Q53" i="1"/>
  <c r="Q40" i="1"/>
  <c r="Q38" i="1"/>
  <c r="Q20" i="1"/>
  <c r="Q32" i="1"/>
  <c r="J5" i="1"/>
  <c r="P5" i="1"/>
  <c r="Q5" i="1" l="1"/>
  <c r="Z5" i="1"/>
</calcChain>
</file>

<file path=xl/sharedStrings.xml><?xml version="1.0" encoding="utf-8"?>
<sst xmlns="http://schemas.openxmlformats.org/spreadsheetml/2006/main" count="199" uniqueCount="114">
  <si>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</si>
  <si>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</si>
  <si>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</si>
  <si>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</si>
  <si>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</si>
  <si>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</si>
  <si>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</si>
  <si>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</si>
  <si>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</si>
  <si>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</si>
  <si>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</si>
  <si>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</si>
  <si>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</si>
  <si>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</si>
  <si>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</si>
  <si>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</si>
  <si>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</si>
  <si>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</si>
  <si>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</si>
  <si>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</si>
  <si>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</si>
  <si>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</si>
  <si>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</si>
  <si>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</si>
  <si>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</si>
  <si>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</si>
  <si>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</si>
  <si>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</si>
  <si>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</si>
  <si>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</si>
  <si>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</si>
  <si>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</si>
  <si>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</si>
  <si>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</si>
  <si>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</si>
  <si>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</si>
  <si>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</si>
  <si>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</si>
  <si>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</si>
  <si>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</si>
  <si>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</si>
  <si>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</si>
  <si>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</si>
  <si>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</si>
  <si>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</si>
  <si>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</si>
  <si>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</si>
  <si>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</si>
  <si>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</si>
  <si>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</si>
  <si>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</si>
  <si>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</si>
  <si>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</si>
  <si>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</si>
  <si>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</si>
  <si>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</si>
  <si>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</si>
  <si>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</si>
  <si>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</si>
  <si>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</si>
  <si>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</si>
  <si>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</si>
  <si>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</si>
  <si>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</si>
  <si>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</si>
  <si>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</si>
  <si>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</si>
  <si>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</si>
  <si>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</si>
  <si>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</si>
  <si>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</si>
  <si>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</si>
  <si>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</si>
  <si>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</si>
  <si>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</si>
  <si>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</si>
  <si>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</si>
  <si>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</si>
  <si>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</si>
  <si>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442 Сосиски Вязанка 450г Молокуши Молочные газ/ср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</si>
  <si>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</si>
  <si>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</si>
  <si>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</si>
  <si>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</si>
  <si>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</si>
  <si>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</si>
  <si>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</si>
  <si>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</si>
  <si>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</si>
  <si>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</si>
  <si>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</si>
  <si>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</si>
  <si>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</si>
  <si>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</si>
  <si>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запас</t>
  </si>
  <si>
    <t>запас без заказа</t>
  </si>
  <si>
    <t>вес</t>
  </si>
  <si>
    <t>Гермес</t>
  </si>
  <si>
    <t>15,11,</t>
  </si>
  <si>
    <t>16,01,</t>
  </si>
  <si>
    <t>комментарий филиала</t>
  </si>
  <si>
    <t>03,01,</t>
  </si>
  <si>
    <t>10,01,</t>
  </si>
  <si>
    <t>17,01,</t>
  </si>
  <si>
    <t>19,01,</t>
  </si>
  <si>
    <t>расчет</t>
  </si>
  <si>
    <t>ЗАКАЗ от филиала</t>
  </si>
  <si>
    <t>то же что и 030</t>
  </si>
  <si>
    <t>необходимо увеличить продажи</t>
  </si>
  <si>
    <t>то же что 442</t>
  </si>
  <si>
    <t>то же что и 094/ необходимо увеличить продажи</t>
  </si>
  <si>
    <t>заказ</t>
  </si>
  <si>
    <t>20,01,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</si>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</sst>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3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3" fillId="3" borderId="0" xfId="0" applyNumberFormat="1" applyFont="1" applyFill="1" applyAlignment="1">
      <alignment horizontal="left"/>
    </xf>
    <xf numFmtId="2" fontId="0" fillId="0" borderId="0" xfId="0" applyNumberFormat="1" applyAlignment="1"/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5" fillId="3" borderId="5" xfId="0" applyNumberFormat="1" applyFont="1" applyFill="1" applyBorder="1" applyAlignment="1">
      <alignment horizontal="right" vertical="top"/>
    </xf>
    <xf numFmtId="164" fontId="6" fillId="6" borderId="5" xfId="0" applyNumberFormat="1" applyFont="1" applyFill="1" applyBorder="1" applyAlignment="1">
      <alignment horizontal="left" vertical="top"/>
    </xf>
    <xf numFmtId="164" fontId="6" fillId="6" borderId="0" xfId="0" applyNumberFormat="1" applyFont="1" applyFill="1" applyAlignment="1"/>
    <xf numFmtId="164" fontId="2" fillId="3" borderId="0" xfId="0" applyNumberFormat="1" applyFont="1" applyFill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4" fillId="5" borderId="13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44;&#1086;&#1085;&#1077;&#1094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заказ в дороге</v>
          </cell>
          <cell r="Q3" t="str">
            <v>ср</v>
          </cell>
          <cell r="R3" t="str">
            <v>заказ расчет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Гермес</v>
          </cell>
          <cell r="M4" t="str">
            <v>13,11,(1)</v>
          </cell>
          <cell r="N4" t="str">
            <v>13,11,(3)</v>
          </cell>
          <cell r="O4" t="str">
            <v>13,11,(4)</v>
          </cell>
          <cell r="P4" t="str">
            <v>15,11,</v>
          </cell>
          <cell r="Q4" t="str">
            <v>16,01,</v>
          </cell>
          <cell r="S4" t="str">
            <v>от филиала</v>
          </cell>
          <cell r="T4" t="str">
            <v>комментарий филиала</v>
          </cell>
          <cell r="W4" t="str">
            <v>26,12,</v>
          </cell>
          <cell r="X4" t="str">
            <v>03,01,</v>
          </cell>
          <cell r="Y4" t="str">
            <v>10,01,</v>
          </cell>
        </row>
        <row r="5">
          <cell r="E5">
            <v>27973.334999999992</v>
          </cell>
          <cell r="F5">
            <v>9006.3970000000008</v>
          </cell>
          <cell r="I5">
            <v>28936.363000000008</v>
          </cell>
          <cell r="J5">
            <v>-963.02799999999957</v>
          </cell>
          <cell r="K5">
            <v>0</v>
          </cell>
          <cell r="L5">
            <v>0</v>
          </cell>
          <cell r="M5">
            <v>1300</v>
          </cell>
          <cell r="N5">
            <v>13417.716279069768</v>
          </cell>
          <cell r="O5">
            <v>19276.020193798453</v>
          </cell>
          <cell r="P5">
            <v>17949.702034883718</v>
          </cell>
          <cell r="Q5">
            <v>5594.6670000000031</v>
          </cell>
          <cell r="R5">
            <v>5281.5997968992242</v>
          </cell>
          <cell r="S5">
            <v>0</v>
          </cell>
          <cell r="W5">
            <v>5714.4809999999989</v>
          </cell>
          <cell r="X5">
            <v>4711.6436666666687</v>
          </cell>
          <cell r="Y5">
            <v>8537.5773333333327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-5.78</v>
          </cell>
          <cell r="D6">
            <v>206.47900000000001</v>
          </cell>
          <cell r="E6">
            <v>294.11200000000002</v>
          </cell>
          <cell r="F6">
            <v>-95.456999999999994</v>
          </cell>
          <cell r="G6">
            <v>1</v>
          </cell>
          <cell r="H6">
            <v>50</v>
          </cell>
          <cell r="I6">
            <v>259.10000000000002</v>
          </cell>
          <cell r="J6">
            <v>35.012</v>
          </cell>
          <cell r="N6">
            <v>23.255813953488374</v>
          </cell>
          <cell r="O6">
            <v>38.372093023255815</v>
          </cell>
          <cell r="P6">
            <v>38.372093023255815</v>
          </cell>
          <cell r="Q6">
            <v>58.822400000000002</v>
          </cell>
          <cell r="R6">
            <v>348.39139999999992</v>
          </cell>
          <cell r="U6">
            <v>5.9999999999999982</v>
          </cell>
          <cell r="V6">
            <v>7.7232482863671084E-2</v>
          </cell>
          <cell r="W6">
            <v>32.190399999999997</v>
          </cell>
          <cell r="X6">
            <v>34.445</v>
          </cell>
          <cell r="Y6">
            <v>1.522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194.67699999999999</v>
          </cell>
          <cell r="E7">
            <v>146.38200000000001</v>
          </cell>
          <cell r="F7">
            <v>-14.723000000000001</v>
          </cell>
          <cell r="G7">
            <v>1</v>
          </cell>
          <cell r="H7">
            <v>45</v>
          </cell>
          <cell r="I7">
            <v>135.172</v>
          </cell>
          <cell r="J7">
            <v>11.210000000000008</v>
          </cell>
          <cell r="N7">
            <v>79.036744186046533</v>
          </cell>
          <cell r="O7">
            <v>130.41062790697677</v>
          </cell>
          <cell r="P7">
            <v>130.41062790697677</v>
          </cell>
          <cell r="Q7">
            <v>29.276400000000002</v>
          </cell>
          <cell r="U7">
            <v>11.105702886966979</v>
          </cell>
          <cell r="V7">
            <v>11.105702886966979</v>
          </cell>
          <cell r="W7">
            <v>31.395600000000002</v>
          </cell>
          <cell r="X7">
            <v>19.965666666666667</v>
          </cell>
          <cell r="Y7">
            <v>51.955000000000005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360.43299999999999</v>
          </cell>
          <cell r="E8">
            <v>275.85300000000001</v>
          </cell>
          <cell r="F8">
            <v>3.468</v>
          </cell>
          <cell r="G8">
            <v>1</v>
          </cell>
          <cell r="H8">
            <v>45</v>
          </cell>
          <cell r="I8">
            <v>283.8</v>
          </cell>
          <cell r="J8">
            <v>-7.9470000000000027</v>
          </cell>
          <cell r="N8">
            <v>145.18558139534881</v>
          </cell>
          <cell r="O8">
            <v>239.55620930232556</v>
          </cell>
          <cell r="P8">
            <v>239.55620930232556</v>
          </cell>
          <cell r="Q8">
            <v>55.1706</v>
          </cell>
          <cell r="U8">
            <v>11.378632822554039</v>
          </cell>
          <cell r="V8">
            <v>11.378632822554039</v>
          </cell>
          <cell r="W8">
            <v>58.307200000000002</v>
          </cell>
          <cell r="X8">
            <v>33.616</v>
          </cell>
          <cell r="Y8">
            <v>94.547666666666657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26</v>
          </cell>
          <cell r="D9">
            <v>80</v>
          </cell>
          <cell r="E9">
            <v>46</v>
          </cell>
          <cell r="F9">
            <v>40</v>
          </cell>
          <cell r="G9">
            <v>0.4</v>
          </cell>
          <cell r="H9">
            <v>50</v>
          </cell>
          <cell r="I9">
            <v>59</v>
          </cell>
          <cell r="J9">
            <v>-13</v>
          </cell>
          <cell r="N9">
            <v>29.767441860465116</v>
          </cell>
          <cell r="O9">
            <v>49.116279069767444</v>
          </cell>
          <cell r="P9">
            <v>49.116279069767444</v>
          </cell>
          <cell r="Q9">
            <v>9.1999999999999993</v>
          </cell>
          <cell r="U9">
            <v>18.260869565217394</v>
          </cell>
          <cell r="V9">
            <v>18.260869565217394</v>
          </cell>
          <cell r="W9">
            <v>6.6</v>
          </cell>
          <cell r="X9">
            <v>12</v>
          </cell>
          <cell r="Y9">
            <v>17.333333333333332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320</v>
          </cell>
          <cell r="D10">
            <v>54</v>
          </cell>
          <cell r="E10">
            <v>256</v>
          </cell>
          <cell r="F10">
            <v>-4</v>
          </cell>
          <cell r="G10">
            <v>0.45</v>
          </cell>
          <cell r="H10">
            <v>45</v>
          </cell>
          <cell r="I10">
            <v>269</v>
          </cell>
          <cell r="J10">
            <v>-13</v>
          </cell>
          <cell r="N10">
            <v>152.55813953488374</v>
          </cell>
          <cell r="O10">
            <v>251.72093023255815</v>
          </cell>
          <cell r="P10">
            <v>251.72093023255815</v>
          </cell>
          <cell r="Q10">
            <v>51.2</v>
          </cell>
          <cell r="U10">
            <v>12.734375</v>
          </cell>
          <cell r="V10">
            <v>12.734375</v>
          </cell>
          <cell r="W10">
            <v>56.2</v>
          </cell>
          <cell r="X10">
            <v>41</v>
          </cell>
          <cell r="Y10">
            <v>92.333333333333329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670</v>
          </cell>
          <cell r="E11">
            <v>534</v>
          </cell>
          <cell r="F11">
            <v>-3</v>
          </cell>
          <cell r="G11">
            <v>0.45</v>
          </cell>
          <cell r="H11">
            <v>45</v>
          </cell>
          <cell r="I11">
            <v>619</v>
          </cell>
          <cell r="J11">
            <v>-85</v>
          </cell>
          <cell r="N11">
            <v>238.37209302325581</v>
          </cell>
          <cell r="O11">
            <v>393.31395348837208</v>
          </cell>
          <cell r="P11">
            <v>340</v>
          </cell>
          <cell r="Q11">
            <v>106.8</v>
          </cell>
          <cell r="U11">
            <v>9.0700940684609357</v>
          </cell>
          <cell r="V11">
            <v>9.0700940684609357</v>
          </cell>
          <cell r="W11">
            <v>113.4</v>
          </cell>
          <cell r="X11">
            <v>50</v>
          </cell>
          <cell r="Y11">
            <v>148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8</v>
          </cell>
          <cell r="F12">
            <v>8</v>
          </cell>
          <cell r="G12">
            <v>0</v>
          </cell>
          <cell r="H12">
            <v>45</v>
          </cell>
          <cell r="J12">
            <v>0</v>
          </cell>
          <cell r="Q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11</v>
          </cell>
          <cell r="F13">
            <v>11</v>
          </cell>
          <cell r="G13">
            <v>0</v>
          </cell>
          <cell r="H13">
            <v>50</v>
          </cell>
          <cell r="I13">
            <v>10</v>
          </cell>
          <cell r="J13">
            <v>-10</v>
          </cell>
          <cell r="Q13">
            <v>0</v>
          </cell>
          <cell r="U13" t="e">
            <v>#DIV/0!</v>
          </cell>
          <cell r="V13" t="e">
            <v>#DIV/0!</v>
          </cell>
          <cell r="W13">
            <v>1.4</v>
          </cell>
          <cell r="X13">
            <v>3</v>
          </cell>
          <cell r="Y13">
            <v>3.3333333333333335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65</v>
          </cell>
          <cell r="D14">
            <v>105</v>
          </cell>
          <cell r="E14">
            <v>38</v>
          </cell>
          <cell r="F14">
            <v>131</v>
          </cell>
          <cell r="G14">
            <v>0.17</v>
          </cell>
          <cell r="H14">
            <v>180</v>
          </cell>
          <cell r="I14">
            <v>50</v>
          </cell>
          <cell r="J14">
            <v>-12</v>
          </cell>
          <cell r="O14">
            <v>7</v>
          </cell>
          <cell r="Q14">
            <v>7.6</v>
          </cell>
          <cell r="U14">
            <v>18.157894736842106</v>
          </cell>
          <cell r="V14">
            <v>18.157894736842106</v>
          </cell>
          <cell r="W14">
            <v>9.1999999999999993</v>
          </cell>
          <cell r="X14">
            <v>16.666666666666668</v>
          </cell>
          <cell r="Y14">
            <v>12.666666666666666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23</v>
          </cell>
          <cell r="D15">
            <v>30</v>
          </cell>
          <cell r="E15">
            <v>18</v>
          </cell>
          <cell r="F15">
            <v>34</v>
          </cell>
          <cell r="G15">
            <v>0.5</v>
          </cell>
          <cell r="H15">
            <v>60</v>
          </cell>
          <cell r="I15">
            <v>22</v>
          </cell>
          <cell r="J15">
            <v>-4</v>
          </cell>
          <cell r="O15">
            <v>18.833333333333332</v>
          </cell>
          <cell r="P15">
            <v>18.833333333333332</v>
          </cell>
          <cell r="Q15">
            <v>3.6</v>
          </cell>
          <cell r="U15">
            <v>19.907407407407405</v>
          </cell>
          <cell r="V15">
            <v>19.907407407407405</v>
          </cell>
          <cell r="W15">
            <v>5.6</v>
          </cell>
          <cell r="X15">
            <v>5.666666666666667</v>
          </cell>
          <cell r="Y15">
            <v>6.666666666666667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15</v>
          </cell>
          <cell r="D16">
            <v>18</v>
          </cell>
          <cell r="E16">
            <v>15</v>
          </cell>
          <cell r="F16">
            <v>9</v>
          </cell>
          <cell r="G16">
            <v>0.3</v>
          </cell>
          <cell r="H16">
            <v>40</v>
          </cell>
          <cell r="I16">
            <v>19</v>
          </cell>
          <cell r="J16">
            <v>-4</v>
          </cell>
          <cell r="N16">
            <v>15.271317829457363</v>
          </cell>
          <cell r="O16">
            <v>25.197674418604649</v>
          </cell>
          <cell r="P16">
            <v>25.197674418604649</v>
          </cell>
          <cell r="Q16">
            <v>3</v>
          </cell>
          <cell r="U16">
            <v>24.888888888888886</v>
          </cell>
          <cell r="V16">
            <v>24.888888888888886</v>
          </cell>
          <cell r="W16">
            <v>4</v>
          </cell>
          <cell r="X16">
            <v>4.666666666666667</v>
          </cell>
          <cell r="Y16">
            <v>9.6666666666666661</v>
          </cell>
        </row>
        <row r="17">
          <cell r="A17" t="str">
            <v>068  Колбаса Особая ТМ Особый рецепт, 0,5 кг, ПОКОМ</v>
          </cell>
          <cell r="B17" t="str">
            <v>шт</v>
          </cell>
          <cell r="C17">
            <v>40.76</v>
          </cell>
          <cell r="F17">
            <v>40.76</v>
          </cell>
          <cell r="G17">
            <v>0</v>
          </cell>
          <cell r="H17" t="e">
            <v>#N/A</v>
          </cell>
          <cell r="I17">
            <v>1</v>
          </cell>
          <cell r="J17">
            <v>-1</v>
          </cell>
          <cell r="Q17">
            <v>0</v>
          </cell>
          <cell r="U17" t="e">
            <v>#DIV/0!</v>
          </cell>
          <cell r="V17" t="e">
            <v>#DIV/0!</v>
          </cell>
          <cell r="W17">
            <v>1.6</v>
          </cell>
          <cell r="X17">
            <v>0.66666666666666663</v>
          </cell>
          <cell r="Y17">
            <v>2.08</v>
          </cell>
          <cell r="Z17" t="str">
            <v>необходимо увеличить продажи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129</v>
          </cell>
          <cell r="D18">
            <v>255</v>
          </cell>
          <cell r="E18">
            <v>114</v>
          </cell>
          <cell r="F18">
            <v>263</v>
          </cell>
          <cell r="G18">
            <v>0.17</v>
          </cell>
          <cell r="H18">
            <v>180</v>
          </cell>
          <cell r="I18">
            <v>117</v>
          </cell>
          <cell r="J18">
            <v>-3</v>
          </cell>
          <cell r="Q18">
            <v>22.8</v>
          </cell>
          <cell r="U18">
            <v>11.535087719298245</v>
          </cell>
          <cell r="V18">
            <v>11.535087719298245</v>
          </cell>
          <cell r="W18">
            <v>25.2</v>
          </cell>
          <cell r="X18">
            <v>39.333333333333336</v>
          </cell>
          <cell r="Y18">
            <v>22</v>
          </cell>
        </row>
        <row r="19">
          <cell r="A19" t="str">
            <v>094  Сосиски Баварские,  0.35кг, ТМ Колбасный стандарт ПОКОМ</v>
          </cell>
          <cell r="B19" t="str">
            <v>шт</v>
          </cell>
          <cell r="E19">
            <v>9</v>
          </cell>
          <cell r="F19">
            <v>134</v>
          </cell>
          <cell r="G19">
            <v>0.35</v>
          </cell>
          <cell r="H19">
            <v>45</v>
          </cell>
          <cell r="J19">
            <v>9</v>
          </cell>
          <cell r="Q19">
            <v>1.8</v>
          </cell>
          <cell r="U19">
            <v>74.444444444444443</v>
          </cell>
          <cell r="V19">
            <v>74.444444444444443</v>
          </cell>
          <cell r="W19">
            <v>12</v>
          </cell>
          <cell r="X19">
            <v>4.333333333333333</v>
          </cell>
          <cell r="Y19">
            <v>3</v>
          </cell>
          <cell r="Z19" t="str">
            <v>то же что и 451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B20" t="str">
            <v>шт</v>
          </cell>
          <cell r="C20">
            <v>18</v>
          </cell>
          <cell r="E20">
            <v>12</v>
          </cell>
          <cell r="F20">
            <v>1</v>
          </cell>
          <cell r="G20">
            <v>0.35</v>
          </cell>
          <cell r="H20">
            <v>45</v>
          </cell>
          <cell r="I20">
            <v>15</v>
          </cell>
          <cell r="J20">
            <v>-3</v>
          </cell>
          <cell r="O20">
            <v>7</v>
          </cell>
          <cell r="P20">
            <v>5</v>
          </cell>
          <cell r="Q20">
            <v>2.4</v>
          </cell>
          <cell r="R20">
            <v>10</v>
          </cell>
          <cell r="U20">
            <v>9.5833333333333339</v>
          </cell>
          <cell r="V20">
            <v>5.416666666666667</v>
          </cell>
          <cell r="W20">
            <v>4.5999999999999996</v>
          </cell>
          <cell r="X20">
            <v>0.33333333333333331</v>
          </cell>
          <cell r="Y20">
            <v>2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333.81900000000002</v>
          </cell>
          <cell r="D21">
            <v>1025.04</v>
          </cell>
          <cell r="E21">
            <v>1011.522</v>
          </cell>
          <cell r="F21">
            <v>218.316</v>
          </cell>
          <cell r="G21">
            <v>1</v>
          </cell>
          <cell r="H21">
            <v>55</v>
          </cell>
          <cell r="I21">
            <v>1011.8</v>
          </cell>
          <cell r="J21">
            <v>-0.27799999999990632</v>
          </cell>
          <cell r="N21">
            <v>456.8693798449612</v>
          </cell>
          <cell r="O21">
            <v>571.56531007751937</v>
          </cell>
          <cell r="P21">
            <v>571.56531007751937</v>
          </cell>
          <cell r="Q21">
            <v>202.30440000000002</v>
          </cell>
          <cell r="U21">
            <v>8.9880200331777242</v>
          </cell>
          <cell r="V21">
            <v>8.9880200331777242</v>
          </cell>
          <cell r="W21">
            <v>160.5146</v>
          </cell>
          <cell r="X21">
            <v>184.50333333333333</v>
          </cell>
          <cell r="Y21">
            <v>272.44333333333333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5529.3019999999997</v>
          </cell>
          <cell r="D22">
            <v>134.98099999999999</v>
          </cell>
          <cell r="E22">
            <v>3359.3040000000001</v>
          </cell>
          <cell r="F22">
            <v>1283.444</v>
          </cell>
          <cell r="G22">
            <v>1</v>
          </cell>
          <cell r="H22">
            <v>50</v>
          </cell>
          <cell r="I22">
            <v>3337.098</v>
          </cell>
          <cell r="J22">
            <v>22.206000000000131</v>
          </cell>
          <cell r="N22">
            <v>1832.2035658914731</v>
          </cell>
          <cell r="O22">
            <v>3083.8982170542636</v>
          </cell>
          <cell r="P22">
            <v>3050</v>
          </cell>
          <cell r="Q22">
            <v>671.86080000000004</v>
          </cell>
          <cell r="U22">
            <v>13.767056781621635</v>
          </cell>
          <cell r="V22">
            <v>13.767056781621635</v>
          </cell>
          <cell r="W22">
            <v>862.63700000000006</v>
          </cell>
          <cell r="X22">
            <v>615.83066666666662</v>
          </cell>
          <cell r="Y22">
            <v>1093.5936666666666</v>
          </cell>
        </row>
        <row r="23">
          <cell r="A23" t="str">
            <v>215  Колбаса Докторская ГОСТ Дугушка, ВЕС, ТМ Стародворье ПОКОМ</v>
          </cell>
          <cell r="B23" t="str">
            <v>кг</v>
          </cell>
          <cell r="C23">
            <v>208.16499999999999</v>
          </cell>
          <cell r="D23">
            <v>42.49</v>
          </cell>
          <cell r="E23">
            <v>23.760999999999999</v>
          </cell>
          <cell r="F23">
            <v>226.01400000000001</v>
          </cell>
          <cell r="G23">
            <v>1</v>
          </cell>
          <cell r="H23">
            <v>55</v>
          </cell>
          <cell r="I23">
            <v>39.4</v>
          </cell>
          <cell r="J23">
            <v>-15.638999999999999</v>
          </cell>
          <cell r="Q23">
            <v>4.7522000000000002</v>
          </cell>
          <cell r="U23">
            <v>47.559867008964268</v>
          </cell>
          <cell r="V23">
            <v>47.559867008964268</v>
          </cell>
          <cell r="W23">
            <v>3.8445999999999998</v>
          </cell>
          <cell r="X23">
            <v>8.8326666666666664</v>
          </cell>
          <cell r="Y23">
            <v>12.927666666666667</v>
          </cell>
        </row>
        <row r="24">
          <cell r="A24" t="str">
            <v>217  Колбаса Докторская Дугушка, ВЕС, НЕ ГОСТ, ТМ Стародворье ПОКОМ</v>
          </cell>
          <cell r="B24" t="str">
            <v>кг</v>
          </cell>
          <cell r="C24">
            <v>634.57600000000002</v>
          </cell>
          <cell r="D24">
            <v>99.44</v>
          </cell>
          <cell r="E24">
            <v>480.33800000000002</v>
          </cell>
          <cell r="F24">
            <v>10.752000000000001</v>
          </cell>
          <cell r="G24">
            <v>1</v>
          </cell>
          <cell r="H24">
            <v>55</v>
          </cell>
          <cell r="I24">
            <v>744.1</v>
          </cell>
          <cell r="J24">
            <v>-263.762</v>
          </cell>
          <cell r="N24">
            <v>580.80558139534901</v>
          </cell>
          <cell r="O24">
            <v>809.5972093023255</v>
          </cell>
          <cell r="P24">
            <v>809.5972093023255</v>
          </cell>
          <cell r="Q24">
            <v>96.067599999999999</v>
          </cell>
          <cell r="U24">
            <v>23.012462057967515</v>
          </cell>
          <cell r="V24">
            <v>23.012462057967515</v>
          </cell>
          <cell r="W24">
            <v>183.02439999999999</v>
          </cell>
          <cell r="X24">
            <v>114.12733333333334</v>
          </cell>
          <cell r="Y24">
            <v>341.69133333333338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C25">
            <v>7283.24</v>
          </cell>
          <cell r="D25">
            <v>619.11</v>
          </cell>
          <cell r="E25">
            <v>5030.6710000000003</v>
          </cell>
          <cell r="F25">
            <v>1805.9259999999999</v>
          </cell>
          <cell r="G25">
            <v>1</v>
          </cell>
          <cell r="H25">
            <v>60</v>
          </cell>
          <cell r="I25">
            <v>4965.53</v>
          </cell>
          <cell r="J25">
            <v>65.141000000000531</v>
          </cell>
          <cell r="M25">
            <v>1300</v>
          </cell>
          <cell r="N25">
            <v>3000</v>
          </cell>
          <cell r="O25">
            <v>3300</v>
          </cell>
          <cell r="P25">
            <v>3200</v>
          </cell>
          <cell r="Q25">
            <v>1006.1342000000001</v>
          </cell>
          <cell r="U25">
            <v>12.529070177715854</v>
          </cell>
          <cell r="V25">
            <v>12.529070177715854</v>
          </cell>
          <cell r="W25">
            <v>1253.5942</v>
          </cell>
          <cell r="X25">
            <v>900.52633333333335</v>
          </cell>
          <cell r="Y25">
            <v>1522.5919999999999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>
            <v>227.148</v>
          </cell>
          <cell r="E26">
            <v>185.78800000000001</v>
          </cell>
          <cell r="F26">
            <v>18.353000000000002</v>
          </cell>
          <cell r="G26">
            <v>1</v>
          </cell>
          <cell r="H26">
            <v>50</v>
          </cell>
          <cell r="I26">
            <v>173.62799999999999</v>
          </cell>
          <cell r="J26">
            <v>12.160000000000025</v>
          </cell>
          <cell r="N26">
            <v>86.447286821705418</v>
          </cell>
          <cell r="O26">
            <v>142.63802325581395</v>
          </cell>
          <cell r="P26">
            <v>100</v>
          </cell>
          <cell r="Q26">
            <v>37.157600000000002</v>
          </cell>
          <cell r="U26">
            <v>9.3503969599091263</v>
          </cell>
          <cell r="V26">
            <v>9.3503969599091263</v>
          </cell>
          <cell r="W26">
            <v>32.552599999999998</v>
          </cell>
          <cell r="X26">
            <v>17.379333333333332</v>
          </cell>
          <cell r="Y26">
            <v>52.654333333333334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>
            <v>314.137</v>
          </cell>
          <cell r="D27">
            <v>1774.4</v>
          </cell>
          <cell r="E27">
            <v>1325.8489999999999</v>
          </cell>
          <cell r="F27">
            <v>528.91200000000003</v>
          </cell>
          <cell r="G27">
            <v>1</v>
          </cell>
          <cell r="H27">
            <v>55</v>
          </cell>
          <cell r="I27">
            <v>1362.1</v>
          </cell>
          <cell r="J27">
            <v>-36.250999999999976</v>
          </cell>
          <cell r="N27">
            <v>446.80325581395351</v>
          </cell>
          <cell r="O27">
            <v>576.59837209302327</v>
          </cell>
          <cell r="P27">
            <v>500</v>
          </cell>
          <cell r="Q27">
            <v>265.16980000000001</v>
          </cell>
          <cell r="R27">
            <v>466.79947209302327</v>
          </cell>
          <cell r="U27">
            <v>9.5</v>
          </cell>
          <cell r="V27">
            <v>7.7396205295888771</v>
          </cell>
          <cell r="W27">
            <v>223.2978</v>
          </cell>
          <cell r="X27">
            <v>301.37666666666667</v>
          </cell>
          <cell r="Y27">
            <v>309.02733333333333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C28">
            <v>4341.9589999999998</v>
          </cell>
          <cell r="D28">
            <v>1860.9849999999999</v>
          </cell>
          <cell r="E28">
            <v>2859.8629999999998</v>
          </cell>
          <cell r="F28">
            <v>2173.828</v>
          </cell>
          <cell r="G28">
            <v>1</v>
          </cell>
          <cell r="H28">
            <v>60</v>
          </cell>
          <cell r="I28">
            <v>2807.61</v>
          </cell>
          <cell r="J28">
            <v>52.252999999999702</v>
          </cell>
          <cell r="N28">
            <v>2149.2101550387601</v>
          </cell>
          <cell r="O28">
            <v>3425.3949224806202</v>
          </cell>
          <cell r="P28">
            <v>3350</v>
          </cell>
          <cell r="Q28">
            <v>571.97259999999994</v>
          </cell>
          <cell r="U28">
            <v>19.403784512613687</v>
          </cell>
          <cell r="V28">
            <v>19.403784512613687</v>
          </cell>
          <cell r="W28">
            <v>789.04240000000004</v>
          </cell>
          <cell r="X28">
            <v>701.90500000000009</v>
          </cell>
          <cell r="Y28">
            <v>1265.6913333333334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C29">
            <v>3452.14</v>
          </cell>
          <cell r="E29">
            <v>1910.952</v>
          </cell>
          <cell r="F29">
            <v>1089.0740000000001</v>
          </cell>
          <cell r="G29">
            <v>1</v>
          </cell>
          <cell r="H29">
            <v>60</v>
          </cell>
          <cell r="I29">
            <v>1865.835</v>
          </cell>
          <cell r="J29">
            <v>45.116999999999962</v>
          </cell>
          <cell r="N29">
            <v>797.20348837209269</v>
          </cell>
          <cell r="O29">
            <v>1201.3982558139537</v>
          </cell>
          <cell r="P29">
            <v>1000</v>
          </cell>
          <cell r="Q29">
            <v>382.19040000000001</v>
          </cell>
          <cell r="U29">
            <v>10.695390946988846</v>
          </cell>
          <cell r="V29">
            <v>10.695390946988846</v>
          </cell>
          <cell r="W29">
            <v>447.51560000000001</v>
          </cell>
          <cell r="X29">
            <v>185.27466666666666</v>
          </cell>
          <cell r="Y29">
            <v>517.68099999999993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>
            <v>491.32400000000001</v>
          </cell>
          <cell r="E30">
            <v>414.62299999999999</v>
          </cell>
          <cell r="F30">
            <v>1.786</v>
          </cell>
          <cell r="G30">
            <v>1</v>
          </cell>
          <cell r="H30">
            <v>60</v>
          </cell>
          <cell r="I30">
            <v>452.94200000000001</v>
          </cell>
          <cell r="J30">
            <v>-38.319000000000017</v>
          </cell>
          <cell r="N30">
            <v>189.61511627906975</v>
          </cell>
          <cell r="O30">
            <v>312.86494186046508</v>
          </cell>
          <cell r="P30">
            <v>200</v>
          </cell>
          <cell r="Q30">
            <v>82.924599999999998</v>
          </cell>
          <cell r="R30">
            <v>42.055341860465205</v>
          </cell>
          <cell r="U30">
            <v>9</v>
          </cell>
          <cell r="V30">
            <v>8.4928484206078156</v>
          </cell>
          <cell r="W30">
            <v>85.236400000000003</v>
          </cell>
          <cell r="X30">
            <v>53.927</v>
          </cell>
          <cell r="Y30">
            <v>123.39133333333332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>
            <v>776.93499999999995</v>
          </cell>
          <cell r="E31">
            <v>673.04700000000003</v>
          </cell>
          <cell r="F31">
            <v>2.65</v>
          </cell>
          <cell r="G31">
            <v>1</v>
          </cell>
          <cell r="H31">
            <v>60</v>
          </cell>
          <cell r="I31">
            <v>694.03</v>
          </cell>
          <cell r="J31">
            <v>-20.982999999999947</v>
          </cell>
          <cell r="N31">
            <v>270.12465116279071</v>
          </cell>
          <cell r="O31">
            <v>445.70567441860464</v>
          </cell>
          <cell r="P31">
            <v>300</v>
          </cell>
          <cell r="Q31">
            <v>134.60939999999999</v>
          </cell>
          <cell r="R31">
            <v>193.00427441860464</v>
          </cell>
          <cell r="U31">
            <v>9</v>
          </cell>
          <cell r="V31">
            <v>7.5661902183755032</v>
          </cell>
          <cell r="W31">
            <v>133.3124</v>
          </cell>
          <cell r="X31">
            <v>93.149000000000001</v>
          </cell>
          <cell r="Y31">
            <v>168.23099999999999</v>
          </cell>
        </row>
        <row r="32">
          <cell r="A32" t="str">
            <v>240  Колбаса Салями охотничья, ВЕС. ПОКОМ</v>
          </cell>
          <cell r="B32" t="str">
            <v>кг</v>
          </cell>
          <cell r="G32">
            <v>1</v>
          </cell>
          <cell r="H32">
            <v>180</v>
          </cell>
          <cell r="J32">
            <v>0</v>
          </cell>
          <cell r="O32">
            <v>12.5</v>
          </cell>
          <cell r="P32">
            <v>12.5</v>
          </cell>
          <cell r="Q32">
            <v>0</v>
          </cell>
          <cell r="U32" t="e">
            <v>#DIV/0!</v>
          </cell>
          <cell r="V32" t="e">
            <v>#DIV/0!</v>
          </cell>
          <cell r="W32">
            <v>3.2862</v>
          </cell>
          <cell r="X32">
            <v>0</v>
          </cell>
          <cell r="Y32">
            <v>-0.12533333333333332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>
            <v>842.92499999999995</v>
          </cell>
          <cell r="D33">
            <v>456.75799999999998</v>
          </cell>
          <cell r="E33">
            <v>1139.952</v>
          </cell>
          <cell r="F33">
            <v>19.163</v>
          </cell>
          <cell r="G33">
            <v>1</v>
          </cell>
          <cell r="H33">
            <v>60</v>
          </cell>
          <cell r="I33">
            <v>1080.2529999999999</v>
          </cell>
          <cell r="J33">
            <v>59.699000000000069</v>
          </cell>
          <cell r="N33">
            <v>404.14031007751942</v>
          </cell>
          <cell r="O33">
            <v>547.92984496124029</v>
          </cell>
          <cell r="P33">
            <v>500</v>
          </cell>
          <cell r="Q33">
            <v>227.99039999999999</v>
          </cell>
          <cell r="R33">
            <v>580.68044496124014</v>
          </cell>
          <cell r="U33">
            <v>9</v>
          </cell>
          <cell r="V33">
            <v>6.4530487030978492</v>
          </cell>
          <cell r="W33">
            <v>176.6086</v>
          </cell>
          <cell r="X33">
            <v>151.32466666666667</v>
          </cell>
          <cell r="Y33">
            <v>243.54433333333336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24.954000000000001</v>
          </cell>
          <cell r="E34">
            <v>24.335000000000001</v>
          </cell>
          <cell r="F34">
            <v>-7.2999999999999995E-2</v>
          </cell>
          <cell r="G34">
            <v>1</v>
          </cell>
          <cell r="H34">
            <v>35</v>
          </cell>
          <cell r="I34">
            <v>38.5</v>
          </cell>
          <cell r="J34">
            <v>-14.164999999999999</v>
          </cell>
          <cell r="O34">
            <v>5</v>
          </cell>
          <cell r="P34">
            <v>5</v>
          </cell>
          <cell r="Q34">
            <v>4.867</v>
          </cell>
          <cell r="R34">
            <v>24.142000000000003</v>
          </cell>
          <cell r="U34">
            <v>7.0000000000000009</v>
          </cell>
          <cell r="V34">
            <v>2.0396548181631395</v>
          </cell>
          <cell r="W34">
            <v>4.1166</v>
          </cell>
          <cell r="X34">
            <v>0</v>
          </cell>
          <cell r="Y34">
            <v>-0.23666666666666666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77.301000000000002</v>
          </cell>
          <cell r="D35">
            <v>85.9</v>
          </cell>
          <cell r="E35">
            <v>116.83499999999999</v>
          </cell>
          <cell r="F35">
            <v>26.440999999999999</v>
          </cell>
          <cell r="G35">
            <v>1</v>
          </cell>
          <cell r="H35">
            <v>30</v>
          </cell>
          <cell r="I35">
            <v>155.80000000000001</v>
          </cell>
          <cell r="J35">
            <v>-38.965000000000018</v>
          </cell>
          <cell r="N35">
            <v>24.969534883720982</v>
          </cell>
          <cell r="O35">
            <v>41.199732558139615</v>
          </cell>
          <cell r="P35">
            <v>20</v>
          </cell>
          <cell r="Q35">
            <v>23.366999999999997</v>
          </cell>
          <cell r="R35">
            <v>97.692732558139355</v>
          </cell>
          <cell r="U35">
            <v>8.9999999999999982</v>
          </cell>
          <cell r="V35">
            <v>4.8192009004947414</v>
          </cell>
          <cell r="W35">
            <v>15.357999999999993</v>
          </cell>
          <cell r="X35">
            <v>17.287666666666649</v>
          </cell>
          <cell r="Y35">
            <v>18.129666666666669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238.04900000000001</v>
          </cell>
          <cell r="D36">
            <v>61.225999999999999</v>
          </cell>
          <cell r="E36">
            <v>174.99700000000001</v>
          </cell>
          <cell r="F36">
            <v>3.4689999999999999</v>
          </cell>
          <cell r="G36">
            <v>1</v>
          </cell>
          <cell r="H36">
            <v>30</v>
          </cell>
          <cell r="I36">
            <v>236.874</v>
          </cell>
          <cell r="J36">
            <v>-61.876999999999981</v>
          </cell>
          <cell r="N36">
            <v>203.22906976744187</v>
          </cell>
          <cell r="O36">
            <v>298.38546511627908</v>
          </cell>
          <cell r="P36">
            <v>250</v>
          </cell>
          <cell r="Q36">
            <v>34.999400000000001</v>
          </cell>
          <cell r="U36">
            <v>21.574185125565609</v>
          </cell>
          <cell r="V36">
            <v>21.574185125565609</v>
          </cell>
          <cell r="W36">
            <v>73.7102</v>
          </cell>
          <cell r="X36">
            <v>51.640333333333331</v>
          </cell>
          <cell r="Y36">
            <v>133.017</v>
          </cell>
        </row>
        <row r="37">
          <cell r="A37" t="str">
            <v>253  Сосиски Ганноверские   ПОКОМ</v>
          </cell>
          <cell r="B37" t="str">
            <v>кг</v>
          </cell>
          <cell r="C37">
            <v>11.702999999999999</v>
          </cell>
          <cell r="E37">
            <v>14.449</v>
          </cell>
          <cell r="F37">
            <v>-4.0279999999999996</v>
          </cell>
          <cell r="G37">
            <v>0</v>
          </cell>
          <cell r="H37" t="e">
            <v>#N/A</v>
          </cell>
          <cell r="I37">
            <v>13</v>
          </cell>
          <cell r="J37">
            <v>1.4489999999999998</v>
          </cell>
          <cell r="Q37">
            <v>2.8898000000000001</v>
          </cell>
          <cell r="U37">
            <v>-1.393868087756938</v>
          </cell>
          <cell r="V37">
            <v>-1.393868087756938</v>
          </cell>
          <cell r="W37">
            <v>0</v>
          </cell>
          <cell r="X37">
            <v>0.20866666666666667</v>
          </cell>
          <cell r="Y37">
            <v>7.7719999999999994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C38">
            <v>236.25</v>
          </cell>
          <cell r="E38">
            <v>172.81299999999999</v>
          </cell>
          <cell r="F38">
            <v>-9.3159999999999989</v>
          </cell>
          <cell r="G38">
            <v>0</v>
          </cell>
          <cell r="H38">
            <v>40</v>
          </cell>
          <cell r="I38">
            <v>187.12</v>
          </cell>
          <cell r="J38">
            <v>-14.307000000000016</v>
          </cell>
          <cell r="Q38">
            <v>34.562599999999996</v>
          </cell>
          <cell r="U38">
            <v>-0.26953990729864075</v>
          </cell>
          <cell r="V38">
            <v>-0.26953990729864075</v>
          </cell>
          <cell r="W38">
            <v>0</v>
          </cell>
          <cell r="X38">
            <v>0</v>
          </cell>
          <cell r="Y38">
            <v>51.704000000000001</v>
          </cell>
          <cell r="Z38" t="str">
            <v>то же что и 318 (задвоенное СКЮ)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5.9189999999999996</v>
          </cell>
          <cell r="D39">
            <v>2887.9830000000002</v>
          </cell>
          <cell r="E39">
            <v>2830.3809999999999</v>
          </cell>
          <cell r="F39">
            <v>53.88</v>
          </cell>
          <cell r="G39">
            <v>1</v>
          </cell>
          <cell r="H39">
            <v>40</v>
          </cell>
          <cell r="I39">
            <v>2759.1950000000002</v>
          </cell>
          <cell r="J39">
            <v>71.185999999999694</v>
          </cell>
          <cell r="N39">
            <v>374.55457364341083</v>
          </cell>
          <cell r="O39">
            <v>462.72271317829461</v>
          </cell>
          <cell r="P39">
            <v>462.72271317829461</v>
          </cell>
          <cell r="Q39">
            <v>566.07619999999997</v>
          </cell>
          <cell r="R39">
            <v>2608.6533999999992</v>
          </cell>
          <cell r="U39">
            <v>6.9999999999999991</v>
          </cell>
          <cell r="V39">
            <v>2.3916921432132283</v>
          </cell>
          <cell r="W39">
            <v>200.7362</v>
          </cell>
          <cell r="X39">
            <v>501.80866666666662</v>
          </cell>
          <cell r="Y39">
            <v>374.89466666666664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8.2949999999999999</v>
          </cell>
          <cell r="E40">
            <v>4.1020000000000003</v>
          </cell>
          <cell r="F40">
            <v>4.1929999999999996</v>
          </cell>
          <cell r="G40">
            <v>1</v>
          </cell>
          <cell r="H40">
            <v>35</v>
          </cell>
          <cell r="I40">
            <v>3.9</v>
          </cell>
          <cell r="J40">
            <v>0.2020000000000004</v>
          </cell>
          <cell r="O40">
            <v>2.5</v>
          </cell>
          <cell r="P40">
            <v>2.5</v>
          </cell>
          <cell r="Q40">
            <v>0.82040000000000002</v>
          </cell>
          <cell r="U40">
            <v>11.205509507557288</v>
          </cell>
          <cell r="V40">
            <v>11.205509507557288</v>
          </cell>
          <cell r="W40">
            <v>0.25359999999999999</v>
          </cell>
          <cell r="X40">
            <v>0</v>
          </cell>
          <cell r="Y40">
            <v>0.42466666666666669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31.919</v>
          </cell>
          <cell r="E41">
            <v>17.117999999999999</v>
          </cell>
          <cell r="F41">
            <v>12.683999999999999</v>
          </cell>
          <cell r="G41">
            <v>1</v>
          </cell>
          <cell r="H41">
            <v>45</v>
          </cell>
          <cell r="I41">
            <v>17.399999999999999</v>
          </cell>
          <cell r="J41">
            <v>-0.28200000000000003</v>
          </cell>
          <cell r="O41">
            <v>6.1035000000000004</v>
          </cell>
          <cell r="P41">
            <v>6.1035000000000004</v>
          </cell>
          <cell r="Q41">
            <v>3.4235999999999995</v>
          </cell>
          <cell r="R41">
            <v>10</v>
          </cell>
          <cell r="U41">
            <v>10.1913190793317</v>
          </cell>
          <cell r="V41">
            <v>7.2704171048019646</v>
          </cell>
          <cell r="W41">
            <v>5.4622000000000002</v>
          </cell>
          <cell r="X41">
            <v>2.8849999999999998</v>
          </cell>
          <cell r="Y41">
            <v>3.0820000000000003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36.947000000000003</v>
          </cell>
          <cell r="D42">
            <v>108.295</v>
          </cell>
          <cell r="E42">
            <v>53.716000000000001</v>
          </cell>
          <cell r="F42">
            <v>82.983999999999995</v>
          </cell>
          <cell r="G42">
            <v>1</v>
          </cell>
          <cell r="H42">
            <v>45</v>
          </cell>
          <cell r="I42">
            <v>51.9</v>
          </cell>
          <cell r="J42">
            <v>1.8160000000000025</v>
          </cell>
          <cell r="N42">
            <v>14.917441860465116</v>
          </cell>
          <cell r="O42">
            <v>24.613779069767439</v>
          </cell>
          <cell r="P42">
            <v>10</v>
          </cell>
          <cell r="Q42">
            <v>10.7432</v>
          </cell>
          <cell r="U42">
            <v>12.334799773832057</v>
          </cell>
          <cell r="V42">
            <v>12.334799773832057</v>
          </cell>
          <cell r="W42">
            <v>10.0092</v>
          </cell>
          <cell r="X42">
            <v>15.978</v>
          </cell>
          <cell r="Y42">
            <v>14.968666666666666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73.701999999999998</v>
          </cell>
          <cell r="D43">
            <v>47.137999999999998</v>
          </cell>
          <cell r="E43">
            <v>44.036999999999999</v>
          </cell>
          <cell r="F43">
            <v>64.138999999999996</v>
          </cell>
          <cell r="G43">
            <v>1</v>
          </cell>
          <cell r="H43">
            <v>45</v>
          </cell>
          <cell r="I43">
            <v>49.686</v>
          </cell>
          <cell r="J43">
            <v>-5.6490000000000009</v>
          </cell>
          <cell r="N43">
            <v>28.219767441860458</v>
          </cell>
          <cell r="O43">
            <v>46.562616279069758</v>
          </cell>
          <cell r="P43">
            <v>25</v>
          </cell>
          <cell r="Q43">
            <v>8.8073999999999995</v>
          </cell>
          <cell r="U43">
            <v>18.611779153998935</v>
          </cell>
          <cell r="V43">
            <v>18.611779153998935</v>
          </cell>
          <cell r="W43">
            <v>11.1966</v>
          </cell>
          <cell r="X43">
            <v>12.964</v>
          </cell>
          <cell r="Y43">
            <v>17.705666666666666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C44">
            <v>27</v>
          </cell>
          <cell r="D44">
            <v>54</v>
          </cell>
          <cell r="E44">
            <v>46</v>
          </cell>
          <cell r="F44">
            <v>20</v>
          </cell>
          <cell r="G44">
            <v>0.35</v>
          </cell>
          <cell r="H44">
            <v>40</v>
          </cell>
          <cell r="I44">
            <v>61</v>
          </cell>
          <cell r="J44">
            <v>-15</v>
          </cell>
          <cell r="N44">
            <v>14.651162790697676</v>
          </cell>
          <cell r="O44">
            <v>24.174418604651162</v>
          </cell>
          <cell r="P44">
            <v>24.174418604651162</v>
          </cell>
          <cell r="Q44">
            <v>9.1999999999999993</v>
          </cell>
          <cell r="U44">
            <v>9.0217391304347831</v>
          </cell>
          <cell r="V44">
            <v>9.0217391304347831</v>
          </cell>
          <cell r="W44">
            <v>11.2</v>
          </cell>
          <cell r="X44">
            <v>9</v>
          </cell>
          <cell r="Y44">
            <v>10.333333333333334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848</v>
          </cell>
          <cell r="E45">
            <v>693</v>
          </cell>
          <cell r="F45">
            <v>2</v>
          </cell>
          <cell r="G45">
            <v>0.4</v>
          </cell>
          <cell r="H45">
            <v>45</v>
          </cell>
          <cell r="I45">
            <v>698</v>
          </cell>
          <cell r="J45">
            <v>-5</v>
          </cell>
          <cell r="N45">
            <v>317.28682170542641</v>
          </cell>
          <cell r="O45">
            <v>391.3565891472868</v>
          </cell>
          <cell r="P45">
            <v>391.3565891472868</v>
          </cell>
          <cell r="Q45">
            <v>138.6</v>
          </cell>
          <cell r="R45">
            <v>145.39999999999992</v>
          </cell>
          <cell r="U45">
            <v>9</v>
          </cell>
          <cell r="V45">
            <v>7.9509379509379512</v>
          </cell>
          <cell r="W45">
            <v>123.6</v>
          </cell>
          <cell r="X45">
            <v>54.666666666666664</v>
          </cell>
          <cell r="Y45">
            <v>186.33333333333334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90</v>
          </cell>
          <cell r="E46">
            <v>28</v>
          </cell>
          <cell r="F46">
            <v>61</v>
          </cell>
          <cell r="G46">
            <v>0.45</v>
          </cell>
          <cell r="H46">
            <v>50</v>
          </cell>
          <cell r="I46">
            <v>29</v>
          </cell>
          <cell r="J46">
            <v>-1</v>
          </cell>
          <cell r="Q46">
            <v>5.6</v>
          </cell>
          <cell r="U46">
            <v>10.892857142857144</v>
          </cell>
          <cell r="V46">
            <v>10.892857142857144</v>
          </cell>
          <cell r="W46">
            <v>3</v>
          </cell>
          <cell r="X46">
            <v>14.333333333333334</v>
          </cell>
          <cell r="Y46">
            <v>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211.45400000000001</v>
          </cell>
          <cell r="E47">
            <v>143.654</v>
          </cell>
          <cell r="F47">
            <v>-1.98</v>
          </cell>
          <cell r="G47">
            <v>1</v>
          </cell>
          <cell r="H47">
            <v>45</v>
          </cell>
          <cell r="I47">
            <v>151.333</v>
          </cell>
          <cell r="J47">
            <v>-7.679000000000002</v>
          </cell>
          <cell r="N47">
            <v>162.56310077519382</v>
          </cell>
          <cell r="O47">
            <v>218.71844961240311</v>
          </cell>
          <cell r="P47">
            <v>218.71844961240311</v>
          </cell>
          <cell r="Q47">
            <v>28.730799999999999</v>
          </cell>
          <cell r="U47">
            <v>20.81459618249405</v>
          </cell>
          <cell r="V47">
            <v>20.81459618249405</v>
          </cell>
          <cell r="W47">
            <v>3.9774000000000003</v>
          </cell>
          <cell r="X47">
            <v>21.503333333333334</v>
          </cell>
          <cell r="Y47">
            <v>99.577333333333343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289</v>
          </cell>
          <cell r="E48">
            <v>180</v>
          </cell>
          <cell r="F48">
            <v>61</v>
          </cell>
          <cell r="G48">
            <v>0.35</v>
          </cell>
          <cell r="H48">
            <v>40</v>
          </cell>
          <cell r="I48">
            <v>194</v>
          </cell>
          <cell r="J48">
            <v>-14</v>
          </cell>
          <cell r="N48">
            <v>72.480620155038764</v>
          </cell>
          <cell r="O48">
            <v>119.59302325581396</v>
          </cell>
          <cell r="P48">
            <v>119.59302325581396</v>
          </cell>
          <cell r="Q48">
            <v>36</v>
          </cell>
          <cell r="U48">
            <v>10.351851851851853</v>
          </cell>
          <cell r="V48">
            <v>10.351851851851853</v>
          </cell>
          <cell r="W48">
            <v>39.6</v>
          </cell>
          <cell r="X48">
            <v>-0.33333333333333331</v>
          </cell>
          <cell r="Y48">
            <v>44.333333333333336</v>
          </cell>
        </row>
        <row r="49">
          <cell r="A49" t="str">
            <v>301  Сосиски Сочинки по-баварски с сыром,  0.4кг, ТМ Стародворье  ПОКОМ</v>
          </cell>
          <cell r="B49" t="str">
            <v>шт</v>
          </cell>
          <cell r="C49">
            <v>504</v>
          </cell>
          <cell r="E49">
            <v>442</v>
          </cell>
          <cell r="F49">
            <v>-4</v>
          </cell>
          <cell r="G49">
            <v>0.4</v>
          </cell>
          <cell r="H49">
            <v>40</v>
          </cell>
          <cell r="I49">
            <v>444</v>
          </cell>
          <cell r="J49">
            <v>-2</v>
          </cell>
          <cell r="N49">
            <v>189.14728682170542</v>
          </cell>
          <cell r="O49">
            <v>312.09302325581393</v>
          </cell>
          <cell r="P49">
            <v>312.09302325581393</v>
          </cell>
          <cell r="Q49">
            <v>88.4</v>
          </cell>
          <cell r="U49">
            <v>9.1553544494720942</v>
          </cell>
          <cell r="V49">
            <v>9.1553544494720942</v>
          </cell>
          <cell r="W49">
            <v>81.599999999999994</v>
          </cell>
          <cell r="X49">
            <v>41.333333333333336</v>
          </cell>
          <cell r="Y49">
            <v>113.33333333333333</v>
          </cell>
        </row>
        <row r="50">
          <cell r="A50" t="str">
            <v>302  Сосиски Сочинки по-баварски,  0.4кг, ТМ Стародворье  ПОКОМ</v>
          </cell>
          <cell r="B50" t="str">
            <v>шт</v>
          </cell>
          <cell r="C50">
            <v>326</v>
          </cell>
          <cell r="D50">
            <v>150</v>
          </cell>
          <cell r="E50">
            <v>343</v>
          </cell>
          <cell r="F50">
            <v>15</v>
          </cell>
          <cell r="G50">
            <v>0.4</v>
          </cell>
          <cell r="H50">
            <v>45</v>
          </cell>
          <cell r="I50">
            <v>515</v>
          </cell>
          <cell r="J50">
            <v>-172</v>
          </cell>
          <cell r="N50">
            <v>317.2093023255814</v>
          </cell>
          <cell r="O50">
            <v>391.39534883720933</v>
          </cell>
          <cell r="P50">
            <v>391.39534883720933</v>
          </cell>
          <cell r="Q50">
            <v>68.599999999999994</v>
          </cell>
          <cell r="U50">
            <v>16.253644314868804</v>
          </cell>
          <cell r="V50">
            <v>16.253644314868804</v>
          </cell>
          <cell r="W50">
            <v>87</v>
          </cell>
          <cell r="X50">
            <v>66.666666666666671</v>
          </cell>
          <cell r="Y50">
            <v>190.66666666666666</v>
          </cell>
        </row>
        <row r="51">
          <cell r="A51" t="str">
            <v>309  Сосиски Сочинки с сыром 0,4 кг ТМ Стародворье  ПОКОМ</v>
          </cell>
          <cell r="B51" t="str">
            <v>шт</v>
          </cell>
          <cell r="C51">
            <v>47</v>
          </cell>
          <cell r="E51">
            <v>5</v>
          </cell>
          <cell r="F51">
            <v>14</v>
          </cell>
          <cell r="G51">
            <v>0.4</v>
          </cell>
          <cell r="H51">
            <v>40</v>
          </cell>
          <cell r="I51">
            <v>52</v>
          </cell>
          <cell r="J51">
            <v>-47</v>
          </cell>
          <cell r="N51">
            <v>40.930232558139537</v>
          </cell>
          <cell r="O51">
            <v>67.534883720930225</v>
          </cell>
          <cell r="P51">
            <v>67.534883720930225</v>
          </cell>
          <cell r="Q51">
            <v>1</v>
          </cell>
          <cell r="U51">
            <v>190</v>
          </cell>
          <cell r="V51">
            <v>190</v>
          </cell>
          <cell r="W51">
            <v>13.4</v>
          </cell>
          <cell r="X51">
            <v>6</v>
          </cell>
          <cell r="Y51">
            <v>24</v>
          </cell>
        </row>
        <row r="52">
          <cell r="A52" t="str">
            <v>312  Ветчина Филейская ТМ Вязанка ТС Столичная ВЕС  ПОКОМ</v>
          </cell>
          <cell r="B52" t="str">
            <v>кг</v>
          </cell>
          <cell r="C52">
            <v>181.19300000000001</v>
          </cell>
          <cell r="E52">
            <v>110.03400000000001</v>
          </cell>
          <cell r="F52">
            <v>48.107999999999997</v>
          </cell>
          <cell r="G52">
            <v>1</v>
          </cell>
          <cell r="H52">
            <v>50</v>
          </cell>
          <cell r="I52">
            <v>109.4</v>
          </cell>
          <cell r="J52">
            <v>0.63400000000000034</v>
          </cell>
          <cell r="N52">
            <v>58.831782945736428</v>
          </cell>
          <cell r="O52">
            <v>97.072441860465105</v>
          </cell>
          <cell r="P52">
            <v>60</v>
          </cell>
          <cell r="Q52">
            <v>22.006800000000002</v>
          </cell>
          <cell r="U52">
            <v>11.996847556491698</v>
          </cell>
          <cell r="V52">
            <v>11.996847556491698</v>
          </cell>
          <cell r="W52">
            <v>27.552199999999999</v>
          </cell>
          <cell r="X52">
            <v>20.370666666666668</v>
          </cell>
          <cell r="Y52">
            <v>34.286333333333332</v>
          </cell>
        </row>
        <row r="53">
          <cell r="A53" t="str">
            <v>313 Колбаса вареная Молокуша ТМ Вязанка в оболочке полиамид. ВЕС  ПОКОМ</v>
          </cell>
          <cell r="B53" t="str">
            <v>кг</v>
          </cell>
          <cell r="C53">
            <v>1.4999999999999999E-2</v>
          </cell>
          <cell r="D53">
            <v>405.142</v>
          </cell>
          <cell r="E53">
            <v>347.84699999999998</v>
          </cell>
          <cell r="F53">
            <v>54.738999999999997</v>
          </cell>
          <cell r="G53">
            <v>1</v>
          </cell>
          <cell r="H53">
            <v>50</v>
          </cell>
          <cell r="I53">
            <v>332</v>
          </cell>
          <cell r="J53">
            <v>15.84699999999998</v>
          </cell>
          <cell r="Q53">
            <v>69.569400000000002</v>
          </cell>
          <cell r="R53">
            <v>362.67740000000003</v>
          </cell>
          <cell r="U53">
            <v>6</v>
          </cell>
          <cell r="V53">
            <v>0.7868258170977469</v>
          </cell>
          <cell r="W53">
            <v>30.844999999999999</v>
          </cell>
          <cell r="X53">
            <v>71.248666666666665</v>
          </cell>
          <cell r="Y53">
            <v>14.186333333333332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C54">
            <v>392.23500000000001</v>
          </cell>
          <cell r="E54">
            <v>258.78699999999998</v>
          </cell>
          <cell r="F54">
            <v>53.612000000000002</v>
          </cell>
          <cell r="G54">
            <v>1</v>
          </cell>
          <cell r="H54">
            <v>55</v>
          </cell>
          <cell r="I54">
            <v>249.4</v>
          </cell>
          <cell r="J54">
            <v>9.386999999999972</v>
          </cell>
          <cell r="N54">
            <v>117.86116279069765</v>
          </cell>
          <cell r="O54">
            <v>166.06941860465116</v>
          </cell>
          <cell r="P54">
            <v>166.06941860465116</v>
          </cell>
          <cell r="Q54">
            <v>51.757399999999997</v>
          </cell>
          <cell r="U54">
            <v>9.7302414727169442</v>
          </cell>
          <cell r="V54">
            <v>9.7302414727169442</v>
          </cell>
          <cell r="W54">
            <v>55.451000000000001</v>
          </cell>
          <cell r="X54">
            <v>31.918000000000003</v>
          </cell>
          <cell r="Y54">
            <v>68.649999999999991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B55" t="str">
            <v>кг</v>
          </cell>
          <cell r="C55">
            <v>-9.1440000000000001</v>
          </cell>
          <cell r="E55">
            <v>-0.20499999999999999</v>
          </cell>
          <cell r="F55">
            <v>-17.163</v>
          </cell>
          <cell r="G55">
            <v>1</v>
          </cell>
          <cell r="H55">
            <v>40</v>
          </cell>
          <cell r="J55">
            <v>-0.20499999999999999</v>
          </cell>
          <cell r="N55">
            <v>111.76829457364342</v>
          </cell>
          <cell r="O55">
            <v>184.41768604651162</v>
          </cell>
          <cell r="P55">
            <v>110</v>
          </cell>
          <cell r="Q55">
            <v>-4.0999999999999995E-2</v>
          </cell>
          <cell r="U55">
            <v>-9488.3653809793923</v>
          </cell>
          <cell r="V55">
            <v>-9488.3653809793923</v>
          </cell>
          <cell r="W55">
            <v>27.964400000000001</v>
          </cell>
          <cell r="X55">
            <v>8.9309999999999992</v>
          </cell>
          <cell r="Y55">
            <v>68.072333333333333</v>
          </cell>
          <cell r="Z55" t="str">
            <v>то же что и 254</v>
          </cell>
        </row>
        <row r="56">
          <cell r="A56" t="str">
            <v>320  Сосиски Сочинки с сочным окороком 0,4 кг ТМ Стародворье  ПОКОМ</v>
          </cell>
          <cell r="B56" t="str">
            <v>шт</v>
          </cell>
          <cell r="C56">
            <v>2</v>
          </cell>
          <cell r="D56">
            <v>270</v>
          </cell>
          <cell r="E56">
            <v>274</v>
          </cell>
          <cell r="F56">
            <v>-3</v>
          </cell>
          <cell r="G56">
            <v>0.4</v>
          </cell>
          <cell r="H56">
            <v>45</v>
          </cell>
          <cell r="I56">
            <v>331</v>
          </cell>
          <cell r="J56">
            <v>-57</v>
          </cell>
          <cell r="N56">
            <v>31.550387596899231</v>
          </cell>
          <cell r="O56">
            <v>52.058139534883729</v>
          </cell>
          <cell r="P56">
            <v>20</v>
          </cell>
          <cell r="Q56">
            <v>54.8</v>
          </cell>
          <cell r="R56">
            <v>282.99147286821704</v>
          </cell>
          <cell r="U56">
            <v>7.0000000000000009</v>
          </cell>
          <cell r="V56">
            <v>1.8359220279522439</v>
          </cell>
          <cell r="W56">
            <v>17.399999999999999</v>
          </cell>
          <cell r="X56">
            <v>45.666666666666664</v>
          </cell>
          <cell r="Y56">
            <v>33.333333333333336</v>
          </cell>
        </row>
        <row r="57">
          <cell r="A57" t="str">
            <v>325 Колбаса Сервелат Мясорубский ТМ Стародворье с мелкорубленным окороком 0,35 кг  ПОКОМ</v>
          </cell>
          <cell r="B57" t="str">
            <v>шт</v>
          </cell>
          <cell r="C57">
            <v>1</v>
          </cell>
          <cell r="D57">
            <v>126</v>
          </cell>
          <cell r="E57">
            <v>43</v>
          </cell>
          <cell r="F57">
            <v>84</v>
          </cell>
          <cell r="G57">
            <v>0.35</v>
          </cell>
          <cell r="H57">
            <v>40</v>
          </cell>
          <cell r="I57">
            <v>46</v>
          </cell>
          <cell r="J57">
            <v>-3</v>
          </cell>
          <cell r="Q57">
            <v>8.6</v>
          </cell>
          <cell r="U57">
            <v>9.7674418604651159</v>
          </cell>
          <cell r="V57">
            <v>9.7674418604651159</v>
          </cell>
          <cell r="W57">
            <v>5.4</v>
          </cell>
          <cell r="X57">
            <v>21</v>
          </cell>
          <cell r="Y57">
            <v>8.3333333333333339</v>
          </cell>
        </row>
        <row r="58">
          <cell r="A58" t="str">
            <v>343 Колбаса Докторская оригинальная ТМ Особый рецепт в оболочке полиамид 0,4 кг.  ПОКОМ</v>
          </cell>
          <cell r="B58" t="str">
            <v>шт</v>
          </cell>
          <cell r="C58">
            <v>60</v>
          </cell>
          <cell r="E58">
            <v>2</v>
          </cell>
          <cell r="F58">
            <v>57</v>
          </cell>
          <cell r="G58">
            <v>0</v>
          </cell>
          <cell r="H58">
            <v>60</v>
          </cell>
          <cell r="I58">
            <v>3</v>
          </cell>
          <cell r="J58">
            <v>-1</v>
          </cell>
          <cell r="Q58">
            <v>0.4</v>
          </cell>
          <cell r="U58">
            <v>142.5</v>
          </cell>
          <cell r="V58">
            <v>142.5</v>
          </cell>
          <cell r="W58">
            <v>0.8</v>
          </cell>
          <cell r="X58">
            <v>1</v>
          </cell>
          <cell r="Y58">
            <v>1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91</v>
          </cell>
          <cell r="E59">
            <v>23</v>
          </cell>
          <cell r="F59">
            <v>60</v>
          </cell>
          <cell r="G59">
            <v>0.4</v>
          </cell>
          <cell r="H59">
            <v>40</v>
          </cell>
          <cell r="I59">
            <v>77</v>
          </cell>
          <cell r="J59">
            <v>-54</v>
          </cell>
          <cell r="N59">
            <v>32.63565891472868</v>
          </cell>
          <cell r="O59">
            <v>53.848837209302317</v>
          </cell>
          <cell r="P59">
            <v>30</v>
          </cell>
          <cell r="Q59">
            <v>4.5999999999999996</v>
          </cell>
          <cell r="U59">
            <v>38.366194809571965</v>
          </cell>
          <cell r="V59">
            <v>38.366194809571965</v>
          </cell>
          <cell r="W59">
            <v>0.8</v>
          </cell>
          <cell r="X59">
            <v>0.66666666666666663</v>
          </cell>
          <cell r="Y59">
            <v>20.333333333333332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C60">
            <v>12.071999999999999</v>
          </cell>
          <cell r="D60">
            <v>4.274</v>
          </cell>
          <cell r="E60">
            <v>8.6430000000000007</v>
          </cell>
          <cell r="F60">
            <v>6.9939999999999998</v>
          </cell>
          <cell r="G60">
            <v>1</v>
          </cell>
          <cell r="H60">
            <v>40</v>
          </cell>
          <cell r="I60">
            <v>8.6</v>
          </cell>
          <cell r="J60">
            <v>4.3000000000001037E-2</v>
          </cell>
          <cell r="O60">
            <v>11.465999999999998</v>
          </cell>
          <cell r="P60">
            <v>8</v>
          </cell>
          <cell r="Q60">
            <v>1.7286000000000001</v>
          </cell>
          <cell r="U60">
            <v>15.307185005206522</v>
          </cell>
          <cell r="V60">
            <v>15.307185005206522</v>
          </cell>
          <cell r="W60">
            <v>1.4418</v>
          </cell>
          <cell r="X60">
            <v>1.9406666666666668</v>
          </cell>
          <cell r="Y60">
            <v>3.3636666666666666</v>
          </cell>
        </row>
        <row r="61">
          <cell r="A61" t="str">
            <v>360 Колбаса варено-копченая  Сервелат Левантский ТМ Особый Рецепт  0,35 кг  ПОКОМ</v>
          </cell>
          <cell r="B61" t="str">
            <v>шт</v>
          </cell>
          <cell r="C61">
            <v>7</v>
          </cell>
          <cell r="D61">
            <v>16</v>
          </cell>
          <cell r="E61">
            <v>19</v>
          </cell>
          <cell r="F61">
            <v>4</v>
          </cell>
          <cell r="G61">
            <v>0.35</v>
          </cell>
          <cell r="H61">
            <v>35</v>
          </cell>
          <cell r="I61">
            <v>21</v>
          </cell>
          <cell r="J61">
            <v>-2</v>
          </cell>
          <cell r="O61">
            <v>7</v>
          </cell>
          <cell r="P61">
            <v>5</v>
          </cell>
          <cell r="Q61">
            <v>3.8</v>
          </cell>
          <cell r="R61">
            <v>18.199999999999996</v>
          </cell>
          <cell r="U61">
            <v>9</v>
          </cell>
          <cell r="V61">
            <v>4.2105263157894735</v>
          </cell>
          <cell r="W61">
            <v>0</v>
          </cell>
          <cell r="X61">
            <v>3</v>
          </cell>
          <cell r="Y61">
            <v>2.3333333333333335</v>
          </cell>
        </row>
        <row r="62">
          <cell r="A62" t="str">
            <v>361 Колбаса Салями Филейбургская зернистая ТМ Баварушка в оболочке  в вак 0.28кг ПОКОМ</v>
          </cell>
          <cell r="B62" t="str">
            <v>шт</v>
          </cell>
          <cell r="D62">
            <v>42</v>
          </cell>
          <cell r="E62">
            <v>39</v>
          </cell>
          <cell r="F62">
            <v>1</v>
          </cell>
          <cell r="G62">
            <v>0.28000000000000003</v>
          </cell>
          <cell r="H62">
            <v>45</v>
          </cell>
          <cell r="I62">
            <v>43</v>
          </cell>
          <cell r="J62">
            <v>-4</v>
          </cell>
          <cell r="O62">
            <v>5</v>
          </cell>
          <cell r="P62">
            <v>5</v>
          </cell>
          <cell r="Q62">
            <v>7.8</v>
          </cell>
          <cell r="R62">
            <v>35.799999999999997</v>
          </cell>
          <cell r="U62">
            <v>6</v>
          </cell>
          <cell r="V62">
            <v>1.4102564102564104</v>
          </cell>
          <cell r="W62">
            <v>2.6</v>
          </cell>
          <cell r="X62">
            <v>0</v>
          </cell>
          <cell r="Y62">
            <v>-0.66666666666666663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51.552</v>
          </cell>
          <cell r="E63">
            <v>50.396000000000001</v>
          </cell>
          <cell r="F63">
            <v>-9.4E-2</v>
          </cell>
          <cell r="G63">
            <v>0</v>
          </cell>
          <cell r="H63" t="e">
            <v>#N/A</v>
          </cell>
          <cell r="I63">
            <v>52</v>
          </cell>
          <cell r="J63">
            <v>-1.6039999999999992</v>
          </cell>
          <cell r="Q63">
            <v>10.0792</v>
          </cell>
          <cell r="U63">
            <v>-9.3261369949996023E-3</v>
          </cell>
          <cell r="V63">
            <v>-9.3261369949996023E-3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364 Колбаса Сервелат Филейбургский с копченой грудинкой ТМ Баварушка  в/у 0,28 кг  ПОКОМ</v>
          </cell>
          <cell r="B64" t="str">
            <v>шт</v>
          </cell>
          <cell r="D64">
            <v>24</v>
          </cell>
          <cell r="E64">
            <v>18</v>
          </cell>
          <cell r="F64">
            <v>6</v>
          </cell>
          <cell r="G64">
            <v>0.28000000000000003</v>
          </cell>
          <cell r="H64">
            <v>45</v>
          </cell>
          <cell r="I64">
            <v>32</v>
          </cell>
          <cell r="J64">
            <v>-14</v>
          </cell>
          <cell r="Q64">
            <v>3.6</v>
          </cell>
          <cell r="R64">
            <v>19.2</v>
          </cell>
          <cell r="U64">
            <v>7</v>
          </cell>
          <cell r="V64">
            <v>1.6666666666666665</v>
          </cell>
          <cell r="W64">
            <v>4.5999999999999996</v>
          </cell>
          <cell r="X64">
            <v>3.6666666666666665</v>
          </cell>
          <cell r="Y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>
            <v>57.284999999999997</v>
          </cell>
          <cell r="E65">
            <v>19.687999999999999</v>
          </cell>
          <cell r="F65">
            <v>-0.32</v>
          </cell>
          <cell r="G65">
            <v>1</v>
          </cell>
          <cell r="H65">
            <v>50</v>
          </cell>
          <cell r="I65">
            <v>31.2</v>
          </cell>
          <cell r="J65">
            <v>-11.512</v>
          </cell>
          <cell r="N65">
            <v>30.969379844961246</v>
          </cell>
          <cell r="O65">
            <v>51.099476744186049</v>
          </cell>
          <cell r="P65">
            <v>30</v>
          </cell>
          <cell r="Q65">
            <v>3.9375999999999998</v>
          </cell>
          <cell r="U65">
            <v>28.379941230482348</v>
          </cell>
          <cell r="V65">
            <v>28.379941230482348</v>
          </cell>
          <cell r="W65">
            <v>10.038</v>
          </cell>
          <cell r="X65">
            <v>2.7119999999999997</v>
          </cell>
          <cell r="Y65">
            <v>18.978333333333335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>
            <v>1.962</v>
          </cell>
          <cell r="D66">
            <v>43.762999999999998</v>
          </cell>
          <cell r="E66">
            <v>8.9160000000000004</v>
          </cell>
          <cell r="F66">
            <v>36.139000000000003</v>
          </cell>
          <cell r="G66">
            <v>1</v>
          </cell>
          <cell r="H66">
            <v>50</v>
          </cell>
          <cell r="I66">
            <v>11.7</v>
          </cell>
          <cell r="J66">
            <v>-2.7839999999999989</v>
          </cell>
          <cell r="N66">
            <v>16.947286821705426</v>
          </cell>
          <cell r="O66">
            <v>27.963023255813948</v>
          </cell>
          <cell r="P66">
            <v>20</v>
          </cell>
          <cell r="Q66">
            <v>1.7832000000000001</v>
          </cell>
          <cell r="U66">
            <v>56.667401344503908</v>
          </cell>
          <cell r="V66">
            <v>56.667401344503908</v>
          </cell>
          <cell r="W66">
            <v>3.7307999999999999</v>
          </cell>
          <cell r="X66">
            <v>5.9480000000000004</v>
          </cell>
          <cell r="Y66">
            <v>9.8786666666666658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>
            <v>229</v>
          </cell>
          <cell r="E67">
            <v>132</v>
          </cell>
          <cell r="F67">
            <v>7</v>
          </cell>
          <cell r="G67">
            <v>0.4</v>
          </cell>
          <cell r="H67">
            <v>40</v>
          </cell>
          <cell r="I67">
            <v>233</v>
          </cell>
          <cell r="J67">
            <v>-101</v>
          </cell>
          <cell r="N67">
            <v>217.2093023255814</v>
          </cell>
          <cell r="O67">
            <v>316.39534883720933</v>
          </cell>
          <cell r="P67">
            <v>300</v>
          </cell>
          <cell r="Q67">
            <v>26.4</v>
          </cell>
          <cell r="U67">
            <v>31.841085271317834</v>
          </cell>
          <cell r="V67">
            <v>31.841085271317834</v>
          </cell>
          <cell r="W67">
            <v>59.2</v>
          </cell>
          <cell r="X67">
            <v>28.666666666666668</v>
          </cell>
          <cell r="Y67">
            <v>137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>
            <v>33</v>
          </cell>
          <cell r="D68">
            <v>72</v>
          </cell>
          <cell r="E68">
            <v>66</v>
          </cell>
          <cell r="F68">
            <v>2</v>
          </cell>
          <cell r="G68">
            <v>0.4</v>
          </cell>
          <cell r="H68">
            <v>40</v>
          </cell>
          <cell r="I68">
            <v>68</v>
          </cell>
          <cell r="J68">
            <v>-2</v>
          </cell>
          <cell r="N68">
            <v>107.2093023255814</v>
          </cell>
          <cell r="O68">
            <v>176.8953488372093</v>
          </cell>
          <cell r="P68">
            <v>100</v>
          </cell>
          <cell r="Q68">
            <v>13.2</v>
          </cell>
          <cell r="U68">
            <v>29.250352360817477</v>
          </cell>
          <cell r="V68">
            <v>29.250352360817477</v>
          </cell>
          <cell r="W68">
            <v>27</v>
          </cell>
          <cell r="X68">
            <v>23.666666666666668</v>
          </cell>
          <cell r="Y68">
            <v>65.666666666666671</v>
          </cell>
        </row>
        <row r="69">
          <cell r="A69" t="str">
            <v>373 Ветчины «Филейская» Фикс.вес 0,45 Вектор ТМ «Вязанка»  Поком</v>
          </cell>
          <cell r="B69" t="str">
            <v>шт</v>
          </cell>
          <cell r="C69">
            <v>38</v>
          </cell>
          <cell r="F69">
            <v>37</v>
          </cell>
          <cell r="G69">
            <v>0</v>
          </cell>
          <cell r="H69">
            <v>50</v>
          </cell>
          <cell r="I69">
            <v>11</v>
          </cell>
          <cell r="J69">
            <v>-11</v>
          </cell>
          <cell r="Q69">
            <v>0</v>
          </cell>
          <cell r="U69" t="e">
            <v>#DIV/0!</v>
          </cell>
          <cell r="V69" t="e">
            <v>#DIV/0!</v>
          </cell>
          <cell r="W69">
            <v>3.2</v>
          </cell>
          <cell r="X69">
            <v>4.666666666666667</v>
          </cell>
          <cell r="Y69">
            <v>1.3333333333333333</v>
          </cell>
          <cell r="Z69" t="str">
            <v>необходимо увеличить продажи</v>
          </cell>
        </row>
        <row r="70">
          <cell r="A70" t="str">
            <v>376  Сардельки Сочинки с сочным окороком ТМ Стародворье полиамид мгс ф/в 0,4 кг СК3</v>
          </cell>
          <cell r="B70" t="str">
            <v>шт</v>
          </cell>
          <cell r="C70">
            <v>3</v>
          </cell>
          <cell r="G70">
            <v>0</v>
          </cell>
          <cell r="H70" t="e">
            <v>#N/A</v>
          </cell>
          <cell r="J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0.66666666666666663</v>
          </cell>
          <cell r="Y70">
            <v>4.333333333333333</v>
          </cell>
        </row>
        <row r="71">
          <cell r="A71" t="str">
            <v>381  Сардельки Сочинки 0,4кг ТМ Стародворье  ПОКОМ</v>
          </cell>
          <cell r="B71" t="str">
            <v>шт</v>
          </cell>
          <cell r="D71">
            <v>18</v>
          </cell>
          <cell r="E71">
            <v>16</v>
          </cell>
          <cell r="G71">
            <v>0.4</v>
          </cell>
          <cell r="H71">
            <v>40</v>
          </cell>
          <cell r="I71">
            <v>18</v>
          </cell>
          <cell r="J71">
            <v>-2</v>
          </cell>
          <cell r="O71">
            <v>5</v>
          </cell>
          <cell r="P71">
            <v>5</v>
          </cell>
          <cell r="Q71">
            <v>3.2</v>
          </cell>
          <cell r="R71">
            <v>10</v>
          </cell>
          <cell r="U71">
            <v>6.25</v>
          </cell>
          <cell r="V71">
            <v>3.125</v>
          </cell>
          <cell r="W71">
            <v>0.4</v>
          </cell>
          <cell r="X71">
            <v>2.3333333333333335</v>
          </cell>
          <cell r="Y71">
            <v>-0.33333333333333331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C72">
            <v>138.126</v>
          </cell>
          <cell r="D72">
            <v>24.501000000000001</v>
          </cell>
          <cell r="E72">
            <v>111.661</v>
          </cell>
          <cell r="F72">
            <v>40.46</v>
          </cell>
          <cell r="G72">
            <v>1</v>
          </cell>
          <cell r="H72">
            <v>40</v>
          </cell>
          <cell r="I72">
            <v>103.057</v>
          </cell>
          <cell r="J72">
            <v>8.6039999999999992</v>
          </cell>
          <cell r="N72">
            <v>35.704883720930233</v>
          </cell>
          <cell r="O72">
            <v>58.913058139534883</v>
          </cell>
          <cell r="P72">
            <v>40</v>
          </cell>
          <cell r="Q72">
            <v>22.3322</v>
          </cell>
          <cell r="R72">
            <v>25.911858139534878</v>
          </cell>
          <cell r="U72">
            <v>8.9999999999999982</v>
          </cell>
          <cell r="V72">
            <v>7.8397086655351957</v>
          </cell>
          <cell r="W72">
            <v>21.584600000000002</v>
          </cell>
          <cell r="X72">
            <v>15.453000000000001</v>
          </cell>
          <cell r="Y72">
            <v>21.856999999999999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C73">
            <v>26.603000000000002</v>
          </cell>
          <cell r="D73">
            <v>43.68</v>
          </cell>
          <cell r="E73">
            <v>40.603999999999999</v>
          </cell>
          <cell r="F73">
            <v>21.593</v>
          </cell>
          <cell r="G73">
            <v>1</v>
          </cell>
          <cell r="H73">
            <v>40</v>
          </cell>
          <cell r="I73">
            <v>42.6</v>
          </cell>
          <cell r="J73">
            <v>-1.9960000000000022</v>
          </cell>
          <cell r="O73">
            <v>27.570999999999998</v>
          </cell>
          <cell r="P73">
            <v>27.570999999999998</v>
          </cell>
          <cell r="Q73">
            <v>8.1207999999999991</v>
          </cell>
          <cell r="U73">
            <v>9.4491921978130247</v>
          </cell>
          <cell r="V73">
            <v>9.4491921978130247</v>
          </cell>
          <cell r="W73">
            <v>8.6932000000000009</v>
          </cell>
          <cell r="X73">
            <v>6.9959999999999996</v>
          </cell>
          <cell r="Y73">
            <v>8.895999999999999</v>
          </cell>
        </row>
        <row r="74">
          <cell r="A74" t="str">
            <v>418 С/к колбасы Мини-салями во вкусом бекона Ядрена копоть Фикс.вес 0,05 б/о Ядрена копоть  Поком</v>
          </cell>
          <cell r="B74" t="str">
            <v>шт</v>
          </cell>
          <cell r="C74">
            <v>13</v>
          </cell>
          <cell r="F74">
            <v>13</v>
          </cell>
          <cell r="G74">
            <v>0</v>
          </cell>
          <cell r="H74" t="e">
            <v>#N/A</v>
          </cell>
          <cell r="I74">
            <v>8</v>
          </cell>
          <cell r="J74">
            <v>-8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0.2</v>
          </cell>
          <cell r="X74">
            <v>0</v>
          </cell>
          <cell r="Y74">
            <v>2.3333333333333335</v>
          </cell>
        </row>
        <row r="75">
          <cell r="A75" t="str">
            <v>427 Колбаса вареная Молокуша ТМ Вязанка в оболочке полиамид 0,4 кг.  Поком</v>
          </cell>
          <cell r="B75" t="str">
            <v>шт</v>
          </cell>
          <cell r="C75">
            <v>-10.945</v>
          </cell>
          <cell r="F75">
            <v>-10.945</v>
          </cell>
          <cell r="G75">
            <v>0</v>
          </cell>
          <cell r="H75" t="e">
            <v>#N/A</v>
          </cell>
          <cell r="J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427 Колбаса Молочная оригинальная ТМ Особый рецепт в оболочке посное издел  Поком</v>
          </cell>
          <cell r="B76" t="str">
            <v>кг</v>
          </cell>
          <cell r="C76">
            <v>10.945</v>
          </cell>
          <cell r="E76">
            <v>1.34</v>
          </cell>
          <cell r="F76">
            <v>9.6050000000000004</v>
          </cell>
          <cell r="G76">
            <v>0</v>
          </cell>
          <cell r="H76" t="e">
            <v>#N/A</v>
          </cell>
          <cell r="I76">
            <v>8.9</v>
          </cell>
          <cell r="J76">
            <v>-7.5600000000000005</v>
          </cell>
          <cell r="Q76">
            <v>0.26800000000000002</v>
          </cell>
          <cell r="U76">
            <v>35.839552238805972</v>
          </cell>
          <cell r="V76">
            <v>35.839552238805972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B77" t="str">
            <v>шт</v>
          </cell>
          <cell r="C77">
            <v>26</v>
          </cell>
          <cell r="E77">
            <v>8</v>
          </cell>
          <cell r="F77">
            <v>14</v>
          </cell>
          <cell r="G77">
            <v>0.35</v>
          </cell>
          <cell r="H77">
            <v>40</v>
          </cell>
          <cell r="I77">
            <v>48</v>
          </cell>
          <cell r="J77">
            <v>-40</v>
          </cell>
          <cell r="O77">
            <v>22</v>
          </cell>
          <cell r="P77">
            <v>15</v>
          </cell>
          <cell r="Q77">
            <v>1.6</v>
          </cell>
          <cell r="U77">
            <v>31.875</v>
          </cell>
          <cell r="V77">
            <v>31.875</v>
          </cell>
          <cell r="W77">
            <v>5.2</v>
          </cell>
          <cell r="X77">
            <v>1</v>
          </cell>
          <cell r="Y77">
            <v>6.333333333333333</v>
          </cell>
        </row>
        <row r="78">
          <cell r="A78" t="str">
            <v>451 Сосиски «Баварские» Фикс.вес 0,35 П/а ТМ «Стародворье»  Поком</v>
          </cell>
          <cell r="B78" t="str">
            <v>шт</v>
          </cell>
          <cell r="C78">
            <v>150</v>
          </cell>
          <cell r="E78">
            <v>16</v>
          </cell>
          <cell r="F78">
            <v>134</v>
          </cell>
          <cell r="G78">
            <v>0</v>
          </cell>
          <cell r="H78">
            <v>45</v>
          </cell>
          <cell r="I78">
            <v>111</v>
          </cell>
          <cell r="J78">
            <v>-95</v>
          </cell>
          <cell r="Q78">
            <v>3.2</v>
          </cell>
          <cell r="U78">
            <v>41.875</v>
          </cell>
          <cell r="V78">
            <v>41.875</v>
          </cell>
          <cell r="W78">
            <v>0</v>
          </cell>
          <cell r="X78">
            <v>0.33333333333333331</v>
          </cell>
          <cell r="Y78">
            <v>3.3333333333333335</v>
          </cell>
          <cell r="Z78" t="str">
            <v>то же что и 094 (задвоенное СКЮ)</v>
          </cell>
        </row>
        <row r="79">
          <cell r="A79" t="str">
            <v>470 Колбаса Любительская ТМ Вязанка в оболочке полиамид.Мясной продукт категории А.  Поком</v>
          </cell>
          <cell r="B79" t="str">
            <v>кг</v>
          </cell>
          <cell r="C79">
            <v>11.18</v>
          </cell>
          <cell r="E79">
            <v>11.17</v>
          </cell>
          <cell r="F79">
            <v>0.01</v>
          </cell>
          <cell r="G79">
            <v>1</v>
          </cell>
          <cell r="H79">
            <v>50</v>
          </cell>
          <cell r="I79">
            <v>10.4</v>
          </cell>
          <cell r="J79">
            <v>0.76999999999999957</v>
          </cell>
          <cell r="O79">
            <v>10.685000000000002</v>
          </cell>
          <cell r="P79">
            <v>10</v>
          </cell>
          <cell r="Q79">
            <v>2.234</v>
          </cell>
          <cell r="U79">
            <v>9.263652641002686</v>
          </cell>
          <cell r="V79">
            <v>9.263652641002686</v>
          </cell>
          <cell r="W79">
            <v>0</v>
          </cell>
          <cell r="X79">
            <v>0</v>
          </cell>
          <cell r="Y79">
            <v>3.2550000000000003</v>
          </cell>
          <cell r="Z79" t="str">
            <v>новинка согласовал Химич</v>
          </cell>
        </row>
        <row r="80">
          <cell r="A80" t="str">
            <v>471 Колбаса Балыкбургская ТМ Баварушка с мраморным балыком и нотками кориандра 0,06кг нарезка  Поком</v>
          </cell>
          <cell r="B80" t="str">
            <v>шт</v>
          </cell>
          <cell r="C80">
            <v>365</v>
          </cell>
          <cell r="E80">
            <v>276</v>
          </cell>
          <cell r="F80">
            <v>8</v>
          </cell>
          <cell r="G80">
            <v>0</v>
          </cell>
          <cell r="H80" t="e">
            <v>#N/A</v>
          </cell>
          <cell r="I80">
            <v>295</v>
          </cell>
          <cell r="J80">
            <v>-19</v>
          </cell>
          <cell r="Q80">
            <v>55.2</v>
          </cell>
          <cell r="U80">
            <v>0.14492753623188406</v>
          </cell>
          <cell r="V80">
            <v>0.14492753623188406</v>
          </cell>
          <cell r="W80">
            <v>0</v>
          </cell>
          <cell r="X80">
            <v>0</v>
          </cell>
          <cell r="Y80">
            <v>105.66666666666667</v>
          </cell>
          <cell r="Z80" t="str">
            <v>не заказывали!!!</v>
          </cell>
        </row>
        <row r="81">
          <cell r="A81" t="str">
            <v>472 Колбаса Филейбургская ТМ Баварушка с ароматными пряностями в в/у 0,06 кг нарезка.  Поком</v>
          </cell>
          <cell r="B81" t="str">
            <v>шт</v>
          </cell>
          <cell r="C81">
            <v>367</v>
          </cell>
          <cell r="E81">
            <v>282</v>
          </cell>
          <cell r="F81">
            <v>3</v>
          </cell>
          <cell r="G81">
            <v>0</v>
          </cell>
          <cell r="H81" t="e">
            <v>#N/A</v>
          </cell>
          <cell r="I81">
            <v>297</v>
          </cell>
          <cell r="J81">
            <v>-15</v>
          </cell>
          <cell r="Q81">
            <v>56.4</v>
          </cell>
          <cell r="U81">
            <v>5.3191489361702128E-2</v>
          </cell>
          <cell r="V81">
            <v>5.3191489361702128E-2</v>
          </cell>
          <cell r="W81">
            <v>0</v>
          </cell>
          <cell r="X81">
            <v>0</v>
          </cell>
          <cell r="Y81">
            <v>108.33333333333333</v>
          </cell>
          <cell r="Z81" t="str">
            <v>не заказывали!!!</v>
          </cell>
        </row>
        <row r="82">
          <cell r="A82" t="str">
            <v>473 Колбаса Филейбургская ТМ Баварушка зернистая в вакуумной упаковке 0,06 кг нарезка.  Поком</v>
          </cell>
          <cell r="B82" t="str">
            <v>шт</v>
          </cell>
          <cell r="C82">
            <v>363</v>
          </cell>
          <cell r="E82">
            <v>283</v>
          </cell>
          <cell r="F82">
            <v>-1</v>
          </cell>
          <cell r="G82">
            <v>0</v>
          </cell>
          <cell r="H82" t="e">
            <v>#N/A</v>
          </cell>
          <cell r="I82">
            <v>284</v>
          </cell>
          <cell r="J82">
            <v>-1</v>
          </cell>
          <cell r="Q82">
            <v>56.6</v>
          </cell>
          <cell r="U82">
            <v>-1.7667844522968199E-2</v>
          </cell>
          <cell r="V82">
            <v>-1.7667844522968199E-2</v>
          </cell>
          <cell r="W82">
            <v>0</v>
          </cell>
          <cell r="X82">
            <v>0</v>
          </cell>
          <cell r="Y82">
            <v>107</v>
          </cell>
          <cell r="Z82" t="str">
            <v>не заказывали!!!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62993.203999999998</v>
          </cell>
        </row>
        <row r="8">
          <cell r="A8" t="str">
            <v>ПОКОМ Логистический Партнер</v>
          </cell>
          <cell r="D8">
            <v>62993.203999999998</v>
          </cell>
        </row>
        <row r="9">
          <cell r="A9" t="str">
            <v>Вязанка Логистический Партнер(Кг)</v>
          </cell>
          <cell r="D9">
            <v>1420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90.1</v>
          </cell>
        </row>
        <row r="12">
          <cell r="A12" t="str">
            <v>017  Сосиски Вязанка Сливочные, Вязанка амицел ВЕС.ПОКОМ</v>
          </cell>
          <cell r="D12">
            <v>256.2</v>
          </cell>
        </row>
        <row r="13">
          <cell r="A13" t="str">
            <v>312  Ветчина Филейская ТМ Вязанка ТС Столичная ВЕС  ПОКОМ</v>
          </cell>
          <cell r="D13">
            <v>104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380.1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221.3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16.899999999999999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28.6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11.7</v>
          </cell>
        </row>
        <row r="20">
          <cell r="A20" t="str">
            <v>Вязанка Логистический Партнер(Шт)</v>
          </cell>
          <cell r="D20">
            <v>933</v>
          </cell>
        </row>
        <row r="21">
          <cell r="A21" t="str">
            <v>023  Колбаса Докторская ГОСТ, Вязанка вектор, 0,4 кг, ПОКОМ</v>
          </cell>
          <cell r="D21">
            <v>67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198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610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42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1</v>
          </cell>
        </row>
        <row r="27">
          <cell r="A27" t="str">
            <v>Логистический Партнер кг</v>
          </cell>
          <cell r="D27">
            <v>22581.304</v>
          </cell>
        </row>
        <row r="28">
          <cell r="A28" t="str">
            <v>200  Ветчина Дугушка ТМ Стародворье, вектор в/у    ПОКОМ</v>
          </cell>
          <cell r="D28">
            <v>988.85</v>
          </cell>
        </row>
        <row r="29">
          <cell r="A29" t="str">
            <v>201  Ветчина Нежная ТМ Особый рецепт, (2,5кг), ПОКОМ</v>
          </cell>
          <cell r="D29">
            <v>3221.3679999999999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36.75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782.35</v>
          </cell>
        </row>
        <row r="32">
          <cell r="A32" t="str">
            <v>219  Колбаса Докторская Особая ТМ Особый рецепт, ВЕС  ПОКОМ</v>
          </cell>
          <cell r="D32">
            <v>5117.51</v>
          </cell>
        </row>
        <row r="33">
          <cell r="A33" t="str">
            <v>225  Колбаса Дугушка со шпиком, ВЕС, ТМ Стародворье   ПОКОМ</v>
          </cell>
          <cell r="D33">
            <v>141.35</v>
          </cell>
        </row>
        <row r="34">
          <cell r="A34" t="str">
            <v>229  Колбаса Молочная Дугушка, в/у, ВЕС, ТМ Стародворье   ПОКОМ</v>
          </cell>
          <cell r="D34">
            <v>1427.3</v>
          </cell>
        </row>
        <row r="35">
          <cell r="A35" t="str">
            <v>230  Колбаса Молочная Особая ТМ Особый рецепт, п/а, ВЕС. ПОКОМ</v>
          </cell>
          <cell r="D35">
            <v>3032.44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1973.915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383.5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653.78</v>
          </cell>
        </row>
        <row r="39">
          <cell r="A39" t="str">
            <v>240  Колбаса Салями охотничья, ВЕС. ПОКОМ</v>
          </cell>
          <cell r="D39">
            <v>2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1006.1</v>
          </cell>
        </row>
        <row r="41">
          <cell r="A41" t="str">
            <v>243  Колбаса Сервелат Зернистый, ВЕС.  ПОКОМ</v>
          </cell>
          <cell r="D41">
            <v>39.200000000000003</v>
          </cell>
        </row>
        <row r="42">
          <cell r="A42" t="str">
            <v>248  Сардельки Сочные ТМ Особый рецепт,   ПОКОМ</v>
          </cell>
          <cell r="D42">
            <v>144.6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159.30000000000001</v>
          </cell>
        </row>
        <row r="44">
          <cell r="A44" t="str">
            <v>253  Сосиски Ганноверские   ПОКОМ</v>
          </cell>
          <cell r="D44">
            <v>9.1</v>
          </cell>
        </row>
        <row r="45">
          <cell r="A45" t="str">
            <v>254  Сосиски Датские, ВЕС, ТМ КОЛБАСНЫЙ СТАНДАРТ ПОКОМ</v>
          </cell>
          <cell r="D45">
            <v>87.796000000000006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3095.4949999999999</v>
          </cell>
        </row>
        <row r="47">
          <cell r="A47" t="str">
            <v>257  Сосиски Молочные оригинальные ТМ Особый рецепт, ВЕС.   ПОКОМ</v>
          </cell>
          <cell r="D47">
            <v>3.9</v>
          </cell>
        </row>
        <row r="48">
          <cell r="A48" t="str">
            <v>265  Колбаса Балыкбургская, ВЕС, ТМ Баварушка  ПОКОМ</v>
          </cell>
          <cell r="D48">
            <v>16.8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45.4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33.1</v>
          </cell>
        </row>
        <row r="51">
          <cell r="A51" t="str">
            <v>283  Сосиски Сочинки, ВЕС, ТМ Стародворье ПОКОМ</v>
          </cell>
          <cell r="D51">
            <v>37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11.9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9.4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75.400000000000006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39.799999999999997</v>
          </cell>
        </row>
        <row r="56">
          <cell r="A56" t="str">
            <v>427 Колбаса Молочная оригинальная ТМ Особый рецепт в оболочке посное издел  Поком</v>
          </cell>
          <cell r="D56">
            <v>5.9</v>
          </cell>
        </row>
        <row r="57">
          <cell r="A57" t="str">
            <v>Логистический Партнер Шт</v>
          </cell>
          <cell r="D57">
            <v>3501</v>
          </cell>
        </row>
        <row r="58">
          <cell r="A58" t="str">
            <v>043  Ветчина Нежная ТМ Особый рецепт, п/а, 0,4кг    ПОКОМ</v>
          </cell>
          <cell r="D58">
            <v>12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49</v>
          </cell>
        </row>
        <row r="60">
          <cell r="A60" t="str">
            <v>058  Колбаса Докторская Особая ТМ Особый рецепт,  0,5кг, ПОКОМ</v>
          </cell>
          <cell r="D60">
            <v>23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14</v>
          </cell>
        </row>
        <row r="62">
          <cell r="A62" t="str">
            <v>068  Колбаса Особая ТМ Особый рецепт, 0,5 кг, ПОКОМ</v>
          </cell>
          <cell r="D62">
            <v>5</v>
          </cell>
        </row>
        <row r="63">
          <cell r="A63" t="str">
            <v>083  Колбаса Швейцарская 0,17 кг., ШТ., сырокопченая   ПОКОМ</v>
          </cell>
          <cell r="D63">
            <v>109</v>
          </cell>
        </row>
        <row r="64">
          <cell r="A64" t="str">
            <v>115  Колбаса Салями Филейбургская зернистая, в/у 0,35 кг срез, БАВАРУШКА ПОКОМ</v>
          </cell>
          <cell r="D64">
            <v>8</v>
          </cell>
        </row>
        <row r="65">
          <cell r="A65" t="str">
            <v>272  Колбаса Сервелат Филедворский, фиброуз, в/у 0,35 кг срез,  ПОКОМ</v>
          </cell>
          <cell r="D65">
            <v>68</v>
          </cell>
        </row>
        <row r="66">
          <cell r="A66" t="str">
            <v>273  Сосиски Сочинки с сочной грудинкой, МГС 0.4кг,   ПОКОМ</v>
          </cell>
          <cell r="D66">
            <v>578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D67">
            <v>145</v>
          </cell>
        </row>
        <row r="68">
          <cell r="A68" t="str">
            <v>301  Сосиски Сочинки по-баварски с сыром,  0.4кг, ТМ Стародворье  ПОКОМ</v>
          </cell>
          <cell r="D68">
            <v>367</v>
          </cell>
        </row>
        <row r="69">
          <cell r="A69" t="str">
            <v>302  Сосиски Сочинки по-баварски,  0.4кг, ТМ Стародворье  ПОКОМ</v>
          </cell>
          <cell r="D69">
            <v>366</v>
          </cell>
        </row>
        <row r="70">
          <cell r="A70" t="str">
            <v>309  Сосиски Сочинки с сыром 0,4 кг ТМ Стародворье  ПОКОМ</v>
          </cell>
          <cell r="D70">
            <v>67</v>
          </cell>
        </row>
        <row r="71">
          <cell r="A71" t="str">
            <v>320  Сосиски Сочинки с сочным окороком 0,4 кг ТМ Стародворье  ПОКОМ</v>
          </cell>
          <cell r="D71">
            <v>360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D72">
            <v>75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D73">
            <v>2</v>
          </cell>
        </row>
        <row r="74">
          <cell r="A74" t="str">
            <v>352  Сардельки Сочинки с сыром 0,4 кг ТМ Стародворье   ПОКОМ</v>
          </cell>
          <cell r="D74">
            <v>87</v>
          </cell>
        </row>
        <row r="75">
          <cell r="A75" t="str">
            <v>360 Колбаса варено-копченая  Сервелат Левантский ТМ Особый Рецепт  0,35 кг  ПОКОМ</v>
          </cell>
          <cell r="D75">
            <v>14</v>
          </cell>
        </row>
        <row r="76">
          <cell r="A76" t="str">
            <v>361 Колбаса Салями Филейбургская зернистая ТМ Баварушка в оболочке  в вак 0.28кг ПОКОМ</v>
          </cell>
          <cell r="D76">
            <v>48</v>
          </cell>
        </row>
        <row r="77">
          <cell r="A77" t="str">
            <v>364 Колбаса Сервелат Филейбургский с копченой грудинкой ТМ Баварушка  в/у 0,28 кг  ПОКОМ</v>
          </cell>
          <cell r="D77">
            <v>37</v>
          </cell>
        </row>
        <row r="78">
          <cell r="A78" t="str">
            <v>371  Сосиски Сочинки Молочные 0,4 кг ТМ Стародворье  ПОКОМ</v>
          </cell>
          <cell r="D78">
            <v>176</v>
          </cell>
        </row>
        <row r="79">
          <cell r="A79" t="str">
            <v>372  Сосиски Сочинки Сливочные 0,4 кг ТМ Стародворье  ПОКОМ</v>
          </cell>
          <cell r="D79">
            <v>96</v>
          </cell>
        </row>
        <row r="80">
          <cell r="A80" t="str">
            <v>381  Сардельки Сочинки 0,4кг ТМ Стародворье  ПОКОМ</v>
          </cell>
          <cell r="D80">
            <v>20</v>
          </cell>
        </row>
        <row r="81">
          <cell r="A81" t="str">
            <v>418 С/к колбасы Мини-салями во вкусом бекона Ядрена копоть Фикс.вес 0,05 б/о Ядрена копоть  Поком</v>
          </cell>
          <cell r="D81">
            <v>12</v>
          </cell>
        </row>
        <row r="82">
          <cell r="A82" t="str">
            <v>446 Сосиски Баварские с сыром 0,35 кг. ТМ Стародворье в оболочке айпил в модифи газовой среде  Поком</v>
          </cell>
          <cell r="D82">
            <v>52</v>
          </cell>
        </row>
        <row r="83">
          <cell r="A83" t="str">
            <v>451 Сосиски «Баварские» Фикс.вес 0,35 П/а ТМ «Стародворье»  Поком</v>
          </cell>
          <cell r="D83">
            <v>135</v>
          </cell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D84">
            <v>203</v>
          </cell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D85">
            <v>193</v>
          </cell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D86">
            <v>180</v>
          </cell>
        </row>
        <row r="87">
          <cell r="A87" t="str">
            <v>ПОКОМ Логистический Партнер Заморозка</v>
          </cell>
          <cell r="D87">
            <v>34557.9</v>
          </cell>
        </row>
        <row r="88">
          <cell r="A88" t="str">
            <v>Готовые бельмеши сочные с мясом ТМ Горячая штучка 0,3кг зам  ПОКОМ</v>
          </cell>
          <cell r="D88">
            <v>552</v>
          </cell>
        </row>
        <row r="89">
          <cell r="A89" t="str">
            <v>Готовые чебупели острые с мясом Горячая штучка 0,3 кг зам  ПОКОМ</v>
          </cell>
          <cell r="D89">
            <v>689</v>
          </cell>
        </row>
        <row r="90">
          <cell r="A90" t="str">
            <v>Готовые чебупели с ветчиной и сыром Горячая штучка 0,3кг зам  ПОКОМ</v>
          </cell>
          <cell r="D90">
            <v>928</v>
          </cell>
        </row>
        <row r="91">
          <cell r="A91" t="str">
            <v>Готовые чебупели с мясом ТМ Горячая штучка Без свинины 0,3 кг  ПОКОМ</v>
          </cell>
          <cell r="D91">
            <v>936</v>
          </cell>
        </row>
        <row r="92">
          <cell r="A92" t="str">
            <v>Готовые чебупели сочные с мясом ТМ Горячая штучка  0,3кг зам  ПОКОМ</v>
          </cell>
          <cell r="D92">
            <v>232</v>
          </cell>
        </row>
        <row r="93">
          <cell r="A93" t="str">
            <v>Готовые чебуреки с мясом ТМ Горячая штучка 0,09 кг флоу-пак ПОКОМ</v>
          </cell>
          <cell r="D93">
            <v>1492</v>
          </cell>
        </row>
        <row r="94">
          <cell r="A94" t="str">
            <v>Готовые чебуреки со свининой и говядиной ТМ Горячая штучка ТС Базовый ассортимент 0,36 кг  ПОКОМ</v>
          </cell>
          <cell r="D94">
            <v>1130</v>
          </cell>
        </row>
        <row r="95">
          <cell r="A95" t="str">
            <v>Жар-боллы с курочкой и сыром. Кулинарные изделия рубленые в тесте куриные жареные  ПОКОМ</v>
          </cell>
          <cell r="D95">
            <v>6</v>
          </cell>
        </row>
        <row r="96">
          <cell r="A96" t="str">
            <v>Жар-ладушки с клубникой и вишней ТМ Зареченские ТС Зареченские продукты.  Поком</v>
          </cell>
          <cell r="D96">
            <v>7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7.4</v>
          </cell>
        </row>
        <row r="98">
          <cell r="A98" t="str">
            <v>Жар-мени с картофелем и сочной грудинкой. ВЕС  ПОКОМ</v>
          </cell>
          <cell r="D98">
            <v>255.5</v>
          </cell>
        </row>
        <row r="99">
          <cell r="A99" t="str">
            <v>Круггетсы с сырным соусом ТМ Горячая штучка 0,25 кг зам  ПОКОМ</v>
          </cell>
          <cell r="D99">
            <v>1017</v>
          </cell>
        </row>
        <row r="100">
          <cell r="A100" t="str">
            <v>Круггетсы сочные ТМ Горячая штучка ТС Круггетсы 0,25 кг зам  ПОКОМ</v>
          </cell>
          <cell r="D100">
            <v>724</v>
          </cell>
        </row>
        <row r="101">
          <cell r="A101" t="str">
            <v>Мини-сосиски в тесте "Фрайпики" 1,8кг ВЕС,  ПОКОМ</v>
          </cell>
          <cell r="D101">
            <v>28.8</v>
          </cell>
        </row>
        <row r="102">
          <cell r="A102" t="str">
            <v>Мини-сосиски в тесте "Фрайпики" 3,7кг ВЕС,  ПОКОМ</v>
          </cell>
          <cell r="D102">
            <v>270.10000000000002</v>
          </cell>
        </row>
        <row r="103">
          <cell r="A103" t="str">
            <v>Мини-сосиски в тесте "Фрайпики" 3,7кг ВЕС, ТМ Зареченские  ПОКОМ</v>
          </cell>
          <cell r="D103">
            <v>33.299999999999997</v>
          </cell>
        </row>
        <row r="104">
          <cell r="A104" t="str">
            <v>Наггетсы из печи 0,25кг ТМ Вязанка ТС Няняггетсы Сливушки замор.  ПОКОМ</v>
          </cell>
          <cell r="D104">
            <v>1992</v>
          </cell>
        </row>
        <row r="105">
          <cell r="A105" t="str">
            <v>Наггетсы Нагетосы Сочная курочка в хруст панир со сметаной и зеленью ТМ Горячая штучка 0,25 ПОКОМ</v>
          </cell>
          <cell r="D105">
            <v>1074</v>
          </cell>
        </row>
        <row r="106">
          <cell r="A106" t="str">
            <v>Наггетсы Нагетосы Сочная курочка со сладкой паприкой ТМ Горячая штучка ф/в 0,25 кг  ПОКОМ</v>
          </cell>
          <cell r="D106">
            <v>846</v>
          </cell>
        </row>
        <row r="107">
          <cell r="A107" t="str">
            <v>Наггетсы Нагетосы Сочная курочка ТМ Горячая штучка 0,25 кг зам  ПОКОМ</v>
          </cell>
          <cell r="D107">
            <v>1370</v>
          </cell>
        </row>
        <row r="108">
          <cell r="A108" t="str">
            <v>Наггетсы с индейкой 0,25кг ТМ Вязанка ТС Няняггетсы Сливушки НД2 замор.  ПОКОМ</v>
          </cell>
          <cell r="D108">
            <v>345</v>
          </cell>
        </row>
        <row r="109">
          <cell r="A109" t="str">
            <v>Наггетсы Хрустящие ТМ Зареченские ТС Зареченские продукты. Поком</v>
          </cell>
          <cell r="D109">
            <v>128</v>
          </cell>
        </row>
        <row r="110">
          <cell r="A110" t="str">
            <v>Пекерсы с индейкой в сливочном соусе ТМ Горячая штучка 0,25 кг зам  ПОКОМ</v>
          </cell>
          <cell r="D110">
            <v>636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D111">
            <v>864</v>
          </cell>
        </row>
        <row r="112">
          <cell r="A112" t="str">
            <v>Пельмени Grandmeni с говядиной ТМ Горячая штучка флоупак сфера 0,75 кг. ПОКОМ</v>
          </cell>
          <cell r="D112">
            <v>768</v>
          </cell>
        </row>
        <row r="113">
          <cell r="A113" t="str">
            <v>Пельмени Grandmeni со сливочным маслом Горячая штучка 0,75 кг ПОКОМ</v>
          </cell>
          <cell r="D113">
            <v>984</v>
          </cell>
        </row>
        <row r="114">
          <cell r="A114" t="str">
            <v>Пельмени Бигбули #МЕГАВКУСИЩЕ с сочной грудинкой ТМ Горячая шту БУЛЬМЕНИ ТС Бигбули  сфера 0,9 ПОКОМ</v>
          </cell>
          <cell r="D114">
            <v>1384</v>
          </cell>
        </row>
        <row r="115">
          <cell r="A115" t="str">
            <v>Пельмени Бигбули #МЕГАВКУСИЩЕ с сочной грудинкой ТМ Горячая штучка ТС Бигбули  сфера 0,43  ПОКОМ</v>
          </cell>
          <cell r="D115">
            <v>928</v>
          </cell>
        </row>
        <row r="116">
          <cell r="A116" t="str">
            <v>Пельмени Бигбули с мясом, Горячая штучка 0,9кг  ПОКОМ</v>
          </cell>
          <cell r="D116">
            <v>93</v>
          </cell>
        </row>
        <row r="117">
          <cell r="A117" t="str">
            <v>Пельмени Бигбули со слив.маслом 0,9 кг   Поком</v>
          </cell>
          <cell r="D117">
            <v>9</v>
          </cell>
        </row>
        <row r="118">
          <cell r="A118" t="str">
            <v>Пельмени Бигбули со сливочным маслом ТМ Горячая штучка ТС Бигбули ГШ флоу-пак сфера 0,43 УВС.  ПОКОМ</v>
          </cell>
          <cell r="D118">
            <v>35</v>
          </cell>
        </row>
        <row r="119">
          <cell r="A119" t="str">
            <v>Пельмени Бугбули со сливочным маслом ТМ Горячая штучка БУЛЬМЕНИ 0,43 кг  ПОКОМ</v>
          </cell>
          <cell r="D119">
            <v>1008</v>
          </cell>
        </row>
        <row r="120">
          <cell r="A120" t="str">
            <v>Пельмени Бульмени с говядиной и свининой Горячая шт. 0,9 кг  ПОКОМ</v>
          </cell>
          <cell r="D120">
            <v>1982</v>
          </cell>
        </row>
        <row r="121">
          <cell r="A121" t="str">
            <v>Пельмени Бульмени с говядиной и свининой Горячая штучка 0,43  ПОКОМ</v>
          </cell>
          <cell r="D121">
            <v>1329</v>
          </cell>
        </row>
        <row r="122">
          <cell r="A122" t="str">
            <v>Пельмени Бульмени с говядиной и свининой Наваристые Горячая штучка ВЕС  ПОКОМ</v>
          </cell>
          <cell r="D122">
            <v>475</v>
          </cell>
        </row>
        <row r="123">
          <cell r="A123" t="str">
            <v>Пельмени Бульмени со сливочным маслом Горячая штучка 0,9 кг  ПОКОМ</v>
          </cell>
          <cell r="D123">
            <v>1618</v>
          </cell>
        </row>
        <row r="124">
          <cell r="A124" t="str">
            <v>Пельмени Бульмени со сливочным маслом ТМ Горячая шт. 0,43 кг  ПОКОМ</v>
          </cell>
          <cell r="D124">
            <v>1214</v>
          </cell>
        </row>
        <row r="125">
          <cell r="A125" t="str">
            <v>Пельмени Мясорубские с рубленой грудинкой ТМ Стародворье фоу-пак классическая форма 0,7 кг.  Поком</v>
          </cell>
          <cell r="D125">
            <v>38</v>
          </cell>
        </row>
        <row r="126">
          <cell r="A126" t="str">
            <v>Пельмени Мясорубские ТМ Стародворье фоу-пак равиоли 0,7 кг.  Поком</v>
          </cell>
          <cell r="D126">
            <v>91</v>
          </cell>
        </row>
        <row r="127">
          <cell r="A127" t="str">
            <v>Пельмени отборные  с говядиной и свининой 0,43кг ушко  Поком</v>
          </cell>
          <cell r="D127">
            <v>14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121</v>
          </cell>
        </row>
        <row r="129">
          <cell r="A129" t="str">
            <v>Пельмени отборные с говядиной 0,43кг Поком</v>
          </cell>
          <cell r="D129">
            <v>21</v>
          </cell>
        </row>
        <row r="130">
          <cell r="A130" t="str">
            <v>Пельмени Отборные с говядиной 0,9 кг НОВА ТМ Стародворье ТС Медвежье ушко  ПОКОМ</v>
          </cell>
          <cell r="D130">
            <v>41</v>
          </cell>
        </row>
        <row r="131">
          <cell r="A131" t="str">
            <v>Пельмени С говядиной и свининой, ВЕС, ТМ Славница сфера пуговки  ПОКОМ</v>
          </cell>
          <cell r="D131">
            <v>295</v>
          </cell>
        </row>
        <row r="132">
          <cell r="A132" t="str">
            <v>Пельмени Со свининой и говядиной ТМ Особый рецепт Любимая ложка 1,0 кг  ПОКОМ</v>
          </cell>
          <cell r="D132">
            <v>7</v>
          </cell>
        </row>
        <row r="133">
          <cell r="A133" t="str">
            <v>Пельмени Сочные стародв. сфера 0,43кг  Поком</v>
          </cell>
        </row>
        <row r="134">
          <cell r="A134" t="str">
            <v>Пельмени Сочные сфера 0,9 кг ТМ Стародворье ПОКОМ</v>
          </cell>
          <cell r="D134">
            <v>12</v>
          </cell>
        </row>
        <row r="135">
          <cell r="A135" t="str">
            <v>Пельмени Супермени с мясом, Горячая штучка 0,2кг    ПОКОМ</v>
          </cell>
          <cell r="D135">
            <v>4</v>
          </cell>
        </row>
        <row r="136">
          <cell r="A136" t="str">
            <v>У_Жар-боллы с курочкой и сыром. Кулинарные изделия рубленые в тесте куриные жареные  ПОКОМ</v>
          </cell>
          <cell r="D136">
            <v>41.7</v>
          </cell>
        </row>
        <row r="137">
          <cell r="A137" t="str">
            <v>У_Круггетсы сочные ТМ Горячая штучка ТС Круггетсы 3 кг. Изделия кулинарные рубленые в тесте куриные</v>
          </cell>
          <cell r="D137">
            <v>3</v>
          </cell>
        </row>
        <row r="138">
          <cell r="A138" t="str">
            <v>У_Пельмени Быстромени рубл. в тесте из мяса кур. вареные сфера "Мясная галерея" ВЕС</v>
          </cell>
          <cell r="D138">
            <v>5</v>
          </cell>
        </row>
        <row r="139">
          <cell r="A139" t="str">
            <v>Фрай-пицца с ветчиной и грибами 3,0 кг. ВЕС.  ПОКОМ</v>
          </cell>
          <cell r="D139">
            <v>14.8</v>
          </cell>
        </row>
        <row r="140">
          <cell r="A140" t="str">
            <v>Фрай-пицца с ветчиной и грибами ТМ Зареченские ТС Зареченские продукты.  Поком</v>
          </cell>
          <cell r="D140">
            <v>3</v>
          </cell>
        </row>
        <row r="141">
          <cell r="A141" t="str">
            <v>Хотстеры ТМ Горячая штучка ТС Хотстеры 0,25 кг зам  ПОКОМ</v>
          </cell>
          <cell r="D141">
            <v>1173</v>
          </cell>
        </row>
        <row r="142">
          <cell r="A142" t="str">
            <v>Хрустящие крылышки острые к пиву ТМ Горячая штучка 0,3кг зам  ПОКОМ</v>
          </cell>
          <cell r="D142">
            <v>840</v>
          </cell>
        </row>
        <row r="143">
          <cell r="A143" t="str">
            <v>Хрустящие крылышки ТМ Горячая штучка 0,3 кг зам  ПОКОМ</v>
          </cell>
          <cell r="D143">
            <v>926</v>
          </cell>
        </row>
        <row r="144">
          <cell r="A144" t="str">
            <v>Хрустящие крылышки ТМ Зареченские ТС Зареченские продукты.   Поком</v>
          </cell>
          <cell r="D144">
            <v>44.2</v>
          </cell>
        </row>
        <row r="145">
          <cell r="A145" t="str">
            <v>Чебупай сочное яблоко ТМ Горячая штучка ТС Чебупай 0,2 кг УВС.  зам  ПОКОМ</v>
          </cell>
          <cell r="D145">
            <v>33</v>
          </cell>
        </row>
        <row r="146">
          <cell r="A146" t="str">
            <v>Чебупай спелая вишня ТМ Горячая штучка ТС Чебупай 0,2 кг УВС. зам  ПОКОМ</v>
          </cell>
          <cell r="D146">
            <v>59</v>
          </cell>
        </row>
        <row r="147">
          <cell r="A147" t="str">
            <v>Чебупицца курочка по-итальянски Горячая штучка 0,25 кг зам  ПОКОМ</v>
          </cell>
          <cell r="D147">
            <v>1460</v>
          </cell>
        </row>
        <row r="148">
          <cell r="A148" t="str">
            <v>Чебупицца Пепперони ТМ Горячая штучка ТС Чебупицца 0.25кг зам  ПОКОМ</v>
          </cell>
          <cell r="D148">
            <v>1615</v>
          </cell>
        </row>
        <row r="149">
          <cell r="A149" t="str">
            <v>Чебуреки Мясные вес 2,7 кг ТМ Зареченские ТС Зареченские продукты   Поком</v>
          </cell>
          <cell r="D149">
            <v>112.3</v>
          </cell>
        </row>
        <row r="150">
          <cell r="A150" t="str">
            <v>Чебуреки сочные ТМ Зареченские ТС Зареченские продукты.  Поком</v>
          </cell>
          <cell r="D150">
            <v>95.8</v>
          </cell>
        </row>
        <row r="151">
          <cell r="A151" t="str">
            <v>Чебуречище горячая штучка 0,14кг Поком</v>
          </cell>
          <cell r="D151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4"/>
  <sheetViews>
    <sheetView tabSelected="1" workbookViewId="0">
      <pane ySplit="5" topLeftCell="A6" activePane="bottomLeft" state="frozen"/>
      <selection pane="bottomLeft" activeCell="Y4" sqref="Y4"/>
    </sheetView>
  </sheetViews>
  <sheetFormatPr defaultColWidth="10.5" defaultRowHeight="11.45" customHeight="1" outlineLevelRow="1" x14ac:dyDescent="0.2"/>
  <cols>
    <col min="1" max="1" width="59.6640625" style="1" customWidth="1"/>
    <col min="2" max="2" width="4" style="1" customWidth="1"/>
    <col min="3" max="6" width="7.1640625" style="1" customWidth="1"/>
    <col min="7" max="7" width="4.6640625" style="25" customWidth="1"/>
    <col min="8" max="8" width="5.33203125" style="2" customWidth="1"/>
    <col min="9" max="10" width="7.1640625" style="2" customWidth="1"/>
    <col min="11" max="12" width="0.83203125" style="2" customWidth="1"/>
    <col min="13" max="18" width="7.1640625" style="2" customWidth="1"/>
    <col min="19" max="19" width="21.5" style="2" customWidth="1"/>
    <col min="20" max="21" width="5.33203125" style="2" customWidth="1"/>
    <col min="22" max="24" width="7" style="2" customWidth="1"/>
    <col min="25" max="25" width="43.6640625" style="2" customWidth="1"/>
    <col min="26" max="26" width="8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86</v>
      </c>
      <c r="H3" s="12" t="s">
        <v>87</v>
      </c>
      <c r="I3" s="13" t="s">
        <v>88</v>
      </c>
      <c r="J3" s="13" t="s">
        <v>89</v>
      </c>
      <c r="K3" s="13" t="s">
        <v>90</v>
      </c>
      <c r="L3" s="13" t="s">
        <v>91</v>
      </c>
      <c r="M3" s="14" t="s">
        <v>92</v>
      </c>
      <c r="N3" s="14" t="s">
        <v>92</v>
      </c>
      <c r="O3" s="13" t="s">
        <v>93</v>
      </c>
      <c r="P3" s="14" t="s">
        <v>105</v>
      </c>
      <c r="Q3" s="34" t="s">
        <v>111</v>
      </c>
      <c r="R3" s="24" t="s">
        <v>106</v>
      </c>
      <c r="S3" s="16"/>
      <c r="T3" s="13" t="s">
        <v>94</v>
      </c>
      <c r="U3" s="13" t="s">
        <v>95</v>
      </c>
      <c r="V3" s="13" t="s">
        <v>93</v>
      </c>
      <c r="W3" s="13" t="s">
        <v>93</v>
      </c>
      <c r="X3" s="13" t="s">
        <v>93</v>
      </c>
      <c r="Y3" s="1" t="s">
        <v>113</v>
      </c>
      <c r="Z3" s="13" t="s">
        <v>96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87</v>
      </c>
      <c r="I4" s="13"/>
      <c r="J4" s="13"/>
      <c r="K4" s="13"/>
      <c r="L4" s="17" t="s">
        <v>97</v>
      </c>
      <c r="M4" s="18" t="s">
        <v>98</v>
      </c>
      <c r="N4" s="18" t="s">
        <v>104</v>
      </c>
      <c r="O4" s="14" t="s">
        <v>103</v>
      </c>
      <c r="P4" s="14"/>
      <c r="Q4" s="35" t="s">
        <v>112</v>
      </c>
      <c r="R4" s="15"/>
      <c r="S4" s="16" t="s">
        <v>100</v>
      </c>
      <c r="T4" s="13"/>
      <c r="U4" s="13"/>
      <c r="V4" s="14" t="s">
        <v>101</v>
      </c>
      <c r="W4" s="14" t="s">
        <v>102</v>
      </c>
      <c r="X4" s="14" t="s">
        <v>99</v>
      </c>
      <c r="Y4" s="1"/>
      <c r="Z4" s="13"/>
    </row>
    <row r="5" spans="1:26" ht="12" customHeight="1" x14ac:dyDescent="0.2">
      <c r="A5" s="6"/>
      <c r="B5" s="7"/>
      <c r="C5" s="5"/>
      <c r="D5" s="5"/>
      <c r="E5" s="20">
        <f>SUM(E6:E265)</f>
        <v>27591.006999999998</v>
      </c>
      <c r="F5" s="20">
        <f>SUM(F6:F265)</f>
        <v>39190.094000000019</v>
      </c>
      <c r="G5" s="11"/>
      <c r="H5" s="19"/>
      <c r="I5" s="20">
        <f t="shared" ref="I5:N5" si="0">SUM(I6:I265)</f>
        <v>28435.303999999996</v>
      </c>
      <c r="J5" s="20">
        <f t="shared" si="0"/>
        <v>-844.29700000000037</v>
      </c>
      <c r="K5" s="20">
        <f t="shared" si="0"/>
        <v>0</v>
      </c>
      <c r="L5" s="20">
        <f t="shared" si="0"/>
        <v>0</v>
      </c>
      <c r="M5" s="20">
        <f t="shared" si="0"/>
        <v>17949.702034883718</v>
      </c>
      <c r="N5" s="20">
        <f t="shared" si="0"/>
        <v>5281.5997968992242</v>
      </c>
      <c r="O5" s="20">
        <f>SUM(O6:O265)</f>
        <v>5518.2014000000017</v>
      </c>
      <c r="P5" s="21">
        <f>SUM(P6:P265)</f>
        <v>16403.755248837206</v>
      </c>
      <c r="Q5" s="36">
        <f>SUM(Q6:Q265)</f>
        <v>13436.793137209301</v>
      </c>
      <c r="R5" s="22">
        <f>SUM(R6:R265)</f>
        <v>13489</v>
      </c>
      <c r="S5" s="23"/>
      <c r="T5" s="13"/>
      <c r="U5" s="13"/>
      <c r="V5" s="20">
        <f>SUM(V6:V265)</f>
        <v>4710.3103333333356</v>
      </c>
      <c r="W5" s="20">
        <f>SUM(W6:W265)</f>
        <v>8530.2439999999988</v>
      </c>
      <c r="X5" s="20">
        <f>SUM(X6:X265)</f>
        <v>5592.867000000002</v>
      </c>
      <c r="Y5" s="1"/>
      <c r="Z5" s="20">
        <f>SUM(Z6:Z265)</f>
        <v>12356.598660465117</v>
      </c>
    </row>
    <row r="6" spans="1:26" ht="11.1" customHeight="1" x14ac:dyDescent="0.2">
      <c r="A6" s="8" t="s">
        <v>8</v>
      </c>
      <c r="B6" s="8" t="s">
        <v>9</v>
      </c>
      <c r="C6" s="9">
        <v>-5.78</v>
      </c>
      <c r="D6" s="9">
        <v>287.38600000000002</v>
      </c>
      <c r="E6" s="9">
        <v>294.50599999999997</v>
      </c>
      <c r="F6" s="9">
        <v>-14.55</v>
      </c>
      <c r="G6" s="25">
        <f>VLOOKUP(A6,[1]TDSheet!$A$1:$G$65536,7,0)</f>
        <v>1</v>
      </c>
      <c r="H6" s="2">
        <f>VLOOKUP(A6,[1]TDSheet!$A$1:$H$65536,8,0)</f>
        <v>50</v>
      </c>
      <c r="I6" s="2">
        <f>VLOOKUP(A6,[2]TDSheet!$A$1:$E$65536,4,0)</f>
        <v>259.10000000000002</v>
      </c>
      <c r="J6" s="2">
        <f>E6-I6</f>
        <v>35.405999999999949</v>
      </c>
      <c r="M6" s="2">
        <f>VLOOKUP(A6,[1]TDSheet!$A$1:$P$65536,16,0)</f>
        <v>38.372093023255815</v>
      </c>
      <c r="N6" s="2">
        <f>VLOOKUP(A6,[1]TDSheet!$A$1:$R$65536,18,0)</f>
        <v>348.39139999999992</v>
      </c>
      <c r="O6" s="2">
        <f>E6/5</f>
        <v>58.901199999999996</v>
      </c>
      <c r="P6" s="32">
        <f>13*O6-N6-M6-F6</f>
        <v>393.5021069767443</v>
      </c>
      <c r="Q6" s="37">
        <f>P6</f>
        <v>393.5021069767443</v>
      </c>
      <c r="R6" s="33">
        <v>394</v>
      </c>
      <c r="T6" s="2">
        <f>(F6+M6+N6+Q6)/O6</f>
        <v>13</v>
      </c>
      <c r="U6" s="2">
        <f>(F6+M6+N6)/O6</f>
        <v>6.3192853969572056</v>
      </c>
      <c r="V6" s="2">
        <f>VLOOKUP(A6,[1]TDSheet!$A$1:$X$65536,24,0)</f>
        <v>34.445</v>
      </c>
      <c r="W6" s="2">
        <f>VLOOKUP(A6,[1]TDSheet!$A$1:$Y$65536,25,0)</f>
        <v>1.522</v>
      </c>
      <c r="X6" s="2">
        <f>VLOOKUP(A6,[1]TDSheet!$A$1:$Q$65536,17,0)</f>
        <v>58.822400000000002</v>
      </c>
      <c r="Z6" s="2">
        <f>Q6*G6</f>
        <v>393.5021069767443</v>
      </c>
    </row>
    <row r="7" spans="1:26" ht="11.1" customHeight="1" x14ac:dyDescent="0.2">
      <c r="A7" s="8" t="s">
        <v>10</v>
      </c>
      <c r="B7" s="8" t="s">
        <v>9</v>
      </c>
      <c r="C7" s="9">
        <v>133.32300000000001</v>
      </c>
      <c r="D7" s="9">
        <v>220.51300000000001</v>
      </c>
      <c r="E7" s="9">
        <v>99.415000000000006</v>
      </c>
      <c r="F7" s="9">
        <v>194.56399999999999</v>
      </c>
      <c r="G7" s="25">
        <f>VLOOKUP(A7,[1]TDSheet!$A$1:$G$65536,7,0)</f>
        <v>1</v>
      </c>
      <c r="H7" s="2">
        <f>VLOOKUP(A7,[1]TDSheet!$A$1:$H$65536,8,0)</f>
        <v>45</v>
      </c>
      <c r="I7" s="2">
        <f>VLOOKUP(A7,[2]TDSheet!$A$1:$E$65536,4,0)</f>
        <v>90.1</v>
      </c>
      <c r="J7" s="2">
        <f t="shared" ref="J7:J70" si="1">E7-I7</f>
        <v>9.3150000000000119</v>
      </c>
      <c r="M7" s="2">
        <f>VLOOKUP(A7,[1]TDSheet!$A$1:$P$65536,16,0)</f>
        <v>130.41062790697677</v>
      </c>
      <c r="O7" s="2">
        <f t="shared" ref="O7:O70" si="2">E7/5</f>
        <v>19.883000000000003</v>
      </c>
      <c r="P7" s="32"/>
      <c r="Q7" s="37"/>
      <c r="R7" s="33"/>
      <c r="T7" s="2">
        <f t="shared" ref="T7:T70" si="3">(F7+M7+N7+Q7)/O7</f>
        <v>16.344345818386397</v>
      </c>
      <c r="U7" s="2">
        <f t="shared" ref="U7:U70" si="4">(F7+M7+N7)/O7</f>
        <v>16.344345818386397</v>
      </c>
      <c r="V7" s="2">
        <f>VLOOKUP(A7,[1]TDSheet!$A$1:$X$65536,24,0)</f>
        <v>19.965666666666667</v>
      </c>
      <c r="W7" s="2">
        <f>VLOOKUP(A7,[1]TDSheet!$A$1:$Y$65536,25,0)</f>
        <v>51.955000000000005</v>
      </c>
      <c r="X7" s="2">
        <f>VLOOKUP(A7,[1]TDSheet!$A$1:$Q$65536,17,0)</f>
        <v>29.276400000000002</v>
      </c>
      <c r="Z7" s="2">
        <f t="shared" ref="Z7:Z70" si="5">Q7*G7</f>
        <v>0</v>
      </c>
    </row>
    <row r="8" spans="1:26" ht="11.1" customHeight="1" x14ac:dyDescent="0.2">
      <c r="A8" s="8" t="s">
        <v>11</v>
      </c>
      <c r="B8" s="8" t="s">
        <v>9</v>
      </c>
      <c r="C8" s="9">
        <v>281.52100000000002</v>
      </c>
      <c r="D8" s="9">
        <v>400.10399999999998</v>
      </c>
      <c r="E8" s="9">
        <v>245.69900000000001</v>
      </c>
      <c r="F8" s="9">
        <v>379.56599999999997</v>
      </c>
      <c r="G8" s="25">
        <f>VLOOKUP(A8,[1]TDSheet!$A$1:$G$65536,7,0)</f>
        <v>1</v>
      </c>
      <c r="H8" s="2">
        <f>VLOOKUP(A8,[1]TDSheet!$A$1:$H$65536,8,0)</f>
        <v>45</v>
      </c>
      <c r="I8" s="2">
        <f>VLOOKUP(A8,[2]TDSheet!$A$1:$E$65536,4,0)</f>
        <v>256.2</v>
      </c>
      <c r="J8" s="2">
        <f t="shared" si="1"/>
        <v>-10.500999999999976</v>
      </c>
      <c r="M8" s="2">
        <f>VLOOKUP(A8,[1]TDSheet!$A$1:$P$65536,16,0)</f>
        <v>239.55620930232556</v>
      </c>
      <c r="O8" s="2">
        <f t="shared" si="2"/>
        <v>49.139800000000001</v>
      </c>
      <c r="P8" s="32">
        <f>13*O8-N8-M8-F8</f>
        <v>19.695190697674491</v>
      </c>
      <c r="Q8" s="37">
        <v>70</v>
      </c>
      <c r="R8" s="33">
        <v>120</v>
      </c>
      <c r="T8" s="2">
        <f t="shared" si="3"/>
        <v>14.023708059502185</v>
      </c>
      <c r="U8" s="2">
        <f t="shared" si="4"/>
        <v>12.599200837250567</v>
      </c>
      <c r="V8" s="2">
        <f>VLOOKUP(A8,[1]TDSheet!$A$1:$X$65536,24,0)</f>
        <v>33.616</v>
      </c>
      <c r="W8" s="2">
        <f>VLOOKUP(A8,[1]TDSheet!$A$1:$Y$65536,25,0)</f>
        <v>94.547666666666657</v>
      </c>
      <c r="X8" s="2">
        <f>VLOOKUP(A8,[1]TDSheet!$A$1:$Q$65536,17,0)</f>
        <v>55.1706</v>
      </c>
      <c r="Z8" s="2">
        <f t="shared" si="5"/>
        <v>70</v>
      </c>
    </row>
    <row r="9" spans="1:26" ht="11.1" customHeight="1" x14ac:dyDescent="0.2">
      <c r="A9" s="8" t="s">
        <v>12</v>
      </c>
      <c r="B9" s="8" t="s">
        <v>13</v>
      </c>
      <c r="C9" s="9">
        <v>6</v>
      </c>
      <c r="D9" s="9">
        <v>160</v>
      </c>
      <c r="E9" s="9">
        <v>60</v>
      </c>
      <c r="F9" s="9">
        <v>102</v>
      </c>
      <c r="G9" s="25">
        <f>VLOOKUP(A9,[1]TDSheet!$A$1:$G$65536,7,0)</f>
        <v>0.4</v>
      </c>
      <c r="H9" s="2">
        <f>VLOOKUP(A9,[1]TDSheet!$A$1:$H$65536,8,0)</f>
        <v>50</v>
      </c>
      <c r="I9" s="2">
        <f>VLOOKUP(A9,[2]TDSheet!$A$1:$E$65536,4,0)</f>
        <v>67</v>
      </c>
      <c r="J9" s="2">
        <f t="shared" si="1"/>
        <v>-7</v>
      </c>
      <c r="M9" s="2">
        <f>VLOOKUP(A9,[1]TDSheet!$A$1:$P$65536,16,0)</f>
        <v>49.116279069767444</v>
      </c>
      <c r="O9" s="2">
        <f t="shared" si="2"/>
        <v>12</v>
      </c>
      <c r="P9" s="32">
        <f>13*O9-N9-M9-F9</f>
        <v>4.8837209302325562</v>
      </c>
      <c r="Q9" s="37">
        <v>24</v>
      </c>
      <c r="R9" s="33">
        <v>24</v>
      </c>
      <c r="T9" s="2">
        <f t="shared" si="3"/>
        <v>14.593023255813954</v>
      </c>
      <c r="U9" s="2">
        <f t="shared" si="4"/>
        <v>12.593023255813954</v>
      </c>
      <c r="V9" s="2">
        <f>VLOOKUP(A9,[1]TDSheet!$A$1:$X$65536,24,0)</f>
        <v>12</v>
      </c>
      <c r="W9" s="2">
        <f>VLOOKUP(A9,[1]TDSheet!$A$1:$Y$65536,25,0)</f>
        <v>17.333333333333332</v>
      </c>
      <c r="X9" s="2">
        <f>VLOOKUP(A9,[1]TDSheet!$A$1:$Q$65536,17,0)</f>
        <v>9.1999999999999993</v>
      </c>
      <c r="Z9" s="2">
        <f t="shared" si="5"/>
        <v>9.6000000000000014</v>
      </c>
    </row>
    <row r="10" spans="1:26" ht="11.1" customHeight="1" x14ac:dyDescent="0.2">
      <c r="A10" s="29" t="s">
        <v>14</v>
      </c>
      <c r="B10" s="8" t="s">
        <v>13</v>
      </c>
      <c r="C10" s="9">
        <v>199</v>
      </c>
      <c r="D10" s="9">
        <v>210</v>
      </c>
      <c r="E10" s="28">
        <f>182+E75</f>
        <v>183</v>
      </c>
      <c r="F10" s="28">
        <f>152+F75</f>
        <v>403</v>
      </c>
      <c r="G10" s="25">
        <f>VLOOKUP(A10,[1]TDSheet!$A$1:$G$65536,7,0)</f>
        <v>0.45</v>
      </c>
      <c r="H10" s="2">
        <f>VLOOKUP(A10,[1]TDSheet!$A$1:$H$65536,8,0)</f>
        <v>45</v>
      </c>
      <c r="I10" s="2">
        <f>VLOOKUP(A10,[2]TDSheet!$A$1:$E$65536,4,0)</f>
        <v>198</v>
      </c>
      <c r="J10" s="2">
        <f t="shared" si="1"/>
        <v>-15</v>
      </c>
      <c r="M10" s="2">
        <f>VLOOKUP(A10,[1]TDSheet!$A$1:$P$65536,16,0)</f>
        <v>251.72093023255815</v>
      </c>
      <c r="O10" s="2">
        <f t="shared" si="2"/>
        <v>36.6</v>
      </c>
      <c r="P10" s="32"/>
      <c r="Q10" s="37"/>
      <c r="R10" s="33"/>
      <c r="T10" s="2">
        <f t="shared" si="3"/>
        <v>17.888550006354048</v>
      </c>
      <c r="U10" s="2">
        <f t="shared" si="4"/>
        <v>17.888550006354048</v>
      </c>
      <c r="V10" s="2">
        <f>VLOOKUP(A10,[1]TDSheet!$A$1:$X$65536,24,0)</f>
        <v>41</v>
      </c>
      <c r="W10" s="2">
        <f>VLOOKUP(A10,[1]TDSheet!$A$1:$Y$65536,25,0)</f>
        <v>92.333333333333329</v>
      </c>
      <c r="X10" s="2">
        <f>VLOOKUP(A10,[1]TDSheet!$A$1:$Q$65536,17,0)</f>
        <v>51.2</v>
      </c>
      <c r="Y10" s="30" t="s">
        <v>109</v>
      </c>
      <c r="Z10" s="2">
        <f t="shared" si="5"/>
        <v>0</v>
      </c>
    </row>
    <row r="11" spans="1:26" ht="11.1" customHeight="1" x14ac:dyDescent="0.2">
      <c r="A11" s="8" t="s">
        <v>15</v>
      </c>
      <c r="B11" s="8" t="s">
        <v>13</v>
      </c>
      <c r="C11" s="9">
        <v>534</v>
      </c>
      <c r="D11" s="9">
        <v>636.09</v>
      </c>
      <c r="E11" s="9">
        <v>522</v>
      </c>
      <c r="F11" s="9">
        <v>566.09</v>
      </c>
      <c r="G11" s="25">
        <f>VLOOKUP(A11,[1]TDSheet!$A$1:$G$65536,7,0)</f>
        <v>0.45</v>
      </c>
      <c r="H11" s="2">
        <f>VLOOKUP(A11,[1]TDSheet!$A$1:$H$65536,8,0)</f>
        <v>45</v>
      </c>
      <c r="I11" s="2">
        <f>VLOOKUP(A11,[2]TDSheet!$A$1:$E$65536,4,0)</f>
        <v>610</v>
      </c>
      <c r="J11" s="2">
        <f t="shared" si="1"/>
        <v>-88</v>
      </c>
      <c r="M11" s="2">
        <f>VLOOKUP(A11,[1]TDSheet!$A$1:$P$65536,16,0)</f>
        <v>340</v>
      </c>
      <c r="O11" s="2">
        <f t="shared" si="2"/>
        <v>104.4</v>
      </c>
      <c r="P11" s="32">
        <f>13*O11-N11-M11-F11</f>
        <v>451.11</v>
      </c>
      <c r="Q11" s="37">
        <f t="shared" ref="Q11:Q70" si="6">P11</f>
        <v>451.11</v>
      </c>
      <c r="R11" s="33">
        <v>451</v>
      </c>
      <c r="T11" s="2">
        <f t="shared" si="3"/>
        <v>13</v>
      </c>
      <c r="U11" s="2">
        <f t="shared" si="4"/>
        <v>8.6790229885057464</v>
      </c>
      <c r="V11" s="2">
        <f>VLOOKUP(A11,[1]TDSheet!$A$1:$X$65536,24,0)</f>
        <v>50</v>
      </c>
      <c r="W11" s="2">
        <f>VLOOKUP(A11,[1]TDSheet!$A$1:$Y$65536,25,0)</f>
        <v>148</v>
      </c>
      <c r="X11" s="2">
        <f>VLOOKUP(A11,[1]TDSheet!$A$1:$Q$65536,17,0)</f>
        <v>106.8</v>
      </c>
      <c r="Z11" s="2">
        <f t="shared" si="5"/>
        <v>202.99950000000001</v>
      </c>
    </row>
    <row r="12" spans="1:26" ht="11.1" customHeight="1" x14ac:dyDescent="0.2">
      <c r="A12" s="8" t="s">
        <v>16</v>
      </c>
      <c r="B12" s="8" t="s">
        <v>13</v>
      </c>
      <c r="C12" s="9">
        <v>8</v>
      </c>
      <c r="D12" s="9"/>
      <c r="E12" s="9"/>
      <c r="F12" s="9">
        <v>8</v>
      </c>
      <c r="G12" s="25">
        <f>VLOOKUP(A12,[1]TDSheet!$A$1:$G$65536,7,0)</f>
        <v>0</v>
      </c>
      <c r="H12" s="2">
        <f>VLOOKUP(A12,[1]TDSheet!$A$1:$H$65536,8,0)</f>
        <v>45</v>
      </c>
      <c r="J12" s="2">
        <f t="shared" si="1"/>
        <v>0</v>
      </c>
      <c r="O12" s="2">
        <f t="shared" si="2"/>
        <v>0</v>
      </c>
      <c r="P12" s="32"/>
      <c r="Q12" s="37"/>
      <c r="R12" s="33"/>
      <c r="T12" s="2" t="e">
        <f t="shared" si="3"/>
        <v>#DIV/0!</v>
      </c>
      <c r="U12" s="2" t="e">
        <f t="shared" si="4"/>
        <v>#DIV/0!</v>
      </c>
      <c r="V12" s="2">
        <f>VLOOKUP(A12,[1]TDSheet!$A$1:$X$65536,24,0)</f>
        <v>0</v>
      </c>
      <c r="W12" s="2">
        <f>VLOOKUP(A12,[1]TDSheet!$A$1:$Y$65536,25,0)</f>
        <v>0</v>
      </c>
      <c r="X12" s="2">
        <f>VLOOKUP(A12,[1]TDSheet!$A$1:$Q$65536,17,0)</f>
        <v>0</v>
      </c>
      <c r="Y12" s="27" t="s">
        <v>108</v>
      </c>
      <c r="Z12" s="2">
        <f t="shared" si="5"/>
        <v>0</v>
      </c>
    </row>
    <row r="13" spans="1:26" ht="11.1" customHeight="1" x14ac:dyDescent="0.2">
      <c r="A13" s="8" t="s">
        <v>17</v>
      </c>
      <c r="B13" s="8" t="s">
        <v>13</v>
      </c>
      <c r="C13" s="9">
        <v>11</v>
      </c>
      <c r="D13" s="9"/>
      <c r="E13" s="9"/>
      <c r="F13" s="9">
        <v>11</v>
      </c>
      <c r="G13" s="25">
        <f>VLOOKUP(A13,[1]TDSheet!$A$1:$G$65536,7,0)</f>
        <v>0</v>
      </c>
      <c r="H13" s="2">
        <f>VLOOKUP(A13,[1]TDSheet!$A$1:$H$65536,8,0)</f>
        <v>50</v>
      </c>
      <c r="I13" s="2">
        <f>VLOOKUP(A13,[2]TDSheet!$A$1:$E$65536,4,0)</f>
        <v>12</v>
      </c>
      <c r="J13" s="2">
        <f t="shared" si="1"/>
        <v>-12</v>
      </c>
      <c r="O13" s="2">
        <f t="shared" si="2"/>
        <v>0</v>
      </c>
      <c r="P13" s="32"/>
      <c r="Q13" s="37"/>
      <c r="R13" s="33"/>
      <c r="T13" s="2" t="e">
        <f t="shared" si="3"/>
        <v>#DIV/0!</v>
      </c>
      <c r="U13" s="2" t="e">
        <f t="shared" si="4"/>
        <v>#DIV/0!</v>
      </c>
      <c r="V13" s="2">
        <f>VLOOKUP(A13,[1]TDSheet!$A$1:$X$65536,24,0)</f>
        <v>3</v>
      </c>
      <c r="W13" s="2">
        <f>VLOOKUP(A13,[1]TDSheet!$A$1:$Y$65536,25,0)</f>
        <v>3.3333333333333335</v>
      </c>
      <c r="X13" s="2">
        <f>VLOOKUP(A13,[1]TDSheet!$A$1:$Q$65536,17,0)</f>
        <v>0</v>
      </c>
      <c r="Y13" s="27" t="s">
        <v>108</v>
      </c>
      <c r="Z13" s="2">
        <f t="shared" si="5"/>
        <v>0</v>
      </c>
    </row>
    <row r="14" spans="1:26" ht="21.95" customHeight="1" x14ac:dyDescent="0.2">
      <c r="A14" s="8" t="s">
        <v>18</v>
      </c>
      <c r="B14" s="8" t="s">
        <v>13</v>
      </c>
      <c r="C14" s="9">
        <v>64</v>
      </c>
      <c r="D14" s="9">
        <v>120</v>
      </c>
      <c r="E14" s="9">
        <v>39</v>
      </c>
      <c r="F14" s="9">
        <v>136</v>
      </c>
      <c r="G14" s="25">
        <f>VLOOKUP(A14,[1]TDSheet!$A$1:$G$65536,7,0)</f>
        <v>0.17</v>
      </c>
      <c r="H14" s="2">
        <f>VLOOKUP(A14,[1]TDSheet!$A$1:$H$65536,8,0)</f>
        <v>180</v>
      </c>
      <c r="I14" s="2">
        <f>VLOOKUP(A14,[2]TDSheet!$A$1:$E$65536,4,0)</f>
        <v>49</v>
      </c>
      <c r="J14" s="2">
        <f t="shared" si="1"/>
        <v>-10</v>
      </c>
      <c r="O14" s="2">
        <f t="shared" si="2"/>
        <v>7.8</v>
      </c>
      <c r="P14" s="32"/>
      <c r="Q14" s="37"/>
      <c r="R14" s="33"/>
      <c r="T14" s="2">
        <f t="shared" si="3"/>
        <v>17.435897435897438</v>
      </c>
      <c r="U14" s="2">
        <f t="shared" si="4"/>
        <v>17.435897435897438</v>
      </c>
      <c r="V14" s="2">
        <f>VLOOKUP(A14,[1]TDSheet!$A$1:$X$65536,24,0)</f>
        <v>16.666666666666668</v>
      </c>
      <c r="W14" s="2">
        <f>VLOOKUP(A14,[1]TDSheet!$A$1:$Y$65536,25,0)</f>
        <v>12.666666666666666</v>
      </c>
      <c r="X14" s="2">
        <f>VLOOKUP(A14,[1]TDSheet!$A$1:$Q$65536,17,0)</f>
        <v>7.6</v>
      </c>
      <c r="Z14" s="2">
        <f t="shared" si="5"/>
        <v>0</v>
      </c>
    </row>
    <row r="15" spans="1:26" ht="11.1" customHeight="1" x14ac:dyDescent="0.2">
      <c r="A15" s="8" t="s">
        <v>19</v>
      </c>
      <c r="B15" s="8" t="s">
        <v>13</v>
      </c>
      <c r="C15" s="9">
        <v>22</v>
      </c>
      <c r="D15" s="9">
        <v>50</v>
      </c>
      <c r="E15" s="9">
        <v>20</v>
      </c>
      <c r="F15" s="9">
        <v>49</v>
      </c>
      <c r="G15" s="25">
        <f>VLOOKUP(A15,[1]TDSheet!$A$1:$G$65536,7,0)</f>
        <v>0.5</v>
      </c>
      <c r="H15" s="2">
        <f>VLOOKUP(A15,[1]TDSheet!$A$1:$H$65536,8,0)</f>
        <v>60</v>
      </c>
      <c r="I15" s="2">
        <f>VLOOKUP(A15,[2]TDSheet!$A$1:$E$65536,4,0)</f>
        <v>23</v>
      </c>
      <c r="J15" s="2">
        <f t="shared" si="1"/>
        <v>-3</v>
      </c>
      <c r="M15" s="2">
        <f>VLOOKUP(A15,[1]TDSheet!$A$1:$P$65536,16,0)</f>
        <v>18.833333333333332</v>
      </c>
      <c r="O15" s="2">
        <f t="shared" si="2"/>
        <v>4</v>
      </c>
      <c r="P15" s="32"/>
      <c r="Q15" s="37"/>
      <c r="R15" s="33"/>
      <c r="T15" s="2">
        <f t="shared" si="3"/>
        <v>16.958333333333332</v>
      </c>
      <c r="U15" s="2">
        <f t="shared" si="4"/>
        <v>16.958333333333332</v>
      </c>
      <c r="V15" s="2">
        <f>VLOOKUP(A15,[1]TDSheet!$A$1:$X$65536,24,0)</f>
        <v>5.666666666666667</v>
      </c>
      <c r="W15" s="2">
        <f>VLOOKUP(A15,[1]TDSheet!$A$1:$Y$65536,25,0)</f>
        <v>6.666666666666667</v>
      </c>
      <c r="X15" s="2">
        <f>VLOOKUP(A15,[1]TDSheet!$A$1:$Q$65536,17,0)</f>
        <v>3.6</v>
      </c>
      <c r="Z15" s="2">
        <f t="shared" si="5"/>
        <v>0</v>
      </c>
    </row>
    <row r="16" spans="1:26" ht="11.1" customHeight="1" x14ac:dyDescent="0.2">
      <c r="A16" s="8" t="s">
        <v>20</v>
      </c>
      <c r="B16" s="8" t="s">
        <v>13</v>
      </c>
      <c r="C16" s="9">
        <v>10</v>
      </c>
      <c r="D16" s="9">
        <v>60</v>
      </c>
      <c r="E16" s="9">
        <v>8</v>
      </c>
      <c r="F16" s="9">
        <v>50</v>
      </c>
      <c r="G16" s="25">
        <f>VLOOKUP(A16,[1]TDSheet!$A$1:$G$65536,7,0)</f>
        <v>0.3</v>
      </c>
      <c r="H16" s="2">
        <f>VLOOKUP(A16,[1]TDSheet!$A$1:$H$65536,8,0)</f>
        <v>40</v>
      </c>
      <c r="I16" s="2">
        <f>VLOOKUP(A16,[2]TDSheet!$A$1:$E$65536,4,0)</f>
        <v>14</v>
      </c>
      <c r="J16" s="2">
        <f t="shared" si="1"/>
        <v>-6</v>
      </c>
      <c r="M16" s="2">
        <f>VLOOKUP(A16,[1]TDSheet!$A$1:$P$65536,16,0)</f>
        <v>25.197674418604649</v>
      </c>
      <c r="O16" s="2">
        <f t="shared" si="2"/>
        <v>1.6</v>
      </c>
      <c r="P16" s="32"/>
      <c r="Q16" s="37"/>
      <c r="R16" s="33"/>
      <c r="T16" s="2">
        <f t="shared" si="3"/>
        <v>46.9985465116279</v>
      </c>
      <c r="U16" s="2">
        <f t="shared" si="4"/>
        <v>46.9985465116279</v>
      </c>
      <c r="V16" s="2">
        <f>VLOOKUP(A16,[1]TDSheet!$A$1:$X$65536,24,0)</f>
        <v>4.666666666666667</v>
      </c>
      <c r="W16" s="2">
        <f>VLOOKUP(A16,[1]TDSheet!$A$1:$Y$65536,25,0)</f>
        <v>9.6666666666666661</v>
      </c>
      <c r="X16" s="2">
        <f>VLOOKUP(A16,[1]TDSheet!$A$1:$Q$65536,17,0)</f>
        <v>3</v>
      </c>
      <c r="Z16" s="2">
        <f t="shared" si="5"/>
        <v>0</v>
      </c>
    </row>
    <row r="17" spans="1:26" ht="11.1" customHeight="1" x14ac:dyDescent="0.2">
      <c r="A17" s="8" t="s">
        <v>21</v>
      </c>
      <c r="B17" s="8" t="s">
        <v>13</v>
      </c>
      <c r="C17" s="9">
        <v>40.76</v>
      </c>
      <c r="D17" s="9"/>
      <c r="E17" s="9"/>
      <c r="F17" s="9">
        <v>40.76</v>
      </c>
      <c r="G17" s="25">
        <f>VLOOKUP(A17,[1]TDSheet!$A$1:$G$65536,7,0)</f>
        <v>0</v>
      </c>
      <c r="H17" s="2" t="e">
        <f>VLOOKUP(A17,[1]TDSheet!$A$1:$H$65536,8,0)</f>
        <v>#N/A</v>
      </c>
      <c r="I17" s="2">
        <f>VLOOKUP(A17,[2]TDSheet!$A$1:$E$65536,4,0)</f>
        <v>5</v>
      </c>
      <c r="J17" s="2">
        <f t="shared" si="1"/>
        <v>-5</v>
      </c>
      <c r="O17" s="2">
        <f t="shared" si="2"/>
        <v>0</v>
      </c>
      <c r="P17" s="32"/>
      <c r="Q17" s="37"/>
      <c r="R17" s="33"/>
      <c r="T17" s="2" t="e">
        <f t="shared" si="3"/>
        <v>#DIV/0!</v>
      </c>
      <c r="U17" s="2" t="e">
        <f t="shared" si="4"/>
        <v>#DIV/0!</v>
      </c>
      <c r="V17" s="2">
        <f>VLOOKUP(A17,[1]TDSheet!$A$1:$X$65536,24,0)</f>
        <v>0.66666666666666663</v>
      </c>
      <c r="W17" s="2">
        <f>VLOOKUP(A17,[1]TDSheet!$A$1:$Y$65536,25,0)</f>
        <v>2.08</v>
      </c>
      <c r="X17" s="2">
        <f>VLOOKUP(A17,[1]TDSheet!$A$1:$Q$65536,17,0)</f>
        <v>0</v>
      </c>
      <c r="Y17" s="27" t="str">
        <f>VLOOKUP(A17,[1]TDSheet!$A$1:$Z$65536,26,0)</f>
        <v>необходимо увеличить продажи</v>
      </c>
      <c r="Z17" s="2">
        <f t="shared" si="5"/>
        <v>0</v>
      </c>
    </row>
    <row r="18" spans="1:26" ht="11.1" customHeight="1" x14ac:dyDescent="0.2">
      <c r="A18" s="8" t="s">
        <v>22</v>
      </c>
      <c r="B18" s="8" t="s">
        <v>13</v>
      </c>
      <c r="C18" s="9">
        <v>122</v>
      </c>
      <c r="D18" s="9">
        <v>255</v>
      </c>
      <c r="E18" s="9">
        <v>106</v>
      </c>
      <c r="F18" s="9">
        <v>248</v>
      </c>
      <c r="G18" s="25">
        <f>VLOOKUP(A18,[1]TDSheet!$A$1:$G$65536,7,0)</f>
        <v>0.17</v>
      </c>
      <c r="H18" s="2">
        <f>VLOOKUP(A18,[1]TDSheet!$A$1:$H$65536,8,0)</f>
        <v>180</v>
      </c>
      <c r="I18" s="2">
        <f>VLOOKUP(A18,[2]TDSheet!$A$1:$E$65536,4,0)</f>
        <v>109</v>
      </c>
      <c r="J18" s="2">
        <f t="shared" si="1"/>
        <v>-3</v>
      </c>
      <c r="O18" s="2">
        <f t="shared" si="2"/>
        <v>21.2</v>
      </c>
      <c r="P18" s="32">
        <f t="shared" ref="P18:P34" si="7">13*O18-N18-M18-F18</f>
        <v>27.599999999999966</v>
      </c>
      <c r="Q18" s="37">
        <f t="shared" si="6"/>
        <v>27.599999999999966</v>
      </c>
      <c r="R18" s="33">
        <v>28</v>
      </c>
      <c r="T18" s="2">
        <f t="shared" si="3"/>
        <v>12.999999999999998</v>
      </c>
      <c r="U18" s="2">
        <f t="shared" si="4"/>
        <v>11.69811320754717</v>
      </c>
      <c r="V18" s="2">
        <f>VLOOKUP(A18,[1]TDSheet!$A$1:$X$65536,24,0)</f>
        <v>39.333333333333336</v>
      </c>
      <c r="W18" s="2">
        <f>VLOOKUP(A18,[1]TDSheet!$A$1:$Y$65536,25,0)</f>
        <v>22</v>
      </c>
      <c r="X18" s="2">
        <f>VLOOKUP(A18,[1]TDSheet!$A$1:$Q$65536,17,0)</f>
        <v>22.8</v>
      </c>
      <c r="Z18" s="2">
        <f t="shared" si="5"/>
        <v>4.6919999999999948</v>
      </c>
    </row>
    <row r="19" spans="1:26" ht="21.95" customHeight="1" x14ac:dyDescent="0.2">
      <c r="A19" s="8" t="s">
        <v>23</v>
      </c>
      <c r="B19" s="8" t="s">
        <v>13</v>
      </c>
      <c r="C19" s="9">
        <v>15</v>
      </c>
      <c r="D19" s="9">
        <v>12</v>
      </c>
      <c r="E19" s="9">
        <v>5</v>
      </c>
      <c r="F19" s="9">
        <v>13</v>
      </c>
      <c r="G19" s="25">
        <f>VLOOKUP(A19,[1]TDSheet!$A$1:$G$65536,7,0)</f>
        <v>0.35</v>
      </c>
      <c r="H19" s="2">
        <f>VLOOKUP(A19,[1]TDSheet!$A$1:$H$65536,8,0)</f>
        <v>45</v>
      </c>
      <c r="I19" s="2">
        <f>VLOOKUP(A19,[2]TDSheet!$A$1:$E$65536,4,0)</f>
        <v>8</v>
      </c>
      <c r="J19" s="2">
        <f t="shared" si="1"/>
        <v>-3</v>
      </c>
      <c r="M19" s="2">
        <f>VLOOKUP(A19,[1]TDSheet!$A$1:$P$65536,16,0)</f>
        <v>5</v>
      </c>
      <c r="N19" s="2">
        <f>VLOOKUP(A19,[1]TDSheet!$A$1:$R$65536,18,0)</f>
        <v>10</v>
      </c>
      <c r="O19" s="2">
        <f t="shared" si="2"/>
        <v>1</v>
      </c>
      <c r="P19" s="32"/>
      <c r="Q19" s="37"/>
      <c r="R19" s="33"/>
      <c r="T19" s="2">
        <f t="shared" si="3"/>
        <v>28</v>
      </c>
      <c r="U19" s="2">
        <f t="shared" si="4"/>
        <v>28</v>
      </c>
      <c r="V19" s="2">
        <f>VLOOKUP(A19,[1]TDSheet!$A$1:$X$65536,24,0)</f>
        <v>0.33333333333333331</v>
      </c>
      <c r="W19" s="2">
        <f>VLOOKUP(A19,[1]TDSheet!$A$1:$Y$65536,25,0)</f>
        <v>2</v>
      </c>
      <c r="X19" s="2">
        <f>VLOOKUP(A19,[1]TDSheet!$A$1:$Q$65536,17,0)</f>
        <v>2.4</v>
      </c>
      <c r="Z19" s="2">
        <f t="shared" si="5"/>
        <v>0</v>
      </c>
    </row>
    <row r="20" spans="1:26" ht="11.1" customHeight="1" x14ac:dyDescent="0.2">
      <c r="A20" s="8" t="s">
        <v>24</v>
      </c>
      <c r="B20" s="8" t="s">
        <v>9</v>
      </c>
      <c r="C20" s="9">
        <v>205.65799999999999</v>
      </c>
      <c r="D20" s="9">
        <v>2059.77</v>
      </c>
      <c r="E20" s="9">
        <v>1012.525</v>
      </c>
      <c r="F20" s="9">
        <v>1054.77</v>
      </c>
      <c r="G20" s="25">
        <f>VLOOKUP(A20,[1]TDSheet!$A$1:$G$65536,7,0)</f>
        <v>1</v>
      </c>
      <c r="H20" s="2">
        <f>VLOOKUP(A20,[1]TDSheet!$A$1:$H$65536,8,0)</f>
        <v>55</v>
      </c>
      <c r="I20" s="2">
        <f>VLOOKUP(A20,[2]TDSheet!$A$1:$E$65536,4,0)</f>
        <v>988.85</v>
      </c>
      <c r="J20" s="2">
        <f t="shared" si="1"/>
        <v>23.674999999999955</v>
      </c>
      <c r="M20" s="2">
        <f>VLOOKUP(A20,[1]TDSheet!$A$1:$P$65536,16,0)</f>
        <v>571.56531007751937</v>
      </c>
      <c r="O20" s="2">
        <f t="shared" si="2"/>
        <v>202.505</v>
      </c>
      <c r="P20" s="32">
        <f t="shared" si="7"/>
        <v>1006.2296899224807</v>
      </c>
      <c r="Q20" s="37">
        <f t="shared" si="6"/>
        <v>1006.2296899224807</v>
      </c>
      <c r="R20" s="33">
        <v>1006</v>
      </c>
      <c r="T20" s="2">
        <f t="shared" si="3"/>
        <v>13</v>
      </c>
      <c r="U20" s="2">
        <f t="shared" si="4"/>
        <v>8.0310871834153197</v>
      </c>
      <c r="V20" s="2">
        <f>VLOOKUP(A20,[1]TDSheet!$A$1:$X$65536,24,0)</f>
        <v>184.50333333333333</v>
      </c>
      <c r="W20" s="2">
        <f>VLOOKUP(A20,[1]TDSheet!$A$1:$Y$65536,25,0)</f>
        <v>272.44333333333333</v>
      </c>
      <c r="X20" s="2">
        <f>VLOOKUP(A20,[1]TDSheet!$A$1:$Q$65536,17,0)</f>
        <v>202.30440000000002</v>
      </c>
      <c r="Z20" s="2">
        <f t="shared" si="5"/>
        <v>1006.2296899224807</v>
      </c>
    </row>
    <row r="21" spans="1:26" ht="11.1" customHeight="1" x14ac:dyDescent="0.2">
      <c r="A21" s="8" t="s">
        <v>25</v>
      </c>
      <c r="B21" s="8" t="s">
        <v>9</v>
      </c>
      <c r="C21" s="9">
        <v>4507.7669999999998</v>
      </c>
      <c r="D21" s="9">
        <v>5085.1660000000002</v>
      </c>
      <c r="E21" s="9">
        <v>3244.915</v>
      </c>
      <c r="F21" s="9">
        <v>5859.8329999999996</v>
      </c>
      <c r="G21" s="25">
        <f>VLOOKUP(A21,[1]TDSheet!$A$1:$G$65536,7,0)</f>
        <v>1</v>
      </c>
      <c r="H21" s="2">
        <f>VLOOKUP(A21,[1]TDSheet!$A$1:$H$65536,8,0)</f>
        <v>50</v>
      </c>
      <c r="I21" s="2">
        <f>VLOOKUP(A21,[2]TDSheet!$A$1:$E$65536,4,0)</f>
        <v>3221.3679999999999</v>
      </c>
      <c r="J21" s="2">
        <f t="shared" si="1"/>
        <v>23.547000000000025</v>
      </c>
      <c r="M21" s="2">
        <f>VLOOKUP(A21,[1]TDSheet!$A$1:$P$65536,16,0)</f>
        <v>3050</v>
      </c>
      <c r="O21" s="2">
        <f t="shared" si="2"/>
        <v>648.98299999999995</v>
      </c>
      <c r="P21" s="32"/>
      <c r="Q21" s="37"/>
      <c r="R21" s="33"/>
      <c r="T21" s="2">
        <f t="shared" si="3"/>
        <v>13.728915857580244</v>
      </c>
      <c r="U21" s="2">
        <f t="shared" si="4"/>
        <v>13.728915857580244</v>
      </c>
      <c r="V21" s="2">
        <f>VLOOKUP(A21,[1]TDSheet!$A$1:$X$65536,24,0)</f>
        <v>615.83066666666662</v>
      </c>
      <c r="W21" s="2">
        <f>VLOOKUP(A21,[1]TDSheet!$A$1:$Y$65536,25,0)</f>
        <v>1093.5936666666666</v>
      </c>
      <c r="X21" s="2">
        <f>VLOOKUP(A21,[1]TDSheet!$A$1:$Q$65536,17,0)</f>
        <v>671.86080000000004</v>
      </c>
      <c r="Z21" s="2">
        <f t="shared" si="5"/>
        <v>0</v>
      </c>
    </row>
    <row r="22" spans="1:26" ht="11.1" customHeight="1" x14ac:dyDescent="0.2">
      <c r="A22" s="8" t="s">
        <v>26</v>
      </c>
      <c r="B22" s="8" t="s">
        <v>9</v>
      </c>
      <c r="C22" s="9">
        <v>207.285</v>
      </c>
      <c r="D22" s="9">
        <v>42.49</v>
      </c>
      <c r="E22" s="9">
        <v>21.122</v>
      </c>
      <c r="F22" s="9">
        <v>220.70400000000001</v>
      </c>
      <c r="G22" s="25">
        <f>VLOOKUP(A22,[1]TDSheet!$A$1:$G$65536,7,0)</f>
        <v>1</v>
      </c>
      <c r="H22" s="2">
        <f>VLOOKUP(A22,[1]TDSheet!$A$1:$H$65536,8,0)</f>
        <v>55</v>
      </c>
      <c r="I22" s="2">
        <f>VLOOKUP(A22,[2]TDSheet!$A$1:$E$65536,4,0)</f>
        <v>36.75</v>
      </c>
      <c r="J22" s="2">
        <f t="shared" si="1"/>
        <v>-15.628</v>
      </c>
      <c r="O22" s="2">
        <f t="shared" si="2"/>
        <v>4.2244000000000002</v>
      </c>
      <c r="P22" s="32"/>
      <c r="Q22" s="37"/>
      <c r="R22" s="33"/>
      <c r="T22" s="2">
        <f t="shared" si="3"/>
        <v>52.245052551841681</v>
      </c>
      <c r="U22" s="2">
        <f t="shared" si="4"/>
        <v>52.245052551841681</v>
      </c>
      <c r="V22" s="2">
        <f>VLOOKUP(A22,[1]TDSheet!$A$1:$X$65536,24,0)</f>
        <v>8.8326666666666664</v>
      </c>
      <c r="W22" s="2">
        <f>VLOOKUP(A22,[1]TDSheet!$A$1:$Y$65536,25,0)</f>
        <v>12.927666666666667</v>
      </c>
      <c r="X22" s="2">
        <f>VLOOKUP(A22,[1]TDSheet!$A$1:$Q$65536,17,0)</f>
        <v>4.7522000000000002</v>
      </c>
      <c r="Y22" s="27" t="s">
        <v>108</v>
      </c>
      <c r="Z22" s="2">
        <f t="shared" si="5"/>
        <v>0</v>
      </c>
    </row>
    <row r="23" spans="1:26" ht="11.1" customHeight="1" x14ac:dyDescent="0.2">
      <c r="A23" s="8" t="s">
        <v>27</v>
      </c>
      <c r="B23" s="8" t="s">
        <v>9</v>
      </c>
      <c r="C23" s="9">
        <v>391.65</v>
      </c>
      <c r="D23" s="9">
        <v>1497.049</v>
      </c>
      <c r="E23" s="9">
        <v>527.90899999999999</v>
      </c>
      <c r="F23" s="9">
        <v>1114.1669999999999</v>
      </c>
      <c r="G23" s="25">
        <f>VLOOKUP(A23,[1]TDSheet!$A$1:$G$65536,7,0)</f>
        <v>1</v>
      </c>
      <c r="H23" s="2">
        <f>VLOOKUP(A23,[1]TDSheet!$A$1:$H$65536,8,0)</f>
        <v>55</v>
      </c>
      <c r="I23" s="2">
        <f>VLOOKUP(A23,[2]TDSheet!$A$1:$E$65536,4,0)</f>
        <v>782.35</v>
      </c>
      <c r="J23" s="2">
        <f t="shared" si="1"/>
        <v>-254.44100000000003</v>
      </c>
      <c r="M23" s="2">
        <f>VLOOKUP(A23,[1]TDSheet!$A$1:$P$65536,16,0)</f>
        <v>809.5972093023255</v>
      </c>
      <c r="O23" s="2">
        <f t="shared" si="2"/>
        <v>105.5818</v>
      </c>
      <c r="P23" s="32"/>
      <c r="Q23" s="37"/>
      <c r="R23" s="33"/>
      <c r="T23" s="2">
        <f t="shared" si="3"/>
        <v>18.220604396802532</v>
      </c>
      <c r="U23" s="2">
        <f t="shared" si="4"/>
        <v>18.220604396802532</v>
      </c>
      <c r="V23" s="2">
        <f>VLOOKUP(A23,[1]TDSheet!$A$1:$X$65536,24,0)</f>
        <v>114.12733333333334</v>
      </c>
      <c r="W23" s="2">
        <f>VLOOKUP(A23,[1]TDSheet!$A$1:$Y$65536,25,0)</f>
        <v>341.69133333333338</v>
      </c>
      <c r="X23" s="2">
        <f>VLOOKUP(A23,[1]TDSheet!$A$1:$Q$65536,17,0)</f>
        <v>96.067599999999999</v>
      </c>
      <c r="Z23" s="2">
        <f t="shared" si="5"/>
        <v>0</v>
      </c>
    </row>
    <row r="24" spans="1:26" ht="11.1" customHeight="1" x14ac:dyDescent="0.2">
      <c r="A24" s="8" t="s">
        <v>28</v>
      </c>
      <c r="B24" s="8" t="s">
        <v>9</v>
      </c>
      <c r="C24" s="9">
        <v>6218.817</v>
      </c>
      <c r="D24" s="9">
        <v>8241.5450000000001</v>
      </c>
      <c r="E24" s="9">
        <v>5166.5219999999999</v>
      </c>
      <c r="F24" s="9">
        <v>8728.85</v>
      </c>
      <c r="G24" s="25">
        <f>VLOOKUP(A24,[1]TDSheet!$A$1:$G$65536,7,0)</f>
        <v>1</v>
      </c>
      <c r="H24" s="2">
        <f>VLOOKUP(A24,[1]TDSheet!$A$1:$H$65536,8,0)</f>
        <v>60</v>
      </c>
      <c r="I24" s="2">
        <f>VLOOKUP(A24,[2]TDSheet!$A$1:$E$65536,4,0)</f>
        <v>5117.51</v>
      </c>
      <c r="J24" s="2">
        <f t="shared" si="1"/>
        <v>49.011999999999716</v>
      </c>
      <c r="M24" s="2">
        <f>VLOOKUP(A24,[1]TDSheet!$A$1:$P$65536,16,0)</f>
        <v>3200</v>
      </c>
      <c r="O24" s="2">
        <f t="shared" si="2"/>
        <v>1033.3044</v>
      </c>
      <c r="P24" s="32">
        <f>14*O24-N24-M24-F24</f>
        <v>2537.4115999999995</v>
      </c>
      <c r="Q24" s="37">
        <v>0</v>
      </c>
      <c r="R24" s="33">
        <v>0</v>
      </c>
      <c r="T24" s="2">
        <f t="shared" si="3"/>
        <v>11.5443716295024</v>
      </c>
      <c r="U24" s="2">
        <f t="shared" si="4"/>
        <v>11.5443716295024</v>
      </c>
      <c r="V24" s="2">
        <f>VLOOKUP(A24,[1]TDSheet!$A$1:$X$65536,24,0)</f>
        <v>900.52633333333335</v>
      </c>
      <c r="W24" s="2">
        <f>VLOOKUP(A24,[1]TDSheet!$A$1:$Y$65536,25,0)</f>
        <v>1522.5919999999999</v>
      </c>
      <c r="X24" s="2">
        <f>VLOOKUP(A24,[1]TDSheet!$A$1:$Q$65536,17,0)</f>
        <v>1006.1342000000001</v>
      </c>
      <c r="Z24" s="2">
        <f t="shared" si="5"/>
        <v>0</v>
      </c>
    </row>
    <row r="25" spans="1:26" ht="11.1" customHeight="1" x14ac:dyDescent="0.2">
      <c r="A25" s="8" t="s">
        <v>29</v>
      </c>
      <c r="B25" s="8" t="s">
        <v>9</v>
      </c>
      <c r="C25" s="9">
        <v>204.14099999999999</v>
      </c>
      <c r="D25" s="9">
        <v>233.41300000000001</v>
      </c>
      <c r="E25" s="9">
        <v>153.30199999999999</v>
      </c>
      <c r="F25" s="9">
        <v>234.93100000000001</v>
      </c>
      <c r="G25" s="25">
        <f>VLOOKUP(A25,[1]TDSheet!$A$1:$G$65536,7,0)</f>
        <v>1</v>
      </c>
      <c r="H25" s="2">
        <f>VLOOKUP(A25,[1]TDSheet!$A$1:$H$65536,8,0)</f>
        <v>50</v>
      </c>
      <c r="I25" s="2">
        <f>VLOOKUP(A25,[2]TDSheet!$A$1:$E$65536,4,0)</f>
        <v>141.35</v>
      </c>
      <c r="J25" s="2">
        <f t="shared" si="1"/>
        <v>11.951999999999998</v>
      </c>
      <c r="M25" s="2">
        <f>VLOOKUP(A25,[1]TDSheet!$A$1:$P$65536,16,0)</f>
        <v>100</v>
      </c>
      <c r="O25" s="2">
        <f t="shared" si="2"/>
        <v>30.660399999999999</v>
      </c>
      <c r="P25" s="32">
        <f t="shared" si="7"/>
        <v>63.654199999999975</v>
      </c>
      <c r="Q25" s="37">
        <f t="shared" si="6"/>
        <v>63.654199999999975</v>
      </c>
      <c r="R25" s="33">
        <v>64</v>
      </c>
      <c r="T25" s="2">
        <f t="shared" si="3"/>
        <v>13</v>
      </c>
      <c r="U25" s="2">
        <f t="shared" si="4"/>
        <v>10.923895317738843</v>
      </c>
      <c r="V25" s="2">
        <f>VLOOKUP(A25,[1]TDSheet!$A$1:$X$65536,24,0)</f>
        <v>17.379333333333332</v>
      </c>
      <c r="W25" s="2">
        <f>VLOOKUP(A25,[1]TDSheet!$A$1:$Y$65536,25,0)</f>
        <v>52.654333333333334</v>
      </c>
      <c r="X25" s="2">
        <f>VLOOKUP(A25,[1]TDSheet!$A$1:$Q$65536,17,0)</f>
        <v>37.157600000000002</v>
      </c>
      <c r="Z25" s="2">
        <f t="shared" si="5"/>
        <v>63.654199999999975</v>
      </c>
    </row>
    <row r="26" spans="1:26" ht="11.1" customHeight="1" x14ac:dyDescent="0.2">
      <c r="A26" s="8" t="s">
        <v>30</v>
      </c>
      <c r="B26" s="8" t="s">
        <v>9</v>
      </c>
      <c r="C26" s="9">
        <v>82.150999999999996</v>
      </c>
      <c r="D26" s="9">
        <v>2805.78</v>
      </c>
      <c r="E26" s="9">
        <v>1476.4179999999999</v>
      </c>
      <c r="F26" s="9">
        <v>1335.1510000000001</v>
      </c>
      <c r="G26" s="25">
        <f>VLOOKUP(A26,[1]TDSheet!$A$1:$G$65536,7,0)</f>
        <v>1</v>
      </c>
      <c r="H26" s="2">
        <f>VLOOKUP(A26,[1]TDSheet!$A$1:$H$65536,8,0)</f>
        <v>55</v>
      </c>
      <c r="I26" s="2">
        <f>VLOOKUP(A26,[2]TDSheet!$A$1:$E$65536,4,0)</f>
        <v>1427.3</v>
      </c>
      <c r="J26" s="2">
        <f t="shared" si="1"/>
        <v>49.117999999999938</v>
      </c>
      <c r="M26" s="2">
        <f>VLOOKUP(A26,[1]TDSheet!$A$1:$P$65536,16,0)</f>
        <v>500</v>
      </c>
      <c r="N26" s="2">
        <f>VLOOKUP(A26,[1]TDSheet!$A$1:$R$65536,18,0)</f>
        <v>466.79947209302327</v>
      </c>
      <c r="O26" s="2">
        <f t="shared" si="2"/>
        <v>295.28359999999998</v>
      </c>
      <c r="P26" s="32">
        <f t="shared" si="7"/>
        <v>1536.7363279069762</v>
      </c>
      <c r="Q26" s="37">
        <f t="shared" si="6"/>
        <v>1536.7363279069762</v>
      </c>
      <c r="R26" s="33">
        <v>1537</v>
      </c>
      <c r="T26" s="2">
        <f t="shared" si="3"/>
        <v>13</v>
      </c>
      <c r="U26" s="2">
        <f t="shared" si="4"/>
        <v>7.7957274704488286</v>
      </c>
      <c r="V26" s="2">
        <f>VLOOKUP(A26,[1]TDSheet!$A$1:$X$65536,24,0)</f>
        <v>301.37666666666667</v>
      </c>
      <c r="W26" s="2">
        <f>VLOOKUP(A26,[1]TDSheet!$A$1:$Y$65536,25,0)</f>
        <v>309.02733333333333</v>
      </c>
      <c r="X26" s="2">
        <f>VLOOKUP(A26,[1]TDSheet!$A$1:$Q$65536,17,0)</f>
        <v>265.16980000000001</v>
      </c>
      <c r="Z26" s="2">
        <f t="shared" si="5"/>
        <v>1536.7363279069762</v>
      </c>
    </row>
    <row r="27" spans="1:26" ht="11.1" customHeight="1" x14ac:dyDescent="0.2">
      <c r="A27" s="8" t="s">
        <v>31</v>
      </c>
      <c r="B27" s="8" t="s">
        <v>9</v>
      </c>
      <c r="C27" s="9">
        <v>3172.7060000000001</v>
      </c>
      <c r="D27" s="9">
        <v>7461.76</v>
      </c>
      <c r="E27" s="9">
        <v>3083.6089999999999</v>
      </c>
      <c r="F27" s="9">
        <v>7207.9520000000002</v>
      </c>
      <c r="G27" s="25">
        <f>VLOOKUP(A27,[1]TDSheet!$A$1:$G$65536,7,0)</f>
        <v>1</v>
      </c>
      <c r="H27" s="2">
        <f>VLOOKUP(A27,[1]TDSheet!$A$1:$H$65536,8,0)</f>
        <v>60</v>
      </c>
      <c r="I27" s="2">
        <f>VLOOKUP(A27,[2]TDSheet!$A$1:$E$65536,4,0)</f>
        <v>3032.44</v>
      </c>
      <c r="J27" s="2">
        <f t="shared" si="1"/>
        <v>51.168999999999869</v>
      </c>
      <c r="M27" s="2">
        <f>VLOOKUP(A27,[1]TDSheet!$A$1:$P$65536,16,0)</f>
        <v>3350</v>
      </c>
      <c r="O27" s="2">
        <f t="shared" si="2"/>
        <v>616.72180000000003</v>
      </c>
      <c r="P27" s="32"/>
      <c r="Q27" s="37"/>
      <c r="R27" s="33"/>
      <c r="T27" s="2">
        <f t="shared" si="3"/>
        <v>17.119472669848868</v>
      </c>
      <c r="U27" s="2">
        <f t="shared" si="4"/>
        <v>17.119472669848868</v>
      </c>
      <c r="V27" s="2">
        <f>VLOOKUP(A27,[1]TDSheet!$A$1:$X$65536,24,0)</f>
        <v>701.90500000000009</v>
      </c>
      <c r="W27" s="2">
        <f>VLOOKUP(A27,[1]TDSheet!$A$1:$Y$65536,25,0)</f>
        <v>1265.6913333333334</v>
      </c>
      <c r="X27" s="2">
        <f>VLOOKUP(A27,[1]TDSheet!$A$1:$Q$65536,17,0)</f>
        <v>571.97259999999994</v>
      </c>
      <c r="Z27" s="2">
        <f t="shared" si="5"/>
        <v>0</v>
      </c>
    </row>
    <row r="28" spans="1:26" ht="11.1" customHeight="1" x14ac:dyDescent="0.2">
      <c r="A28" s="8" t="s">
        <v>32</v>
      </c>
      <c r="B28" s="8" t="s">
        <v>9</v>
      </c>
      <c r="C28" s="9">
        <v>3002.2060000000001</v>
      </c>
      <c r="D28" s="9">
        <v>2034.5</v>
      </c>
      <c r="E28" s="9">
        <v>1992.4970000000001</v>
      </c>
      <c r="F28" s="9">
        <v>2824.02</v>
      </c>
      <c r="G28" s="25">
        <f>VLOOKUP(A28,[1]TDSheet!$A$1:$G$65536,7,0)</f>
        <v>1</v>
      </c>
      <c r="H28" s="2">
        <f>VLOOKUP(A28,[1]TDSheet!$A$1:$H$65536,8,0)</f>
        <v>60</v>
      </c>
      <c r="I28" s="2">
        <f>VLOOKUP(A28,[2]TDSheet!$A$1:$E$65536,4,0)</f>
        <v>1973.915</v>
      </c>
      <c r="J28" s="2">
        <f t="shared" si="1"/>
        <v>18.582000000000107</v>
      </c>
      <c r="M28" s="2">
        <f>VLOOKUP(A28,[1]TDSheet!$A$1:$P$65536,16,0)</f>
        <v>1000</v>
      </c>
      <c r="O28" s="2">
        <f t="shared" si="2"/>
        <v>398.49940000000004</v>
      </c>
      <c r="P28" s="32">
        <f>14*O28-N28-M28-F28</f>
        <v>1754.9716000000003</v>
      </c>
      <c r="Q28" s="37">
        <v>1256</v>
      </c>
      <c r="R28" s="33">
        <v>1256</v>
      </c>
      <c r="T28" s="2">
        <f t="shared" si="3"/>
        <v>12.747873647990437</v>
      </c>
      <c r="U28" s="2">
        <f t="shared" si="4"/>
        <v>9.5960495799993666</v>
      </c>
      <c r="V28" s="2">
        <f>VLOOKUP(A28,[1]TDSheet!$A$1:$X$65536,24,0)</f>
        <v>185.27466666666666</v>
      </c>
      <c r="W28" s="2">
        <f>VLOOKUP(A28,[1]TDSheet!$A$1:$Y$65536,25,0)</f>
        <v>517.68099999999993</v>
      </c>
      <c r="X28" s="2">
        <f>VLOOKUP(A28,[1]TDSheet!$A$1:$Q$65536,17,0)</f>
        <v>382.19040000000001</v>
      </c>
      <c r="Z28" s="2">
        <f t="shared" si="5"/>
        <v>1256</v>
      </c>
    </row>
    <row r="29" spans="1:26" ht="11.1" customHeight="1" x14ac:dyDescent="0.2">
      <c r="A29" s="8" t="s">
        <v>33</v>
      </c>
      <c r="B29" s="8" t="s">
        <v>9</v>
      </c>
      <c r="C29" s="9">
        <v>416.40899999999999</v>
      </c>
      <c r="D29" s="9">
        <v>506.92899999999997</v>
      </c>
      <c r="E29" s="9">
        <v>338.315</v>
      </c>
      <c r="F29" s="9">
        <v>463.791</v>
      </c>
      <c r="G29" s="25">
        <f>VLOOKUP(A29,[1]TDSheet!$A$1:$G$65536,7,0)</f>
        <v>1</v>
      </c>
      <c r="H29" s="2">
        <f>VLOOKUP(A29,[1]TDSheet!$A$1:$H$65536,8,0)</f>
        <v>60</v>
      </c>
      <c r="I29" s="2">
        <f>VLOOKUP(A29,[2]TDSheet!$A$1:$E$65536,4,0)</f>
        <v>383.5</v>
      </c>
      <c r="J29" s="2">
        <f t="shared" si="1"/>
        <v>-45.185000000000002</v>
      </c>
      <c r="M29" s="2">
        <f>VLOOKUP(A29,[1]TDSheet!$A$1:$P$65536,16,0)</f>
        <v>200</v>
      </c>
      <c r="N29" s="2">
        <f>VLOOKUP(A29,[1]TDSheet!$A$1:$R$65536,18,0)</f>
        <v>42.055341860465205</v>
      </c>
      <c r="O29" s="2">
        <f t="shared" si="2"/>
        <v>67.662999999999997</v>
      </c>
      <c r="P29" s="32">
        <f t="shared" si="7"/>
        <v>173.77265813953471</v>
      </c>
      <c r="Q29" s="37">
        <f t="shared" si="6"/>
        <v>173.77265813953471</v>
      </c>
      <c r="R29" s="33">
        <v>174</v>
      </c>
      <c r="T29" s="2">
        <f t="shared" si="3"/>
        <v>13</v>
      </c>
      <c r="U29" s="2">
        <f t="shared" si="4"/>
        <v>10.431791996519001</v>
      </c>
      <c r="V29" s="2">
        <f>VLOOKUP(A29,[1]TDSheet!$A$1:$X$65536,24,0)</f>
        <v>53.927</v>
      </c>
      <c r="W29" s="2">
        <f>VLOOKUP(A29,[1]TDSheet!$A$1:$Y$65536,25,0)</f>
        <v>123.39133333333332</v>
      </c>
      <c r="X29" s="2">
        <f>VLOOKUP(A29,[1]TDSheet!$A$1:$Q$65536,17,0)</f>
        <v>82.924599999999998</v>
      </c>
      <c r="Z29" s="2">
        <f t="shared" si="5"/>
        <v>173.77265813953471</v>
      </c>
    </row>
    <row r="30" spans="1:26" ht="11.1" customHeight="1" x14ac:dyDescent="0.2">
      <c r="A30" s="8" t="s">
        <v>34</v>
      </c>
      <c r="B30" s="8" t="s">
        <v>9</v>
      </c>
      <c r="C30" s="9">
        <v>676.56700000000001</v>
      </c>
      <c r="D30" s="9">
        <v>727.64599999999996</v>
      </c>
      <c r="E30" s="9">
        <v>626.71400000000006</v>
      </c>
      <c r="F30" s="9">
        <v>620.83600000000001</v>
      </c>
      <c r="G30" s="25">
        <f>VLOOKUP(A30,[1]TDSheet!$A$1:$G$65536,7,0)</f>
        <v>1</v>
      </c>
      <c r="H30" s="2">
        <f>VLOOKUP(A30,[1]TDSheet!$A$1:$H$65536,8,0)</f>
        <v>60</v>
      </c>
      <c r="I30" s="2">
        <f>VLOOKUP(A30,[2]TDSheet!$A$1:$E$65536,4,0)</f>
        <v>653.78</v>
      </c>
      <c r="J30" s="2">
        <f t="shared" si="1"/>
        <v>-27.065999999999917</v>
      </c>
      <c r="M30" s="2">
        <f>VLOOKUP(A30,[1]TDSheet!$A$1:$P$65536,16,0)</f>
        <v>300</v>
      </c>
      <c r="N30" s="2">
        <f>VLOOKUP(A30,[1]TDSheet!$A$1:$R$65536,18,0)</f>
        <v>193.00427441860464</v>
      </c>
      <c r="O30" s="2">
        <f t="shared" si="2"/>
        <v>125.34280000000001</v>
      </c>
      <c r="P30" s="32">
        <f t="shared" si="7"/>
        <v>515.61612558139541</v>
      </c>
      <c r="Q30" s="37">
        <f t="shared" si="6"/>
        <v>515.61612558139541</v>
      </c>
      <c r="R30" s="33">
        <v>516</v>
      </c>
      <c r="T30" s="2">
        <f t="shared" si="3"/>
        <v>12.999999999999998</v>
      </c>
      <c r="U30" s="2">
        <f t="shared" si="4"/>
        <v>8.8863522629030509</v>
      </c>
      <c r="V30" s="2">
        <f>VLOOKUP(A30,[1]TDSheet!$A$1:$X$65536,24,0)</f>
        <v>93.149000000000001</v>
      </c>
      <c r="W30" s="2">
        <f>VLOOKUP(A30,[1]TDSheet!$A$1:$Y$65536,25,0)</f>
        <v>168.23099999999999</v>
      </c>
      <c r="X30" s="2">
        <f>VLOOKUP(A30,[1]TDSheet!$A$1:$Q$65536,17,0)</f>
        <v>134.60939999999999</v>
      </c>
      <c r="Z30" s="2">
        <f t="shared" si="5"/>
        <v>515.61612558139541</v>
      </c>
    </row>
    <row r="31" spans="1:26" ht="11.1" customHeight="1" x14ac:dyDescent="0.2">
      <c r="A31" s="8" t="s">
        <v>35</v>
      </c>
      <c r="B31" s="8" t="s">
        <v>9</v>
      </c>
      <c r="C31" s="10"/>
      <c r="D31" s="9">
        <v>14.788</v>
      </c>
      <c r="E31" s="9">
        <v>2.0350000000000001</v>
      </c>
      <c r="F31" s="9">
        <v>12.577999999999999</v>
      </c>
      <c r="G31" s="25">
        <f>VLOOKUP(A31,[1]TDSheet!$A$1:$G$65536,7,0)</f>
        <v>1</v>
      </c>
      <c r="H31" s="2">
        <f>VLOOKUP(A31,[1]TDSheet!$A$1:$H$65536,8,0)</f>
        <v>180</v>
      </c>
      <c r="I31" s="2">
        <f>VLOOKUP(A31,[2]TDSheet!$A$1:$E$65536,4,0)</f>
        <v>2</v>
      </c>
      <c r="J31" s="2">
        <f t="shared" si="1"/>
        <v>3.5000000000000142E-2</v>
      </c>
      <c r="M31" s="2">
        <f>VLOOKUP(A31,[1]TDSheet!$A$1:$P$65536,16,0)</f>
        <v>12.5</v>
      </c>
      <c r="O31" s="2">
        <f t="shared" si="2"/>
        <v>0.40700000000000003</v>
      </c>
      <c r="P31" s="32"/>
      <c r="Q31" s="37"/>
      <c r="R31" s="33"/>
      <c r="T31" s="2">
        <f t="shared" si="3"/>
        <v>61.616707616707608</v>
      </c>
      <c r="U31" s="2">
        <f t="shared" si="4"/>
        <v>61.616707616707608</v>
      </c>
      <c r="V31" s="2">
        <f>VLOOKUP(A31,[1]TDSheet!$A$1:$X$65536,24,0)</f>
        <v>0</v>
      </c>
      <c r="W31" s="2">
        <f>VLOOKUP(A31,[1]TDSheet!$A$1:$Y$65536,25,0)</f>
        <v>-0.12533333333333332</v>
      </c>
      <c r="X31" s="2">
        <f>VLOOKUP(A31,[1]TDSheet!$A$1:$Q$65536,17,0)</f>
        <v>0</v>
      </c>
      <c r="Z31" s="2">
        <f t="shared" si="5"/>
        <v>0</v>
      </c>
    </row>
    <row r="32" spans="1:26" ht="11.1" customHeight="1" x14ac:dyDescent="0.2">
      <c r="A32" s="8" t="s">
        <v>36</v>
      </c>
      <c r="B32" s="8" t="s">
        <v>9</v>
      </c>
      <c r="C32" s="9">
        <v>703.15700000000004</v>
      </c>
      <c r="D32" s="9">
        <v>1413.2460000000001</v>
      </c>
      <c r="E32" s="9">
        <v>1063.681</v>
      </c>
      <c r="F32" s="9">
        <v>836.70399999999995</v>
      </c>
      <c r="G32" s="25">
        <f>VLOOKUP(A32,[1]TDSheet!$A$1:$G$65536,7,0)</f>
        <v>1</v>
      </c>
      <c r="H32" s="2">
        <f>VLOOKUP(A32,[1]TDSheet!$A$1:$H$65536,8,0)</f>
        <v>60</v>
      </c>
      <c r="I32" s="2">
        <f>VLOOKUP(A32,[2]TDSheet!$A$1:$E$65536,4,0)</f>
        <v>1006.1</v>
      </c>
      <c r="J32" s="2">
        <f t="shared" si="1"/>
        <v>57.581000000000017</v>
      </c>
      <c r="M32" s="2">
        <f>VLOOKUP(A32,[1]TDSheet!$A$1:$P$65536,16,0)</f>
        <v>500</v>
      </c>
      <c r="N32" s="2">
        <f>VLOOKUP(A32,[1]TDSheet!$A$1:$R$65536,18,0)</f>
        <v>580.68044496124014</v>
      </c>
      <c r="O32" s="2">
        <f t="shared" si="2"/>
        <v>212.7362</v>
      </c>
      <c r="P32" s="32">
        <f t="shared" si="7"/>
        <v>848.18615503876003</v>
      </c>
      <c r="Q32" s="37">
        <f t="shared" si="6"/>
        <v>848.18615503876003</v>
      </c>
      <c r="R32" s="33">
        <v>848</v>
      </c>
      <c r="T32" s="2">
        <f t="shared" si="3"/>
        <v>13</v>
      </c>
      <c r="U32" s="2">
        <f t="shared" si="4"/>
        <v>9.0129674449446799</v>
      </c>
      <c r="V32" s="2">
        <f>VLOOKUP(A32,[1]TDSheet!$A$1:$X$65536,24,0)</f>
        <v>151.32466666666667</v>
      </c>
      <c r="W32" s="2">
        <f>VLOOKUP(A32,[1]TDSheet!$A$1:$Y$65536,25,0)</f>
        <v>243.54433333333336</v>
      </c>
      <c r="X32" s="2">
        <f>VLOOKUP(A32,[1]TDSheet!$A$1:$Q$65536,17,0)</f>
        <v>227.99039999999999</v>
      </c>
      <c r="Z32" s="2">
        <f t="shared" si="5"/>
        <v>848.18615503876003</v>
      </c>
    </row>
    <row r="33" spans="1:26" ht="11.1" customHeight="1" x14ac:dyDescent="0.2">
      <c r="A33" s="8" t="s">
        <v>37</v>
      </c>
      <c r="B33" s="8" t="s">
        <v>9</v>
      </c>
      <c r="C33" s="10"/>
      <c r="D33" s="9">
        <v>37.451999999999998</v>
      </c>
      <c r="E33" s="9">
        <v>25.023</v>
      </c>
      <c r="F33" s="9">
        <v>11.737</v>
      </c>
      <c r="G33" s="25">
        <f>VLOOKUP(A33,[1]TDSheet!$A$1:$G$65536,7,0)</f>
        <v>1</v>
      </c>
      <c r="H33" s="2">
        <f>VLOOKUP(A33,[1]TDSheet!$A$1:$H$65536,8,0)</f>
        <v>35</v>
      </c>
      <c r="I33" s="2">
        <f>VLOOKUP(A33,[2]TDSheet!$A$1:$E$65536,4,0)</f>
        <v>39.200000000000003</v>
      </c>
      <c r="J33" s="2">
        <f t="shared" si="1"/>
        <v>-14.177000000000003</v>
      </c>
      <c r="M33" s="2">
        <f>VLOOKUP(A33,[1]TDSheet!$A$1:$P$65536,16,0)</f>
        <v>5</v>
      </c>
      <c r="N33" s="2">
        <f>VLOOKUP(A33,[1]TDSheet!$A$1:$R$65536,18,0)</f>
        <v>24.142000000000003</v>
      </c>
      <c r="O33" s="2">
        <f t="shared" si="2"/>
        <v>5.0045999999999999</v>
      </c>
      <c r="P33" s="32">
        <f t="shared" si="7"/>
        <v>24.180799999999991</v>
      </c>
      <c r="Q33" s="37">
        <f t="shared" si="6"/>
        <v>24.180799999999991</v>
      </c>
      <c r="R33" s="33">
        <v>24</v>
      </c>
      <c r="T33" s="2">
        <f t="shared" si="3"/>
        <v>13</v>
      </c>
      <c r="U33" s="2">
        <f t="shared" si="4"/>
        <v>8.1682851776365748</v>
      </c>
      <c r="V33" s="2">
        <f>VLOOKUP(A33,[1]TDSheet!$A$1:$X$65536,24,0)</f>
        <v>0</v>
      </c>
      <c r="W33" s="2">
        <f>VLOOKUP(A33,[1]TDSheet!$A$1:$Y$65536,25,0)</f>
        <v>-0.23666666666666666</v>
      </c>
      <c r="X33" s="2">
        <f>VLOOKUP(A33,[1]TDSheet!$A$1:$Q$65536,17,0)</f>
        <v>4.867</v>
      </c>
      <c r="Z33" s="2">
        <f t="shared" si="5"/>
        <v>24.180799999999991</v>
      </c>
    </row>
    <row r="34" spans="1:26" ht="11.1" customHeight="1" x14ac:dyDescent="0.2">
      <c r="A34" s="8" t="s">
        <v>38</v>
      </c>
      <c r="B34" s="8" t="s">
        <v>9</v>
      </c>
      <c r="C34" s="9">
        <v>57.776000000000003</v>
      </c>
      <c r="D34" s="9">
        <v>166.935</v>
      </c>
      <c r="E34" s="9">
        <v>108.152</v>
      </c>
      <c r="F34" s="9">
        <v>90.304000000000002</v>
      </c>
      <c r="G34" s="25">
        <f>VLOOKUP(A34,[1]TDSheet!$A$1:$G$65536,7,0)</f>
        <v>1</v>
      </c>
      <c r="H34" s="2">
        <f>VLOOKUP(A34,[1]TDSheet!$A$1:$H$65536,8,0)</f>
        <v>30</v>
      </c>
      <c r="I34" s="2">
        <f>VLOOKUP(A34,[2]TDSheet!$A$1:$E$65536,4,0)</f>
        <v>144.6</v>
      </c>
      <c r="J34" s="2">
        <f t="shared" si="1"/>
        <v>-36.447999999999993</v>
      </c>
      <c r="M34" s="2">
        <f>VLOOKUP(A34,[1]TDSheet!$A$1:$P$65536,16,0)</f>
        <v>20</v>
      </c>
      <c r="N34" s="2">
        <f>VLOOKUP(A34,[1]TDSheet!$A$1:$R$65536,18,0)</f>
        <v>97.692732558139355</v>
      </c>
      <c r="O34" s="2">
        <f t="shared" si="2"/>
        <v>21.630400000000002</v>
      </c>
      <c r="P34" s="32">
        <f t="shared" si="7"/>
        <v>73.198467441860629</v>
      </c>
      <c r="Q34" s="37">
        <f t="shared" si="6"/>
        <v>73.198467441860629</v>
      </c>
      <c r="R34" s="33">
        <v>73</v>
      </c>
      <c r="T34" s="2">
        <f t="shared" si="3"/>
        <v>12.999999999999998</v>
      </c>
      <c r="U34" s="2">
        <f t="shared" si="4"/>
        <v>9.6159448072222116</v>
      </c>
      <c r="V34" s="2">
        <f>VLOOKUP(A34,[1]TDSheet!$A$1:$X$65536,24,0)</f>
        <v>17.287666666666649</v>
      </c>
      <c r="W34" s="2">
        <f>VLOOKUP(A34,[1]TDSheet!$A$1:$Y$65536,25,0)</f>
        <v>18.129666666666669</v>
      </c>
      <c r="X34" s="2">
        <f>VLOOKUP(A34,[1]TDSheet!$A$1:$Q$65536,17,0)</f>
        <v>23.366999999999997</v>
      </c>
      <c r="Z34" s="2">
        <f t="shared" si="5"/>
        <v>73.198467441860629</v>
      </c>
    </row>
    <row r="35" spans="1:26" ht="11.1" customHeight="1" x14ac:dyDescent="0.2">
      <c r="A35" s="8" t="s">
        <v>39</v>
      </c>
      <c r="B35" s="8" t="s">
        <v>9</v>
      </c>
      <c r="C35" s="9">
        <v>128.15600000000001</v>
      </c>
      <c r="D35" s="9">
        <v>578.35500000000002</v>
      </c>
      <c r="E35" s="9">
        <v>94.349000000000004</v>
      </c>
      <c r="F35" s="9">
        <v>484.12400000000002</v>
      </c>
      <c r="G35" s="25">
        <f>VLOOKUP(A35,[1]TDSheet!$A$1:$G$65536,7,0)</f>
        <v>1</v>
      </c>
      <c r="H35" s="2">
        <f>VLOOKUP(A35,[1]TDSheet!$A$1:$H$65536,8,0)</f>
        <v>30</v>
      </c>
      <c r="I35" s="2">
        <f>VLOOKUP(A35,[2]TDSheet!$A$1:$E$65536,4,0)</f>
        <v>159.30000000000001</v>
      </c>
      <c r="J35" s="2">
        <f t="shared" si="1"/>
        <v>-64.951000000000008</v>
      </c>
      <c r="M35" s="2">
        <f>VLOOKUP(A35,[1]TDSheet!$A$1:$P$65536,16,0)</f>
        <v>250</v>
      </c>
      <c r="O35" s="2">
        <f t="shared" si="2"/>
        <v>18.869800000000001</v>
      </c>
      <c r="P35" s="32"/>
      <c r="Q35" s="37"/>
      <c r="R35" s="33"/>
      <c r="T35" s="2">
        <f t="shared" si="3"/>
        <v>38.904704872335685</v>
      </c>
      <c r="U35" s="2">
        <f t="shared" si="4"/>
        <v>38.904704872335685</v>
      </c>
      <c r="V35" s="2">
        <f>VLOOKUP(A35,[1]TDSheet!$A$1:$X$65536,24,0)</f>
        <v>51.640333333333331</v>
      </c>
      <c r="W35" s="2">
        <f>VLOOKUP(A35,[1]TDSheet!$A$1:$Y$65536,25,0)</f>
        <v>133.017</v>
      </c>
      <c r="X35" s="2">
        <f>VLOOKUP(A35,[1]TDSheet!$A$1:$Q$65536,17,0)</f>
        <v>34.999400000000001</v>
      </c>
      <c r="Z35" s="2">
        <f t="shared" si="5"/>
        <v>0</v>
      </c>
    </row>
    <row r="36" spans="1:26" ht="11.1" customHeight="1" x14ac:dyDescent="0.2">
      <c r="A36" s="8" t="s">
        <v>40</v>
      </c>
      <c r="B36" s="8" t="s">
        <v>9</v>
      </c>
      <c r="C36" s="9">
        <v>10.420999999999999</v>
      </c>
      <c r="D36" s="9"/>
      <c r="E36" s="9">
        <v>10.558999999999999</v>
      </c>
      <c r="F36" s="9">
        <v>-4.0279999999999996</v>
      </c>
      <c r="G36" s="25">
        <f>VLOOKUP(A36,[1]TDSheet!$A$1:$G$65536,7,0)</f>
        <v>0</v>
      </c>
      <c r="H36" s="2" t="e">
        <f>VLOOKUP(A36,[1]TDSheet!$A$1:$H$65536,8,0)</f>
        <v>#N/A</v>
      </c>
      <c r="I36" s="2">
        <f>VLOOKUP(A36,[2]TDSheet!$A$1:$E$65536,4,0)</f>
        <v>9.1</v>
      </c>
      <c r="J36" s="2">
        <f t="shared" si="1"/>
        <v>1.4589999999999996</v>
      </c>
      <c r="O36" s="2">
        <f t="shared" si="2"/>
        <v>2.1117999999999997</v>
      </c>
      <c r="P36" s="32"/>
      <c r="Q36" s="37"/>
      <c r="R36" s="33"/>
      <c r="T36" s="2">
        <f t="shared" si="3"/>
        <v>-1.9073775925750545</v>
      </c>
      <c r="U36" s="2">
        <f t="shared" si="4"/>
        <v>-1.9073775925750545</v>
      </c>
      <c r="V36" s="2">
        <f>VLOOKUP(A36,[1]TDSheet!$A$1:$X$65536,24,0)</f>
        <v>0.20866666666666667</v>
      </c>
      <c r="W36" s="2">
        <f>VLOOKUP(A36,[1]TDSheet!$A$1:$Y$65536,25,0)</f>
        <v>7.7719999999999994</v>
      </c>
      <c r="X36" s="2">
        <f>VLOOKUP(A36,[1]TDSheet!$A$1:$Q$65536,17,0)</f>
        <v>2.8898000000000001</v>
      </c>
      <c r="Z36" s="2">
        <f t="shared" si="5"/>
        <v>0</v>
      </c>
    </row>
    <row r="37" spans="1:26" ht="11.1" customHeight="1" x14ac:dyDescent="0.2">
      <c r="A37" s="29" t="s">
        <v>41</v>
      </c>
      <c r="B37" s="8" t="s">
        <v>9</v>
      </c>
      <c r="C37" s="9">
        <v>180.86500000000001</v>
      </c>
      <c r="D37" s="9"/>
      <c r="E37" s="28">
        <v>73.290999999999997</v>
      </c>
      <c r="F37" s="28">
        <v>7.8470000000000004</v>
      </c>
      <c r="G37" s="25">
        <f>VLOOKUP(A37,[1]TDSheet!$A$1:$G$65536,7,0)</f>
        <v>0</v>
      </c>
      <c r="H37" s="2">
        <f>VLOOKUP(A37,[1]TDSheet!$A$1:$H$65536,8,0)</f>
        <v>40</v>
      </c>
      <c r="I37" s="2">
        <f>VLOOKUP(A37,[2]TDSheet!$A$1:$E$65536,4,0)</f>
        <v>87.796000000000006</v>
      </c>
      <c r="J37" s="2">
        <f t="shared" si="1"/>
        <v>-14.50500000000001</v>
      </c>
      <c r="O37" s="2">
        <f t="shared" si="2"/>
        <v>14.658199999999999</v>
      </c>
      <c r="P37" s="32"/>
      <c r="Q37" s="37"/>
      <c r="R37" s="33"/>
      <c r="T37" s="2">
        <f t="shared" si="3"/>
        <v>0.53533175969764368</v>
      </c>
      <c r="U37" s="2">
        <f t="shared" si="4"/>
        <v>0.53533175969764368</v>
      </c>
      <c r="V37" s="2">
        <f>VLOOKUP(A37,[1]TDSheet!$A$1:$X$65536,24,0)</f>
        <v>0</v>
      </c>
      <c r="W37" s="2">
        <f>VLOOKUP(A37,[1]TDSheet!$A$1:$Y$65536,25,0)</f>
        <v>51.704000000000001</v>
      </c>
      <c r="X37" s="2">
        <f>VLOOKUP(A37,[1]TDSheet!$A$1:$Q$65536,17,0)</f>
        <v>34.562599999999996</v>
      </c>
      <c r="Y37" s="30" t="str">
        <f>VLOOKUP(A37,[1]TDSheet!$A$1:$Z$65536,26,0)</f>
        <v>то же что и 318 (задвоенное СКЮ)</v>
      </c>
      <c r="Z37" s="2">
        <f t="shared" si="5"/>
        <v>0</v>
      </c>
    </row>
    <row r="38" spans="1:26" ht="21.95" customHeight="1" x14ac:dyDescent="0.2">
      <c r="A38" s="8" t="s">
        <v>42</v>
      </c>
      <c r="B38" s="8" t="s">
        <v>9</v>
      </c>
      <c r="C38" s="9">
        <v>-2.0579999999999998</v>
      </c>
      <c r="D38" s="9">
        <v>3743.194</v>
      </c>
      <c r="E38" s="9">
        <v>3168.8879999999999</v>
      </c>
      <c r="F38" s="9">
        <v>571.59799999999996</v>
      </c>
      <c r="G38" s="25">
        <f>VLOOKUP(A38,[1]TDSheet!$A$1:$G$65536,7,0)</f>
        <v>1</v>
      </c>
      <c r="H38" s="2">
        <f>VLOOKUP(A38,[1]TDSheet!$A$1:$H$65536,8,0)</f>
        <v>40</v>
      </c>
      <c r="I38" s="2">
        <f>VLOOKUP(A38,[2]TDSheet!$A$1:$E$65536,4,0)</f>
        <v>3095.4949999999999</v>
      </c>
      <c r="J38" s="2">
        <f t="shared" si="1"/>
        <v>73.393000000000029</v>
      </c>
      <c r="M38" s="2">
        <f>VLOOKUP(A38,[1]TDSheet!$A$1:$P$65536,16,0)</f>
        <v>462.72271317829461</v>
      </c>
      <c r="N38" s="2">
        <f>VLOOKUP(A38,[1]TDSheet!$A$1:$R$65536,18,0)</f>
        <v>2608.6533999999992</v>
      </c>
      <c r="O38" s="2">
        <f t="shared" si="2"/>
        <v>633.77760000000001</v>
      </c>
      <c r="P38" s="32">
        <f t="shared" ref="P38:P55" si="8">13*O38-N38-M38-F38</f>
        <v>4596.1346868217061</v>
      </c>
      <c r="Q38" s="37">
        <f t="shared" si="6"/>
        <v>4596.1346868217061</v>
      </c>
      <c r="R38" s="33">
        <v>4596</v>
      </c>
      <c r="T38" s="2">
        <f t="shared" si="3"/>
        <v>13</v>
      </c>
      <c r="U38" s="2">
        <f t="shared" si="4"/>
        <v>5.7480322958373629</v>
      </c>
      <c r="V38" s="2">
        <f>VLOOKUP(A38,[1]TDSheet!$A$1:$X$65536,24,0)</f>
        <v>501.80866666666662</v>
      </c>
      <c r="W38" s="2">
        <f>VLOOKUP(A38,[1]TDSheet!$A$1:$Y$65536,25,0)</f>
        <v>374.89466666666664</v>
      </c>
      <c r="X38" s="2">
        <f>VLOOKUP(A38,[1]TDSheet!$A$1:$Q$65536,17,0)</f>
        <v>566.07619999999997</v>
      </c>
      <c r="Z38" s="2">
        <f t="shared" si="5"/>
        <v>4596.1346868217061</v>
      </c>
    </row>
    <row r="39" spans="1:26" ht="11.1" customHeight="1" x14ac:dyDescent="0.2">
      <c r="A39" s="8" t="s">
        <v>43</v>
      </c>
      <c r="B39" s="8" t="s">
        <v>9</v>
      </c>
      <c r="C39" s="10"/>
      <c r="D39" s="9">
        <v>16.452000000000002</v>
      </c>
      <c r="E39" s="9">
        <v>4.1020000000000003</v>
      </c>
      <c r="F39" s="9">
        <v>12.35</v>
      </c>
      <c r="G39" s="25">
        <f>VLOOKUP(A39,[1]TDSheet!$A$1:$G$65536,7,0)</f>
        <v>1</v>
      </c>
      <c r="H39" s="2">
        <f>VLOOKUP(A39,[1]TDSheet!$A$1:$H$65536,8,0)</f>
        <v>35</v>
      </c>
      <c r="I39" s="2">
        <f>VLOOKUP(A39,[2]TDSheet!$A$1:$E$65536,4,0)</f>
        <v>3.9</v>
      </c>
      <c r="J39" s="2">
        <f t="shared" si="1"/>
        <v>0.2020000000000004</v>
      </c>
      <c r="M39" s="2">
        <f>VLOOKUP(A39,[1]TDSheet!$A$1:$P$65536,16,0)</f>
        <v>2.5</v>
      </c>
      <c r="O39" s="2">
        <f t="shared" si="2"/>
        <v>0.82040000000000002</v>
      </c>
      <c r="P39" s="32"/>
      <c r="Q39" s="37"/>
      <c r="R39" s="33"/>
      <c r="T39" s="2">
        <f t="shared" si="3"/>
        <v>18.10092637737689</v>
      </c>
      <c r="U39" s="2">
        <f t="shared" si="4"/>
        <v>18.10092637737689</v>
      </c>
      <c r="V39" s="2">
        <f>VLOOKUP(A39,[1]TDSheet!$A$1:$X$65536,24,0)</f>
        <v>0</v>
      </c>
      <c r="W39" s="2">
        <f>VLOOKUP(A39,[1]TDSheet!$A$1:$Y$65536,25,0)</f>
        <v>0.42466666666666669</v>
      </c>
      <c r="X39" s="2">
        <f>VLOOKUP(A39,[1]TDSheet!$A$1:$Q$65536,17,0)</f>
        <v>0.82040000000000002</v>
      </c>
      <c r="Z39" s="2">
        <f t="shared" si="5"/>
        <v>0</v>
      </c>
    </row>
    <row r="40" spans="1:26" ht="11.1" customHeight="1" x14ac:dyDescent="0.2">
      <c r="A40" s="8" t="s">
        <v>44</v>
      </c>
      <c r="B40" s="8" t="s">
        <v>9</v>
      </c>
      <c r="C40" s="9">
        <v>29.802</v>
      </c>
      <c r="D40" s="9">
        <v>8.5809999999999995</v>
      </c>
      <c r="E40" s="9">
        <v>16.388000000000002</v>
      </c>
      <c r="F40" s="9">
        <v>16.97</v>
      </c>
      <c r="G40" s="25">
        <f>VLOOKUP(A40,[1]TDSheet!$A$1:$G$65536,7,0)</f>
        <v>1</v>
      </c>
      <c r="H40" s="2">
        <f>VLOOKUP(A40,[1]TDSheet!$A$1:$H$65536,8,0)</f>
        <v>45</v>
      </c>
      <c r="I40" s="2">
        <f>VLOOKUP(A40,[2]TDSheet!$A$1:$E$65536,4,0)</f>
        <v>16.8</v>
      </c>
      <c r="J40" s="2">
        <f t="shared" si="1"/>
        <v>-0.41199999999999903</v>
      </c>
      <c r="M40" s="2">
        <f>VLOOKUP(A40,[1]TDSheet!$A$1:$P$65536,16,0)</f>
        <v>6.1035000000000004</v>
      </c>
      <c r="N40" s="2">
        <f>VLOOKUP(A40,[1]TDSheet!$A$1:$R$65536,18,0)</f>
        <v>10</v>
      </c>
      <c r="O40" s="2">
        <f t="shared" si="2"/>
        <v>3.2776000000000005</v>
      </c>
      <c r="P40" s="32">
        <f t="shared" si="8"/>
        <v>9.5353000000000101</v>
      </c>
      <c r="Q40" s="37">
        <f t="shared" si="6"/>
        <v>9.5353000000000101</v>
      </c>
      <c r="R40" s="33">
        <v>10</v>
      </c>
      <c r="T40" s="2">
        <f t="shared" si="3"/>
        <v>12.999999999999998</v>
      </c>
      <c r="U40" s="2">
        <f t="shared" si="4"/>
        <v>10.090767634854769</v>
      </c>
      <c r="V40" s="2">
        <f>VLOOKUP(A40,[1]TDSheet!$A$1:$X$65536,24,0)</f>
        <v>2.8849999999999998</v>
      </c>
      <c r="W40" s="2">
        <f>VLOOKUP(A40,[1]TDSheet!$A$1:$Y$65536,25,0)</f>
        <v>3.0820000000000003</v>
      </c>
      <c r="X40" s="2">
        <f>VLOOKUP(A40,[1]TDSheet!$A$1:$Q$65536,17,0)</f>
        <v>3.4235999999999995</v>
      </c>
      <c r="Z40" s="2">
        <f t="shared" si="5"/>
        <v>9.5353000000000101</v>
      </c>
    </row>
    <row r="41" spans="1:26" ht="11.1" customHeight="1" x14ac:dyDescent="0.2">
      <c r="A41" s="8" t="s">
        <v>45</v>
      </c>
      <c r="B41" s="8" t="s">
        <v>9</v>
      </c>
      <c r="C41" s="9">
        <v>28.405000000000001</v>
      </c>
      <c r="D41" s="9">
        <v>151.55500000000001</v>
      </c>
      <c r="E41" s="9">
        <v>47.408999999999999</v>
      </c>
      <c r="F41" s="9">
        <v>117.56</v>
      </c>
      <c r="G41" s="25">
        <f>VLOOKUP(A41,[1]TDSheet!$A$1:$G$65536,7,0)</f>
        <v>1</v>
      </c>
      <c r="H41" s="2">
        <f>VLOOKUP(A41,[1]TDSheet!$A$1:$H$65536,8,0)</f>
        <v>45</v>
      </c>
      <c r="I41" s="2">
        <f>VLOOKUP(A41,[2]TDSheet!$A$1:$E$65536,4,0)</f>
        <v>45.4</v>
      </c>
      <c r="J41" s="2">
        <f t="shared" si="1"/>
        <v>2.0090000000000003</v>
      </c>
      <c r="M41" s="2">
        <f>VLOOKUP(A41,[1]TDSheet!$A$1:$P$65536,16,0)</f>
        <v>10</v>
      </c>
      <c r="O41" s="2">
        <f t="shared" si="2"/>
        <v>9.4817999999999998</v>
      </c>
      <c r="P41" s="32"/>
      <c r="Q41" s="37"/>
      <c r="R41" s="33"/>
      <c r="T41" s="2">
        <f t="shared" si="3"/>
        <v>13.453141808517371</v>
      </c>
      <c r="U41" s="2">
        <f t="shared" si="4"/>
        <v>13.453141808517371</v>
      </c>
      <c r="V41" s="2">
        <f>VLOOKUP(A41,[1]TDSheet!$A$1:$X$65536,24,0)</f>
        <v>15.978</v>
      </c>
      <c r="W41" s="2">
        <f>VLOOKUP(A41,[1]TDSheet!$A$1:$Y$65536,25,0)</f>
        <v>14.968666666666666</v>
      </c>
      <c r="X41" s="2">
        <f>VLOOKUP(A41,[1]TDSheet!$A$1:$Q$65536,17,0)</f>
        <v>10.7432</v>
      </c>
      <c r="Z41" s="2">
        <f t="shared" si="5"/>
        <v>0</v>
      </c>
    </row>
    <row r="42" spans="1:26" ht="21.95" customHeight="1" x14ac:dyDescent="0.2">
      <c r="A42" s="8" t="s">
        <v>46</v>
      </c>
      <c r="B42" s="8" t="s">
        <v>9</v>
      </c>
      <c r="C42" s="9">
        <v>65.093999999999994</v>
      </c>
      <c r="D42" s="9">
        <v>124.655</v>
      </c>
      <c r="E42" s="9">
        <v>28.247</v>
      </c>
      <c r="F42" s="9">
        <v>138.09</v>
      </c>
      <c r="G42" s="25">
        <f>VLOOKUP(A42,[1]TDSheet!$A$1:$G$65536,7,0)</f>
        <v>1</v>
      </c>
      <c r="H42" s="2">
        <f>VLOOKUP(A42,[1]TDSheet!$A$1:$H$65536,8,0)</f>
        <v>45</v>
      </c>
      <c r="I42" s="2">
        <f>VLOOKUP(A42,[2]TDSheet!$A$1:$E$65536,4,0)</f>
        <v>33.1</v>
      </c>
      <c r="J42" s="2">
        <f t="shared" si="1"/>
        <v>-4.8530000000000015</v>
      </c>
      <c r="M42" s="2">
        <f>VLOOKUP(A42,[1]TDSheet!$A$1:$P$65536,16,0)</f>
        <v>25</v>
      </c>
      <c r="O42" s="2">
        <f t="shared" si="2"/>
        <v>5.6494</v>
      </c>
      <c r="P42" s="32"/>
      <c r="Q42" s="37"/>
      <c r="R42" s="33"/>
      <c r="T42" s="2">
        <f t="shared" si="3"/>
        <v>28.868552412645592</v>
      </c>
      <c r="U42" s="2">
        <f t="shared" si="4"/>
        <v>28.868552412645592</v>
      </c>
      <c r="V42" s="2">
        <f>VLOOKUP(A42,[1]TDSheet!$A$1:$X$65536,24,0)</f>
        <v>12.964</v>
      </c>
      <c r="W42" s="2">
        <f>VLOOKUP(A42,[1]TDSheet!$A$1:$Y$65536,25,0)</f>
        <v>17.705666666666666</v>
      </c>
      <c r="X42" s="2">
        <f>VLOOKUP(A42,[1]TDSheet!$A$1:$Q$65536,17,0)</f>
        <v>8.8073999999999995</v>
      </c>
      <c r="Z42" s="2">
        <f t="shared" si="5"/>
        <v>0</v>
      </c>
    </row>
    <row r="43" spans="1:26" ht="11.1" customHeight="1" x14ac:dyDescent="0.2">
      <c r="A43" s="8" t="s">
        <v>47</v>
      </c>
      <c r="B43" s="8" t="s">
        <v>13</v>
      </c>
      <c r="C43" s="9">
        <v>12</v>
      </c>
      <c r="D43" s="9">
        <v>96</v>
      </c>
      <c r="E43" s="9">
        <v>58</v>
      </c>
      <c r="F43" s="9">
        <v>49</v>
      </c>
      <c r="G43" s="25">
        <f>VLOOKUP(A43,[1]TDSheet!$A$1:$G$65536,7,0)</f>
        <v>0.35</v>
      </c>
      <c r="H43" s="2">
        <f>VLOOKUP(A43,[1]TDSheet!$A$1:$H$65536,8,0)</f>
        <v>40</v>
      </c>
      <c r="I43" s="2">
        <f>VLOOKUP(A43,[2]TDSheet!$A$1:$E$65536,4,0)</f>
        <v>68</v>
      </c>
      <c r="J43" s="2">
        <f t="shared" si="1"/>
        <v>-10</v>
      </c>
      <c r="M43" s="2">
        <f>VLOOKUP(A43,[1]TDSheet!$A$1:$P$65536,16,0)</f>
        <v>24.174418604651162</v>
      </c>
      <c r="O43" s="2">
        <f t="shared" si="2"/>
        <v>11.6</v>
      </c>
      <c r="P43" s="32">
        <f t="shared" si="8"/>
        <v>77.625581395348817</v>
      </c>
      <c r="Q43" s="37">
        <f t="shared" si="6"/>
        <v>77.625581395348817</v>
      </c>
      <c r="R43" s="33">
        <v>78</v>
      </c>
      <c r="T43" s="2">
        <f t="shared" si="3"/>
        <v>12.999999999999998</v>
      </c>
      <c r="U43" s="2">
        <f t="shared" si="4"/>
        <v>6.308139534883721</v>
      </c>
      <c r="V43" s="2">
        <f>VLOOKUP(A43,[1]TDSheet!$A$1:$X$65536,24,0)</f>
        <v>9</v>
      </c>
      <c r="W43" s="2">
        <f>VLOOKUP(A43,[1]TDSheet!$A$1:$Y$65536,25,0)</f>
        <v>10.333333333333334</v>
      </c>
      <c r="X43" s="2">
        <f>VLOOKUP(A43,[1]TDSheet!$A$1:$Q$65536,17,0)</f>
        <v>9.1999999999999993</v>
      </c>
      <c r="Z43" s="2">
        <f t="shared" si="5"/>
        <v>27.168953488372086</v>
      </c>
    </row>
    <row r="44" spans="1:26" ht="11.1" customHeight="1" x14ac:dyDescent="0.2">
      <c r="A44" s="8" t="s">
        <v>48</v>
      </c>
      <c r="B44" s="8" t="s">
        <v>13</v>
      </c>
      <c r="C44" s="9">
        <v>697</v>
      </c>
      <c r="D44" s="9">
        <v>708</v>
      </c>
      <c r="E44" s="9">
        <v>573</v>
      </c>
      <c r="F44" s="9">
        <v>633</v>
      </c>
      <c r="G44" s="25">
        <f>VLOOKUP(A44,[1]TDSheet!$A$1:$G$65536,7,0)</f>
        <v>0.4</v>
      </c>
      <c r="H44" s="2">
        <f>VLOOKUP(A44,[1]TDSheet!$A$1:$H$65536,8,0)</f>
        <v>45</v>
      </c>
      <c r="I44" s="2">
        <f>VLOOKUP(A44,[2]TDSheet!$A$1:$E$65536,4,0)</f>
        <v>578</v>
      </c>
      <c r="J44" s="2">
        <f t="shared" si="1"/>
        <v>-5</v>
      </c>
      <c r="M44" s="2">
        <f>VLOOKUP(A44,[1]TDSheet!$A$1:$P$65536,16,0)</f>
        <v>391.3565891472868</v>
      </c>
      <c r="N44" s="2">
        <f>VLOOKUP(A44,[1]TDSheet!$A$1:$R$65536,18,0)</f>
        <v>145.39999999999992</v>
      </c>
      <c r="O44" s="2">
        <f t="shared" si="2"/>
        <v>114.6</v>
      </c>
      <c r="P44" s="32">
        <f t="shared" si="8"/>
        <v>320.04341085271335</v>
      </c>
      <c r="Q44" s="37">
        <f t="shared" si="6"/>
        <v>320.04341085271335</v>
      </c>
      <c r="R44" s="33">
        <v>320</v>
      </c>
      <c r="T44" s="2">
        <f t="shared" si="3"/>
        <v>13</v>
      </c>
      <c r="U44" s="2">
        <f t="shared" si="4"/>
        <v>10.207300079819255</v>
      </c>
      <c r="V44" s="2">
        <f>VLOOKUP(A44,[1]TDSheet!$A$1:$X$65536,24,0)</f>
        <v>54.666666666666664</v>
      </c>
      <c r="W44" s="2">
        <f>VLOOKUP(A44,[1]TDSheet!$A$1:$Y$65536,25,0)</f>
        <v>186.33333333333334</v>
      </c>
      <c r="X44" s="2">
        <f>VLOOKUP(A44,[1]TDSheet!$A$1:$Q$65536,17,0)</f>
        <v>138.6</v>
      </c>
      <c r="Z44" s="2">
        <f t="shared" si="5"/>
        <v>128.01736434108534</v>
      </c>
    </row>
    <row r="45" spans="1:26" ht="11.1" customHeight="1" x14ac:dyDescent="0.2">
      <c r="A45" s="8" t="s">
        <v>49</v>
      </c>
      <c r="B45" s="8" t="s">
        <v>13</v>
      </c>
      <c r="C45" s="10"/>
      <c r="D45" s="9">
        <v>90</v>
      </c>
      <c r="E45" s="9">
        <v>41</v>
      </c>
      <c r="F45" s="9">
        <v>48</v>
      </c>
      <c r="G45" s="25">
        <f>VLOOKUP(A45,[1]TDSheet!$A$1:$G$65536,7,0)</f>
        <v>0.45</v>
      </c>
      <c r="H45" s="2">
        <f>VLOOKUP(A45,[1]TDSheet!$A$1:$H$65536,8,0)</f>
        <v>50</v>
      </c>
      <c r="I45" s="2">
        <f>VLOOKUP(A45,[2]TDSheet!$A$1:$E$65536,4,0)</f>
        <v>42</v>
      </c>
      <c r="J45" s="2">
        <f t="shared" si="1"/>
        <v>-1</v>
      </c>
      <c r="O45" s="2">
        <f t="shared" si="2"/>
        <v>8.1999999999999993</v>
      </c>
      <c r="P45" s="32">
        <f t="shared" si="8"/>
        <v>58.599999999999994</v>
      </c>
      <c r="Q45" s="37">
        <f t="shared" si="6"/>
        <v>58.599999999999994</v>
      </c>
      <c r="R45" s="33">
        <v>59</v>
      </c>
      <c r="T45" s="2">
        <f t="shared" si="3"/>
        <v>13</v>
      </c>
      <c r="U45" s="2">
        <f t="shared" si="4"/>
        <v>5.8536585365853666</v>
      </c>
      <c r="V45" s="2">
        <f>VLOOKUP(A45,[1]TDSheet!$A$1:$X$65536,24,0)</f>
        <v>14.333333333333334</v>
      </c>
      <c r="W45" s="2">
        <f>VLOOKUP(A45,[1]TDSheet!$A$1:$Y$65536,25,0)</f>
        <v>0</v>
      </c>
      <c r="X45" s="2">
        <f>VLOOKUP(A45,[1]TDSheet!$A$1:$Q$65536,17,0)</f>
        <v>5.6</v>
      </c>
      <c r="Z45" s="2">
        <f t="shared" si="5"/>
        <v>26.369999999999997</v>
      </c>
    </row>
    <row r="46" spans="1:26" ht="11.1" customHeight="1" x14ac:dyDescent="0.2">
      <c r="A46" s="8" t="s">
        <v>50</v>
      </c>
      <c r="B46" s="8" t="s">
        <v>9</v>
      </c>
      <c r="C46" s="9">
        <v>143.95400000000001</v>
      </c>
      <c r="D46" s="9">
        <v>399.99099999999999</v>
      </c>
      <c r="E46" s="9">
        <v>34.908000000000001</v>
      </c>
      <c r="F46" s="9">
        <v>359.80700000000002</v>
      </c>
      <c r="G46" s="25">
        <f>VLOOKUP(A46,[1]TDSheet!$A$1:$G$65536,7,0)</f>
        <v>1</v>
      </c>
      <c r="H46" s="2">
        <f>VLOOKUP(A46,[1]TDSheet!$A$1:$H$65536,8,0)</f>
        <v>45</v>
      </c>
      <c r="I46" s="2">
        <f>VLOOKUP(A46,[2]TDSheet!$A$1:$E$65536,4,0)</f>
        <v>37</v>
      </c>
      <c r="J46" s="2">
        <f t="shared" si="1"/>
        <v>-2.0919999999999987</v>
      </c>
      <c r="M46" s="2">
        <f>VLOOKUP(A46,[1]TDSheet!$A$1:$P$65536,16,0)</f>
        <v>218.71844961240311</v>
      </c>
      <c r="O46" s="2">
        <f t="shared" si="2"/>
        <v>6.9816000000000003</v>
      </c>
      <c r="P46" s="32"/>
      <c r="Q46" s="37"/>
      <c r="R46" s="33"/>
      <c r="T46" s="2">
        <f t="shared" si="3"/>
        <v>82.864307553054189</v>
      </c>
      <c r="U46" s="2">
        <f t="shared" si="4"/>
        <v>82.864307553054189</v>
      </c>
      <c r="V46" s="2">
        <f>VLOOKUP(A46,[1]TDSheet!$A$1:$X$65536,24,0)</f>
        <v>21.503333333333334</v>
      </c>
      <c r="W46" s="2">
        <f>VLOOKUP(A46,[1]TDSheet!$A$1:$Y$65536,25,0)</f>
        <v>99.577333333333343</v>
      </c>
      <c r="X46" s="2">
        <f>VLOOKUP(A46,[1]TDSheet!$A$1:$Q$65536,17,0)</f>
        <v>28.730799999999999</v>
      </c>
      <c r="Z46" s="2">
        <f t="shared" si="5"/>
        <v>0</v>
      </c>
    </row>
    <row r="47" spans="1:26" ht="11.1" customHeight="1" x14ac:dyDescent="0.2">
      <c r="A47" s="8" t="s">
        <v>51</v>
      </c>
      <c r="B47" s="8" t="s">
        <v>13</v>
      </c>
      <c r="C47" s="9">
        <v>245</v>
      </c>
      <c r="D47" s="9">
        <v>192</v>
      </c>
      <c r="E47" s="9">
        <v>133</v>
      </c>
      <c r="F47" s="9">
        <v>233</v>
      </c>
      <c r="G47" s="25">
        <f>VLOOKUP(A47,[1]TDSheet!$A$1:$G$65536,7,0)</f>
        <v>0.35</v>
      </c>
      <c r="H47" s="2">
        <f>VLOOKUP(A47,[1]TDSheet!$A$1:$H$65536,8,0)</f>
        <v>40</v>
      </c>
      <c r="I47" s="2">
        <f>VLOOKUP(A47,[2]TDSheet!$A$1:$E$65536,4,0)</f>
        <v>145</v>
      </c>
      <c r="J47" s="2">
        <f t="shared" si="1"/>
        <v>-12</v>
      </c>
      <c r="M47" s="2">
        <f>VLOOKUP(A47,[1]TDSheet!$A$1:$P$65536,16,0)</f>
        <v>119.59302325581396</v>
      </c>
      <c r="O47" s="2">
        <f t="shared" si="2"/>
        <v>26.6</v>
      </c>
      <c r="P47" s="32"/>
      <c r="Q47" s="37"/>
      <c r="R47" s="33"/>
      <c r="T47" s="2">
        <f t="shared" si="3"/>
        <v>13.255376814128343</v>
      </c>
      <c r="U47" s="2">
        <f t="shared" si="4"/>
        <v>13.255376814128343</v>
      </c>
      <c r="V47" s="2">
        <f>VLOOKUP(A47,[1]TDSheet!$A$1:$X$65536,24,0)</f>
        <v>-0.33333333333333331</v>
      </c>
      <c r="W47" s="2">
        <f>VLOOKUP(A47,[1]TDSheet!$A$1:$Y$65536,25,0)</f>
        <v>44.333333333333336</v>
      </c>
      <c r="X47" s="2">
        <f>VLOOKUP(A47,[1]TDSheet!$A$1:$Q$65536,17,0)</f>
        <v>36</v>
      </c>
      <c r="Z47" s="2">
        <f t="shared" si="5"/>
        <v>0</v>
      </c>
    </row>
    <row r="48" spans="1:26" ht="11.1" customHeight="1" x14ac:dyDescent="0.2">
      <c r="A48" s="8" t="s">
        <v>52</v>
      </c>
      <c r="B48" s="8" t="s">
        <v>13</v>
      </c>
      <c r="C48" s="9">
        <v>439</v>
      </c>
      <c r="D48" s="9">
        <v>504</v>
      </c>
      <c r="E48" s="9">
        <v>359</v>
      </c>
      <c r="F48" s="9">
        <v>464</v>
      </c>
      <c r="G48" s="25">
        <f>VLOOKUP(A48,[1]TDSheet!$A$1:$G$65536,7,0)</f>
        <v>0.4</v>
      </c>
      <c r="H48" s="2">
        <f>VLOOKUP(A48,[1]TDSheet!$A$1:$H$65536,8,0)</f>
        <v>40</v>
      </c>
      <c r="I48" s="2">
        <f>VLOOKUP(A48,[2]TDSheet!$A$1:$E$65536,4,0)</f>
        <v>367</v>
      </c>
      <c r="J48" s="2">
        <f t="shared" si="1"/>
        <v>-8</v>
      </c>
      <c r="M48" s="2">
        <f>VLOOKUP(A48,[1]TDSheet!$A$1:$P$65536,16,0)</f>
        <v>312.09302325581393</v>
      </c>
      <c r="O48" s="2">
        <f t="shared" si="2"/>
        <v>71.8</v>
      </c>
      <c r="P48" s="32">
        <f t="shared" si="8"/>
        <v>157.30697674418604</v>
      </c>
      <c r="Q48" s="37">
        <f t="shared" si="6"/>
        <v>157.30697674418604</v>
      </c>
      <c r="R48" s="33">
        <v>157</v>
      </c>
      <c r="T48" s="2">
        <f t="shared" si="3"/>
        <v>13</v>
      </c>
      <c r="U48" s="2">
        <f t="shared" si="4"/>
        <v>10.809095031418021</v>
      </c>
      <c r="V48" s="2">
        <f>VLOOKUP(A48,[1]TDSheet!$A$1:$X$65536,24,0)</f>
        <v>41.333333333333336</v>
      </c>
      <c r="W48" s="2">
        <f>VLOOKUP(A48,[1]TDSheet!$A$1:$Y$65536,25,0)</f>
        <v>113.33333333333333</v>
      </c>
      <c r="X48" s="2">
        <f>VLOOKUP(A48,[1]TDSheet!$A$1:$Q$65536,17,0)</f>
        <v>88.4</v>
      </c>
      <c r="Z48" s="2">
        <f t="shared" si="5"/>
        <v>62.922790697674422</v>
      </c>
    </row>
    <row r="49" spans="1:26" ht="11.1" customHeight="1" x14ac:dyDescent="0.2">
      <c r="A49" s="8" t="s">
        <v>53</v>
      </c>
      <c r="B49" s="8" t="s">
        <v>13</v>
      </c>
      <c r="C49" s="9">
        <v>215</v>
      </c>
      <c r="D49" s="9">
        <v>858</v>
      </c>
      <c r="E49" s="9">
        <v>203</v>
      </c>
      <c r="F49" s="9">
        <v>662</v>
      </c>
      <c r="G49" s="25">
        <f>VLOOKUP(A49,[1]TDSheet!$A$1:$G$65536,7,0)</f>
        <v>0.4</v>
      </c>
      <c r="H49" s="2">
        <f>VLOOKUP(A49,[1]TDSheet!$A$1:$H$65536,8,0)</f>
        <v>45</v>
      </c>
      <c r="I49" s="2">
        <f>VLOOKUP(A49,[2]TDSheet!$A$1:$E$65536,4,0)</f>
        <v>366</v>
      </c>
      <c r="J49" s="2">
        <f t="shared" si="1"/>
        <v>-163</v>
      </c>
      <c r="M49" s="2">
        <f>VLOOKUP(A49,[1]TDSheet!$A$1:$P$65536,16,0)</f>
        <v>391.39534883720933</v>
      </c>
      <c r="O49" s="2">
        <f t="shared" si="2"/>
        <v>40.6</v>
      </c>
      <c r="P49" s="32"/>
      <c r="Q49" s="37"/>
      <c r="R49" s="33"/>
      <c r="T49" s="2">
        <f t="shared" si="3"/>
        <v>25.945698247221905</v>
      </c>
      <c r="U49" s="2">
        <f t="shared" si="4"/>
        <v>25.945698247221905</v>
      </c>
      <c r="V49" s="2">
        <f>VLOOKUP(A49,[1]TDSheet!$A$1:$X$65536,24,0)</f>
        <v>66.666666666666671</v>
      </c>
      <c r="W49" s="2">
        <f>VLOOKUP(A49,[1]TDSheet!$A$1:$Y$65536,25,0)</f>
        <v>190.66666666666666</v>
      </c>
      <c r="X49" s="2">
        <f>VLOOKUP(A49,[1]TDSheet!$A$1:$Q$65536,17,0)</f>
        <v>68.599999999999994</v>
      </c>
      <c r="Z49" s="2">
        <f t="shared" si="5"/>
        <v>0</v>
      </c>
    </row>
    <row r="50" spans="1:26" ht="11.1" customHeight="1" x14ac:dyDescent="0.2">
      <c r="A50" s="8" t="s">
        <v>54</v>
      </c>
      <c r="B50" s="8" t="s">
        <v>13</v>
      </c>
      <c r="C50" s="9">
        <v>19</v>
      </c>
      <c r="D50" s="9">
        <v>114</v>
      </c>
      <c r="E50" s="9">
        <v>21</v>
      </c>
      <c r="F50" s="9">
        <v>110</v>
      </c>
      <c r="G50" s="25">
        <f>VLOOKUP(A50,[1]TDSheet!$A$1:$G$65536,7,0)</f>
        <v>0.4</v>
      </c>
      <c r="H50" s="2">
        <f>VLOOKUP(A50,[1]TDSheet!$A$1:$H$65536,8,0)</f>
        <v>40</v>
      </c>
      <c r="I50" s="2">
        <f>VLOOKUP(A50,[2]TDSheet!$A$1:$E$65536,4,0)</f>
        <v>67</v>
      </c>
      <c r="J50" s="2">
        <f t="shared" si="1"/>
        <v>-46</v>
      </c>
      <c r="M50" s="2">
        <f>VLOOKUP(A50,[1]TDSheet!$A$1:$P$65536,16,0)</f>
        <v>67.534883720930225</v>
      </c>
      <c r="O50" s="2">
        <f t="shared" si="2"/>
        <v>4.2</v>
      </c>
      <c r="P50" s="32"/>
      <c r="Q50" s="37"/>
      <c r="R50" s="33"/>
      <c r="T50" s="2">
        <f t="shared" si="3"/>
        <v>42.270210409745289</v>
      </c>
      <c r="U50" s="2">
        <f t="shared" si="4"/>
        <v>42.270210409745289</v>
      </c>
      <c r="V50" s="2">
        <f>VLOOKUP(A50,[1]TDSheet!$A$1:$X$65536,24,0)</f>
        <v>6</v>
      </c>
      <c r="W50" s="2">
        <f>VLOOKUP(A50,[1]TDSheet!$A$1:$Y$65536,25,0)</f>
        <v>24</v>
      </c>
      <c r="X50" s="2">
        <f>VLOOKUP(A50,[1]TDSheet!$A$1:$Q$65536,17,0)</f>
        <v>1</v>
      </c>
      <c r="Z50" s="2">
        <f t="shared" si="5"/>
        <v>0</v>
      </c>
    </row>
    <row r="51" spans="1:26" ht="11.1" customHeight="1" x14ac:dyDescent="0.2">
      <c r="A51" s="8" t="s">
        <v>55</v>
      </c>
      <c r="B51" s="8" t="s">
        <v>9</v>
      </c>
      <c r="C51" s="9">
        <v>159.49199999999999</v>
      </c>
      <c r="D51" s="9">
        <v>163.31399999999999</v>
      </c>
      <c r="E51" s="9">
        <v>105.968</v>
      </c>
      <c r="F51" s="9">
        <v>181.51900000000001</v>
      </c>
      <c r="G51" s="25">
        <f>VLOOKUP(A51,[1]TDSheet!$A$1:$G$65536,7,0)</f>
        <v>1</v>
      </c>
      <c r="H51" s="2">
        <f>VLOOKUP(A51,[1]TDSheet!$A$1:$H$65536,8,0)</f>
        <v>50</v>
      </c>
      <c r="I51" s="2">
        <f>VLOOKUP(A51,[2]TDSheet!$A$1:$E$65536,4,0)</f>
        <v>104</v>
      </c>
      <c r="J51" s="2">
        <f t="shared" si="1"/>
        <v>1.9680000000000035</v>
      </c>
      <c r="M51" s="2">
        <f>VLOOKUP(A51,[1]TDSheet!$A$1:$P$65536,16,0)</f>
        <v>60</v>
      </c>
      <c r="O51" s="2">
        <f t="shared" si="2"/>
        <v>21.1936</v>
      </c>
      <c r="P51" s="32">
        <f t="shared" si="8"/>
        <v>33.997799999999984</v>
      </c>
      <c r="Q51" s="37">
        <f t="shared" si="6"/>
        <v>33.997799999999984</v>
      </c>
      <c r="R51" s="33">
        <v>34</v>
      </c>
      <c r="T51" s="2">
        <f t="shared" si="3"/>
        <v>13</v>
      </c>
      <c r="U51" s="2">
        <f t="shared" si="4"/>
        <v>11.395845915748151</v>
      </c>
      <c r="V51" s="2">
        <f>VLOOKUP(A51,[1]TDSheet!$A$1:$X$65536,24,0)</f>
        <v>20.370666666666668</v>
      </c>
      <c r="W51" s="2">
        <f>VLOOKUP(A51,[1]TDSheet!$A$1:$Y$65536,25,0)</f>
        <v>34.286333333333332</v>
      </c>
      <c r="X51" s="2">
        <f>VLOOKUP(A51,[1]TDSheet!$A$1:$Q$65536,17,0)</f>
        <v>22.006800000000002</v>
      </c>
      <c r="Z51" s="2">
        <f t="shared" si="5"/>
        <v>33.997799999999984</v>
      </c>
    </row>
    <row r="52" spans="1:26" ht="11.1" customHeight="1" x14ac:dyDescent="0.2">
      <c r="A52" s="8" t="s">
        <v>56</v>
      </c>
      <c r="B52" s="8" t="s">
        <v>9</v>
      </c>
      <c r="C52" s="9">
        <v>1.4999999999999999E-2</v>
      </c>
      <c r="D52" s="9">
        <v>405.142</v>
      </c>
      <c r="E52" s="9">
        <v>398.64699999999999</v>
      </c>
      <c r="F52" s="9">
        <v>4.3090000000000002</v>
      </c>
      <c r="G52" s="25">
        <f>VLOOKUP(A52,[1]TDSheet!$A$1:$G$65536,7,0)</f>
        <v>1</v>
      </c>
      <c r="H52" s="2">
        <f>VLOOKUP(A52,[1]TDSheet!$A$1:$H$65536,8,0)</f>
        <v>50</v>
      </c>
      <c r="I52" s="2">
        <f>VLOOKUP(A52,[2]TDSheet!$A$1:$E$65536,4,0)</f>
        <v>380.1</v>
      </c>
      <c r="J52" s="2">
        <f t="shared" si="1"/>
        <v>18.546999999999969</v>
      </c>
      <c r="N52" s="2">
        <f>VLOOKUP(A52,[1]TDSheet!$A$1:$R$65536,18,0)</f>
        <v>362.67740000000003</v>
      </c>
      <c r="O52" s="2">
        <f t="shared" si="2"/>
        <v>79.729399999999998</v>
      </c>
      <c r="P52" s="32">
        <f t="shared" si="8"/>
        <v>669.49579999999992</v>
      </c>
      <c r="Q52" s="37">
        <f t="shared" si="6"/>
        <v>669.49579999999992</v>
      </c>
      <c r="R52" s="33">
        <v>669</v>
      </c>
      <c r="T52" s="2">
        <f t="shared" si="3"/>
        <v>13</v>
      </c>
      <c r="U52" s="2">
        <f t="shared" si="4"/>
        <v>4.6028993069056092</v>
      </c>
      <c r="V52" s="2">
        <f>VLOOKUP(A52,[1]TDSheet!$A$1:$X$65536,24,0)</f>
        <v>71.248666666666665</v>
      </c>
      <c r="W52" s="2">
        <f>VLOOKUP(A52,[1]TDSheet!$A$1:$Y$65536,25,0)</f>
        <v>14.186333333333332</v>
      </c>
      <c r="X52" s="2">
        <f>VLOOKUP(A52,[1]TDSheet!$A$1:$Q$65536,17,0)</f>
        <v>69.569400000000002</v>
      </c>
      <c r="Z52" s="2">
        <f t="shared" si="5"/>
        <v>669.49579999999992</v>
      </c>
    </row>
    <row r="53" spans="1:26" ht="21.95" customHeight="1" x14ac:dyDescent="0.2">
      <c r="A53" s="8" t="s">
        <v>57</v>
      </c>
      <c r="B53" s="8" t="s">
        <v>9</v>
      </c>
      <c r="C53" s="9">
        <v>314.35500000000002</v>
      </c>
      <c r="D53" s="9">
        <v>173.31</v>
      </c>
      <c r="E53" s="9">
        <v>229.446</v>
      </c>
      <c r="F53" s="9">
        <v>190.255</v>
      </c>
      <c r="G53" s="25">
        <f>VLOOKUP(A53,[1]TDSheet!$A$1:$G$65536,7,0)</f>
        <v>1</v>
      </c>
      <c r="H53" s="2">
        <f>VLOOKUP(A53,[1]TDSheet!$A$1:$H$65536,8,0)</f>
        <v>55</v>
      </c>
      <c r="I53" s="2">
        <f>VLOOKUP(A53,[2]TDSheet!$A$1:$E$65536,4,0)</f>
        <v>221.3</v>
      </c>
      <c r="J53" s="2">
        <f t="shared" si="1"/>
        <v>8.1459999999999866</v>
      </c>
      <c r="M53" s="2">
        <f>VLOOKUP(A53,[1]TDSheet!$A$1:$P$65536,16,0)</f>
        <v>166.06941860465116</v>
      </c>
      <c r="O53" s="2">
        <f t="shared" si="2"/>
        <v>45.889200000000002</v>
      </c>
      <c r="P53" s="32">
        <f t="shared" si="8"/>
        <v>240.23518139534889</v>
      </c>
      <c r="Q53" s="37">
        <f t="shared" si="6"/>
        <v>240.23518139534889</v>
      </c>
      <c r="R53" s="33">
        <v>240</v>
      </c>
      <c r="T53" s="2">
        <f t="shared" si="3"/>
        <v>13</v>
      </c>
      <c r="U53" s="2">
        <f t="shared" si="4"/>
        <v>7.7648862609208953</v>
      </c>
      <c r="V53" s="2">
        <f>VLOOKUP(A53,[1]TDSheet!$A$1:$X$65536,24,0)</f>
        <v>31.918000000000003</v>
      </c>
      <c r="W53" s="2">
        <f>VLOOKUP(A53,[1]TDSheet!$A$1:$Y$65536,25,0)</f>
        <v>68.649999999999991</v>
      </c>
      <c r="X53" s="2">
        <f>VLOOKUP(A53,[1]TDSheet!$A$1:$Q$65536,17,0)</f>
        <v>51.757399999999997</v>
      </c>
      <c r="Z53" s="2">
        <f t="shared" si="5"/>
        <v>240.23518139534889</v>
      </c>
    </row>
    <row r="54" spans="1:26" ht="21.95" customHeight="1" x14ac:dyDescent="0.2">
      <c r="A54" s="29" t="s">
        <v>58</v>
      </c>
      <c r="B54" s="8" t="s">
        <v>9</v>
      </c>
      <c r="C54" s="9">
        <v>-17.163</v>
      </c>
      <c r="D54" s="9">
        <v>315.82799999999997</v>
      </c>
      <c r="E54" s="28">
        <f>11.174+E37</f>
        <v>84.465000000000003</v>
      </c>
      <c r="F54" s="28">
        <f>286.584+F37</f>
        <v>294.43099999999998</v>
      </c>
      <c r="G54" s="25">
        <f>VLOOKUP(A54,[1]TDSheet!$A$1:$G$65536,7,0)</f>
        <v>1</v>
      </c>
      <c r="H54" s="2">
        <f>VLOOKUP(A54,[1]TDSheet!$A$1:$H$65536,8,0)</f>
        <v>40</v>
      </c>
      <c r="I54" s="2">
        <f>VLOOKUP(A54,[2]TDSheet!$A$1:$E$65536,4,0)</f>
        <v>11.9</v>
      </c>
      <c r="J54" s="2">
        <f t="shared" si="1"/>
        <v>72.564999999999998</v>
      </c>
      <c r="M54" s="2">
        <f>VLOOKUP(A54,[1]TDSheet!$A$1:$P$65536,16,0)</f>
        <v>110</v>
      </c>
      <c r="O54" s="2">
        <f t="shared" si="2"/>
        <v>16.893000000000001</v>
      </c>
      <c r="P54" s="32"/>
      <c r="Q54" s="37"/>
      <c r="R54" s="33"/>
      <c r="T54" s="2">
        <f t="shared" si="3"/>
        <v>23.94074468714852</v>
      </c>
      <c r="U54" s="2">
        <f t="shared" si="4"/>
        <v>23.94074468714852</v>
      </c>
      <c r="V54" s="2">
        <f>VLOOKUP(A54,[1]TDSheet!$A$1:$X$65536,24,0)</f>
        <v>8.9309999999999992</v>
      </c>
      <c r="W54" s="2">
        <f>VLOOKUP(A54,[1]TDSheet!$A$1:$Y$65536,25,0)</f>
        <v>68.072333333333333</v>
      </c>
      <c r="X54" s="2">
        <f>VLOOKUP(A54,[1]TDSheet!$A$1:$Q$65536,17,0)</f>
        <v>-4.0999999999999995E-2</v>
      </c>
      <c r="Y54" s="30" t="str">
        <f>VLOOKUP(A54,[1]TDSheet!$A$1:$Z$65536,26,0)</f>
        <v>то же что и 254</v>
      </c>
      <c r="Z54" s="2">
        <f t="shared" si="5"/>
        <v>0</v>
      </c>
    </row>
    <row r="55" spans="1:26" ht="11.1" customHeight="1" x14ac:dyDescent="0.2">
      <c r="A55" s="8" t="s">
        <v>59</v>
      </c>
      <c r="B55" s="8" t="s">
        <v>13</v>
      </c>
      <c r="C55" s="9">
        <v>2</v>
      </c>
      <c r="D55" s="9">
        <v>360</v>
      </c>
      <c r="E55" s="9">
        <v>307</v>
      </c>
      <c r="F55" s="9">
        <v>53</v>
      </c>
      <c r="G55" s="25">
        <f>VLOOKUP(A55,[1]TDSheet!$A$1:$G$65536,7,0)</f>
        <v>0.4</v>
      </c>
      <c r="H55" s="2">
        <f>VLOOKUP(A55,[1]TDSheet!$A$1:$H$65536,8,0)</f>
        <v>45</v>
      </c>
      <c r="I55" s="2">
        <f>VLOOKUP(A55,[2]TDSheet!$A$1:$E$65536,4,0)</f>
        <v>360</v>
      </c>
      <c r="J55" s="2">
        <f t="shared" si="1"/>
        <v>-53</v>
      </c>
      <c r="M55" s="2">
        <f>VLOOKUP(A55,[1]TDSheet!$A$1:$P$65536,16,0)</f>
        <v>20</v>
      </c>
      <c r="N55" s="2">
        <f>VLOOKUP(A55,[1]TDSheet!$A$1:$R$65536,18,0)</f>
        <v>282.99147286821704</v>
      </c>
      <c r="O55" s="2">
        <f t="shared" si="2"/>
        <v>61.4</v>
      </c>
      <c r="P55" s="32">
        <f t="shared" si="8"/>
        <v>442.20852713178283</v>
      </c>
      <c r="Q55" s="37">
        <f t="shared" si="6"/>
        <v>442.20852713178283</v>
      </c>
      <c r="R55" s="33">
        <v>442</v>
      </c>
      <c r="T55" s="2">
        <f t="shared" si="3"/>
        <v>12.999999999999998</v>
      </c>
      <c r="U55" s="2">
        <f t="shared" si="4"/>
        <v>5.7979067242380626</v>
      </c>
      <c r="V55" s="2">
        <f>VLOOKUP(A55,[1]TDSheet!$A$1:$X$65536,24,0)</f>
        <v>45.666666666666664</v>
      </c>
      <c r="W55" s="2">
        <f>VLOOKUP(A55,[1]TDSheet!$A$1:$Y$65536,25,0)</f>
        <v>33.333333333333336</v>
      </c>
      <c r="X55" s="2">
        <f>VLOOKUP(A55,[1]TDSheet!$A$1:$Q$65536,17,0)</f>
        <v>54.8</v>
      </c>
      <c r="Z55" s="2">
        <f t="shared" si="5"/>
        <v>176.88341085271315</v>
      </c>
    </row>
    <row r="56" spans="1:26" ht="21.95" customHeight="1" x14ac:dyDescent="0.2">
      <c r="A56" s="8" t="s">
        <v>60</v>
      </c>
      <c r="B56" s="8" t="s">
        <v>13</v>
      </c>
      <c r="C56" s="9">
        <v>1</v>
      </c>
      <c r="D56" s="9">
        <v>126</v>
      </c>
      <c r="E56" s="9">
        <v>72</v>
      </c>
      <c r="F56" s="9">
        <v>55</v>
      </c>
      <c r="G56" s="25">
        <f>VLOOKUP(A56,[1]TDSheet!$A$1:$G$65536,7,0)</f>
        <v>0.35</v>
      </c>
      <c r="H56" s="2">
        <f>VLOOKUP(A56,[1]TDSheet!$A$1:$H$65536,8,0)</f>
        <v>40</v>
      </c>
      <c r="I56" s="2">
        <f>VLOOKUP(A56,[2]TDSheet!$A$1:$E$65536,4,0)</f>
        <v>75</v>
      </c>
      <c r="J56" s="2">
        <f t="shared" si="1"/>
        <v>-3</v>
      </c>
      <c r="O56" s="2">
        <f t="shared" si="2"/>
        <v>14.4</v>
      </c>
      <c r="P56" s="32">
        <f>12*O56-N56-M56-F56</f>
        <v>117.80000000000001</v>
      </c>
      <c r="Q56" s="37">
        <f t="shared" si="6"/>
        <v>117.80000000000001</v>
      </c>
      <c r="R56" s="33">
        <v>118</v>
      </c>
      <c r="T56" s="2">
        <f t="shared" si="3"/>
        <v>12</v>
      </c>
      <c r="U56" s="2">
        <f t="shared" si="4"/>
        <v>3.8194444444444442</v>
      </c>
      <c r="V56" s="2">
        <f>VLOOKUP(A56,[1]TDSheet!$A$1:$X$65536,24,0)</f>
        <v>21</v>
      </c>
      <c r="W56" s="2">
        <f>VLOOKUP(A56,[1]TDSheet!$A$1:$Y$65536,25,0)</f>
        <v>8.3333333333333339</v>
      </c>
      <c r="X56" s="2">
        <f>VLOOKUP(A56,[1]TDSheet!$A$1:$Q$65536,17,0)</f>
        <v>8.6</v>
      </c>
      <c r="Z56" s="2">
        <f t="shared" si="5"/>
        <v>41.230000000000004</v>
      </c>
    </row>
    <row r="57" spans="1:26" ht="21.95" customHeight="1" x14ac:dyDescent="0.2">
      <c r="A57" s="8" t="s">
        <v>61</v>
      </c>
      <c r="B57" s="8" t="s">
        <v>13</v>
      </c>
      <c r="C57" s="9">
        <v>60</v>
      </c>
      <c r="D57" s="9"/>
      <c r="E57" s="9">
        <v>1</v>
      </c>
      <c r="F57" s="9">
        <v>55</v>
      </c>
      <c r="G57" s="25">
        <f>VLOOKUP(A57,[1]TDSheet!$A$1:$G$65536,7,0)</f>
        <v>0</v>
      </c>
      <c r="H57" s="2">
        <f>VLOOKUP(A57,[1]TDSheet!$A$1:$H$65536,8,0)</f>
        <v>60</v>
      </c>
      <c r="I57" s="2">
        <f>VLOOKUP(A57,[2]TDSheet!$A$1:$E$65536,4,0)</f>
        <v>2</v>
      </c>
      <c r="J57" s="2">
        <f t="shared" si="1"/>
        <v>-1</v>
      </c>
      <c r="O57" s="2">
        <f t="shared" si="2"/>
        <v>0.2</v>
      </c>
      <c r="P57" s="32"/>
      <c r="Q57" s="37"/>
      <c r="R57" s="33"/>
      <c r="T57" s="2">
        <f t="shared" si="3"/>
        <v>275</v>
      </c>
      <c r="U57" s="2">
        <f t="shared" si="4"/>
        <v>275</v>
      </c>
      <c r="V57" s="2">
        <f>VLOOKUP(A57,[1]TDSheet!$A$1:$X$65536,24,0)</f>
        <v>1</v>
      </c>
      <c r="W57" s="2">
        <f>VLOOKUP(A57,[1]TDSheet!$A$1:$Y$65536,25,0)</f>
        <v>1</v>
      </c>
      <c r="X57" s="2">
        <f>VLOOKUP(A57,[1]TDSheet!$A$1:$Q$65536,17,0)</f>
        <v>0.4</v>
      </c>
      <c r="Y57" s="27" t="s">
        <v>108</v>
      </c>
      <c r="Z57" s="2">
        <f t="shared" si="5"/>
        <v>0</v>
      </c>
    </row>
    <row r="58" spans="1:26" ht="11.1" customHeight="1" x14ac:dyDescent="0.2">
      <c r="A58" s="8" t="s">
        <v>62</v>
      </c>
      <c r="B58" s="8" t="s">
        <v>13</v>
      </c>
      <c r="C58" s="9">
        <v>83</v>
      </c>
      <c r="D58" s="9">
        <v>90</v>
      </c>
      <c r="E58" s="9">
        <v>39</v>
      </c>
      <c r="F58" s="9">
        <v>120</v>
      </c>
      <c r="G58" s="25">
        <f>VLOOKUP(A58,[1]TDSheet!$A$1:$G$65536,7,0)</f>
        <v>0.4</v>
      </c>
      <c r="H58" s="2">
        <f>VLOOKUP(A58,[1]TDSheet!$A$1:$H$65536,8,0)</f>
        <v>40</v>
      </c>
      <c r="I58" s="2">
        <f>VLOOKUP(A58,[2]TDSheet!$A$1:$E$65536,4,0)</f>
        <v>87</v>
      </c>
      <c r="J58" s="2">
        <f t="shared" si="1"/>
        <v>-48</v>
      </c>
      <c r="M58" s="2">
        <f>VLOOKUP(A58,[1]TDSheet!$A$1:$P$65536,16,0)</f>
        <v>30</v>
      </c>
      <c r="O58" s="2">
        <f t="shared" si="2"/>
        <v>7.8</v>
      </c>
      <c r="P58" s="32"/>
      <c r="Q58" s="37"/>
      <c r="R58" s="33"/>
      <c r="T58" s="2">
        <f t="shared" si="3"/>
        <v>19.23076923076923</v>
      </c>
      <c r="U58" s="2">
        <f t="shared" si="4"/>
        <v>19.23076923076923</v>
      </c>
      <c r="V58" s="2">
        <f>VLOOKUP(A58,[1]TDSheet!$A$1:$X$65536,24,0)</f>
        <v>0.66666666666666663</v>
      </c>
      <c r="W58" s="2">
        <f>VLOOKUP(A58,[1]TDSheet!$A$1:$Y$65536,25,0)</f>
        <v>20.333333333333332</v>
      </c>
      <c r="X58" s="2">
        <f>VLOOKUP(A58,[1]TDSheet!$A$1:$Q$65536,17,0)</f>
        <v>4.5999999999999996</v>
      </c>
      <c r="Z58" s="2">
        <f t="shared" si="5"/>
        <v>0</v>
      </c>
    </row>
    <row r="59" spans="1:26" ht="21.95" customHeight="1" x14ac:dyDescent="0.2">
      <c r="A59" s="8" t="s">
        <v>63</v>
      </c>
      <c r="B59" s="8" t="s">
        <v>9</v>
      </c>
      <c r="C59" s="9">
        <v>11.363</v>
      </c>
      <c r="D59" s="9">
        <v>17.024999999999999</v>
      </c>
      <c r="E59" s="9">
        <v>9.3640000000000008</v>
      </c>
      <c r="F59" s="9">
        <v>17.603000000000002</v>
      </c>
      <c r="G59" s="25">
        <f>VLOOKUP(A59,[1]TDSheet!$A$1:$G$65536,7,0)</f>
        <v>1</v>
      </c>
      <c r="H59" s="2">
        <f>VLOOKUP(A59,[1]TDSheet!$A$1:$H$65536,8,0)</f>
        <v>40</v>
      </c>
      <c r="I59" s="2">
        <f>VLOOKUP(A59,[2]TDSheet!$A$1:$E$65536,4,0)</f>
        <v>9.4</v>
      </c>
      <c r="J59" s="2">
        <f t="shared" si="1"/>
        <v>-3.5999999999999588E-2</v>
      </c>
      <c r="M59" s="2">
        <f>VLOOKUP(A59,[1]TDSheet!$A$1:$P$65536,16,0)</f>
        <v>8</v>
      </c>
      <c r="O59" s="2">
        <f t="shared" si="2"/>
        <v>1.8728000000000002</v>
      </c>
      <c r="P59" s="32"/>
      <c r="Q59" s="37"/>
      <c r="R59" s="33"/>
      <c r="T59" s="2">
        <f t="shared" si="3"/>
        <v>13.670973942759504</v>
      </c>
      <c r="U59" s="2">
        <f t="shared" si="4"/>
        <v>13.670973942759504</v>
      </c>
      <c r="V59" s="2">
        <f>VLOOKUP(A59,[1]TDSheet!$A$1:$X$65536,24,0)</f>
        <v>1.9406666666666668</v>
      </c>
      <c r="W59" s="2">
        <f>VLOOKUP(A59,[1]TDSheet!$A$1:$Y$65536,25,0)</f>
        <v>3.3636666666666666</v>
      </c>
      <c r="X59" s="2">
        <f>VLOOKUP(A59,[1]TDSheet!$A$1:$Q$65536,17,0)</f>
        <v>1.7286000000000001</v>
      </c>
      <c r="Z59" s="2">
        <f t="shared" si="5"/>
        <v>0</v>
      </c>
    </row>
    <row r="60" spans="1:26" ht="21.95" customHeight="1" x14ac:dyDescent="0.2">
      <c r="A60" s="8" t="s">
        <v>64</v>
      </c>
      <c r="B60" s="8" t="s">
        <v>13</v>
      </c>
      <c r="C60" s="9">
        <v>7</v>
      </c>
      <c r="D60" s="9">
        <v>32</v>
      </c>
      <c r="E60" s="9">
        <v>12</v>
      </c>
      <c r="F60" s="9">
        <v>20</v>
      </c>
      <c r="G60" s="25">
        <f>VLOOKUP(A60,[1]TDSheet!$A$1:$G$65536,7,0)</f>
        <v>0.35</v>
      </c>
      <c r="H60" s="2">
        <f>VLOOKUP(A60,[1]TDSheet!$A$1:$H$65536,8,0)</f>
        <v>35</v>
      </c>
      <c r="I60" s="2">
        <f>VLOOKUP(A60,[2]TDSheet!$A$1:$E$65536,4,0)</f>
        <v>14</v>
      </c>
      <c r="J60" s="2">
        <f t="shared" si="1"/>
        <v>-2</v>
      </c>
      <c r="M60" s="2">
        <f>VLOOKUP(A60,[1]TDSheet!$A$1:$P$65536,16,0)</f>
        <v>5</v>
      </c>
      <c r="N60" s="2">
        <f>VLOOKUP(A60,[1]TDSheet!$A$1:$R$65536,18,0)</f>
        <v>18.199999999999996</v>
      </c>
      <c r="O60" s="2">
        <f t="shared" si="2"/>
        <v>2.4</v>
      </c>
      <c r="P60" s="32"/>
      <c r="Q60" s="37"/>
      <c r="R60" s="33"/>
      <c r="T60" s="2">
        <f t="shared" si="3"/>
        <v>18</v>
      </c>
      <c r="U60" s="2">
        <f t="shared" si="4"/>
        <v>18</v>
      </c>
      <c r="V60" s="2">
        <f>VLOOKUP(A60,[1]TDSheet!$A$1:$X$65536,24,0)</f>
        <v>3</v>
      </c>
      <c r="W60" s="2">
        <f>VLOOKUP(A60,[1]TDSheet!$A$1:$Y$65536,25,0)</f>
        <v>2.3333333333333335</v>
      </c>
      <c r="X60" s="2">
        <f>VLOOKUP(A60,[1]TDSheet!$A$1:$Q$65536,17,0)</f>
        <v>3.8</v>
      </c>
      <c r="Z60" s="2">
        <f t="shared" si="5"/>
        <v>0</v>
      </c>
    </row>
    <row r="61" spans="1:26" ht="21.95" customHeight="1" x14ac:dyDescent="0.2">
      <c r="A61" s="8" t="s">
        <v>65</v>
      </c>
      <c r="B61" s="8" t="s">
        <v>13</v>
      </c>
      <c r="C61" s="10"/>
      <c r="D61" s="9">
        <v>48</v>
      </c>
      <c r="E61" s="9">
        <v>44</v>
      </c>
      <c r="F61" s="9">
        <v>2</v>
      </c>
      <c r="G61" s="25">
        <f>VLOOKUP(A61,[1]TDSheet!$A$1:$G$65536,7,0)</f>
        <v>0.28000000000000003</v>
      </c>
      <c r="H61" s="2">
        <f>VLOOKUP(A61,[1]TDSheet!$A$1:$H$65536,8,0)</f>
        <v>45</v>
      </c>
      <c r="I61" s="2">
        <f>VLOOKUP(A61,[2]TDSheet!$A$1:$E$65536,4,0)</f>
        <v>48</v>
      </c>
      <c r="J61" s="2">
        <f t="shared" si="1"/>
        <v>-4</v>
      </c>
      <c r="M61" s="2">
        <f>VLOOKUP(A61,[1]TDSheet!$A$1:$P$65536,16,0)</f>
        <v>5</v>
      </c>
      <c r="N61" s="2">
        <f>VLOOKUP(A61,[1]TDSheet!$A$1:$R$65536,18,0)</f>
        <v>35.799999999999997</v>
      </c>
      <c r="O61" s="2">
        <f t="shared" si="2"/>
        <v>8.8000000000000007</v>
      </c>
      <c r="P61" s="32">
        <f>13*O61-N61-M61-F61</f>
        <v>71.600000000000009</v>
      </c>
      <c r="Q61" s="37">
        <f t="shared" si="6"/>
        <v>71.600000000000009</v>
      </c>
      <c r="R61" s="33">
        <v>72</v>
      </c>
      <c r="T61" s="2">
        <f t="shared" si="3"/>
        <v>13</v>
      </c>
      <c r="U61" s="2">
        <f t="shared" si="4"/>
        <v>4.8636363636363633</v>
      </c>
      <c r="V61" s="2">
        <f>VLOOKUP(A61,[1]TDSheet!$A$1:$X$65536,24,0)</f>
        <v>0</v>
      </c>
      <c r="W61" s="2">
        <f>VLOOKUP(A61,[1]TDSheet!$A$1:$Y$65536,25,0)</f>
        <v>-0.66666666666666663</v>
      </c>
      <c r="X61" s="2">
        <f>VLOOKUP(A61,[1]TDSheet!$A$1:$Q$65536,17,0)</f>
        <v>7.8</v>
      </c>
      <c r="Z61" s="2">
        <f t="shared" si="5"/>
        <v>20.048000000000005</v>
      </c>
    </row>
    <row r="62" spans="1:26" ht="11.1" customHeight="1" x14ac:dyDescent="0.2">
      <c r="A62" s="8" t="s">
        <v>66</v>
      </c>
      <c r="B62" s="8" t="s">
        <v>9</v>
      </c>
      <c r="C62" s="10"/>
      <c r="D62" s="9">
        <v>51.552</v>
      </c>
      <c r="E62" s="9">
        <v>49.845999999999997</v>
      </c>
      <c r="F62" s="9">
        <v>-9.4E-2</v>
      </c>
      <c r="G62" s="25">
        <f>VLOOKUP(A62,[1]TDSheet!$A$1:$G$65536,7,0)</f>
        <v>0</v>
      </c>
      <c r="H62" s="2" t="e">
        <f>VLOOKUP(A62,[1]TDSheet!$A$1:$H$65536,8,0)</f>
        <v>#N/A</v>
      </c>
      <c r="I62" s="2">
        <f>VLOOKUP(A62,[2]TDSheet!$A$1:$E$65536,4,0)</f>
        <v>52</v>
      </c>
      <c r="J62" s="2">
        <f t="shared" si="1"/>
        <v>-2.1540000000000035</v>
      </c>
      <c r="O62" s="2">
        <f t="shared" si="2"/>
        <v>9.969199999999999</v>
      </c>
      <c r="P62" s="32"/>
      <c r="Q62" s="37"/>
      <c r="R62" s="33"/>
      <c r="T62" s="2">
        <f t="shared" si="3"/>
        <v>-9.4290414476587894E-3</v>
      </c>
      <c r="U62" s="2">
        <f t="shared" si="4"/>
        <v>-9.4290414476587894E-3</v>
      </c>
      <c r="V62" s="2">
        <f>VLOOKUP(A62,[1]TDSheet!$A$1:$X$65536,24,0)</f>
        <v>0</v>
      </c>
      <c r="W62" s="2">
        <f>VLOOKUP(A62,[1]TDSheet!$A$1:$Y$65536,25,0)</f>
        <v>0</v>
      </c>
      <c r="X62" s="2">
        <f>VLOOKUP(A62,[1]TDSheet!$A$1:$Q$65536,17,0)</f>
        <v>10.0792</v>
      </c>
      <c r="Z62" s="2">
        <f t="shared" si="5"/>
        <v>0</v>
      </c>
    </row>
    <row r="63" spans="1:26" ht="21.95" customHeight="1" x14ac:dyDescent="0.2">
      <c r="A63" s="8" t="s">
        <v>67</v>
      </c>
      <c r="B63" s="8" t="s">
        <v>13</v>
      </c>
      <c r="C63" s="10"/>
      <c r="D63" s="9">
        <v>24</v>
      </c>
      <c r="E63" s="9">
        <v>18</v>
      </c>
      <c r="F63" s="9">
        <v>6</v>
      </c>
      <c r="G63" s="25">
        <f>VLOOKUP(A63,[1]TDSheet!$A$1:$G$65536,7,0)</f>
        <v>0.28000000000000003</v>
      </c>
      <c r="H63" s="2">
        <f>VLOOKUP(A63,[1]TDSheet!$A$1:$H$65536,8,0)</f>
        <v>45</v>
      </c>
      <c r="I63" s="2">
        <f>VLOOKUP(A63,[2]TDSheet!$A$1:$E$65536,4,0)</f>
        <v>37</v>
      </c>
      <c r="J63" s="2">
        <f t="shared" si="1"/>
        <v>-19</v>
      </c>
      <c r="N63" s="2">
        <f>VLOOKUP(A63,[1]TDSheet!$A$1:$R$65536,18,0)</f>
        <v>19.2</v>
      </c>
      <c r="O63" s="2">
        <f t="shared" si="2"/>
        <v>3.6</v>
      </c>
      <c r="P63" s="32">
        <f>13*O63-N63-M63-F63</f>
        <v>21.600000000000005</v>
      </c>
      <c r="Q63" s="37">
        <f t="shared" si="6"/>
        <v>21.600000000000005</v>
      </c>
      <c r="R63" s="33">
        <v>22</v>
      </c>
      <c r="T63" s="2">
        <f t="shared" si="3"/>
        <v>13</v>
      </c>
      <c r="U63" s="2">
        <f t="shared" si="4"/>
        <v>7</v>
      </c>
      <c r="V63" s="2">
        <f>VLOOKUP(A63,[1]TDSheet!$A$1:$X$65536,24,0)</f>
        <v>3.6666666666666665</v>
      </c>
      <c r="W63" s="2">
        <f>VLOOKUP(A63,[1]TDSheet!$A$1:$Y$65536,25,0)</f>
        <v>0</v>
      </c>
      <c r="X63" s="2">
        <f>VLOOKUP(A63,[1]TDSheet!$A$1:$Q$65536,17,0)</f>
        <v>3.6</v>
      </c>
      <c r="Z63" s="2">
        <f t="shared" si="5"/>
        <v>6.0480000000000018</v>
      </c>
    </row>
    <row r="64" spans="1:26" ht="11.1" customHeight="1" x14ac:dyDescent="0.2">
      <c r="A64" s="8" t="s">
        <v>68</v>
      </c>
      <c r="B64" s="8" t="s">
        <v>9</v>
      </c>
      <c r="C64" s="9">
        <v>20.038</v>
      </c>
      <c r="D64" s="9">
        <v>91.88</v>
      </c>
      <c r="E64" s="9">
        <v>18.751000000000001</v>
      </c>
      <c r="F64" s="9">
        <v>72.808999999999997</v>
      </c>
      <c r="G64" s="25">
        <f>VLOOKUP(A64,[1]TDSheet!$A$1:$G$65536,7,0)</f>
        <v>1</v>
      </c>
      <c r="H64" s="2">
        <f>VLOOKUP(A64,[1]TDSheet!$A$1:$H$65536,8,0)</f>
        <v>50</v>
      </c>
      <c r="I64" s="2">
        <f>VLOOKUP(A64,[2]TDSheet!$A$1:$E$65536,4,0)</f>
        <v>16.899999999999999</v>
      </c>
      <c r="J64" s="2">
        <f t="shared" si="1"/>
        <v>1.8510000000000026</v>
      </c>
      <c r="M64" s="2">
        <f>VLOOKUP(A64,[1]TDSheet!$A$1:$P$65536,16,0)</f>
        <v>30</v>
      </c>
      <c r="O64" s="2">
        <f t="shared" si="2"/>
        <v>3.7502000000000004</v>
      </c>
      <c r="P64" s="32"/>
      <c r="Q64" s="37"/>
      <c r="R64" s="33"/>
      <c r="T64" s="2">
        <f t="shared" si="3"/>
        <v>27.414271238867258</v>
      </c>
      <c r="U64" s="2">
        <f t="shared" si="4"/>
        <v>27.414271238867258</v>
      </c>
      <c r="V64" s="2">
        <f>VLOOKUP(A64,[1]TDSheet!$A$1:$X$65536,24,0)</f>
        <v>2.7119999999999997</v>
      </c>
      <c r="W64" s="2">
        <f>VLOOKUP(A64,[1]TDSheet!$A$1:$Y$65536,25,0)</f>
        <v>18.978333333333335</v>
      </c>
      <c r="X64" s="2">
        <f>VLOOKUP(A64,[1]TDSheet!$A$1:$Q$65536,17,0)</f>
        <v>3.9375999999999998</v>
      </c>
      <c r="Z64" s="2">
        <f t="shared" si="5"/>
        <v>0</v>
      </c>
    </row>
    <row r="65" spans="1:26" ht="11.1" customHeight="1" x14ac:dyDescent="0.2">
      <c r="A65" s="8" t="s">
        <v>69</v>
      </c>
      <c r="B65" s="8" t="s">
        <v>9</v>
      </c>
      <c r="C65" s="9">
        <v>1.962</v>
      </c>
      <c r="D65" s="9">
        <v>98.62</v>
      </c>
      <c r="E65" s="9">
        <v>29.425000000000001</v>
      </c>
      <c r="F65" s="9">
        <v>70.486999999999995</v>
      </c>
      <c r="G65" s="25">
        <f>VLOOKUP(A65,[1]TDSheet!$A$1:$G$65536,7,0)</f>
        <v>1</v>
      </c>
      <c r="H65" s="2">
        <f>VLOOKUP(A65,[1]TDSheet!$A$1:$H$65536,8,0)</f>
        <v>50</v>
      </c>
      <c r="I65" s="2">
        <f>VLOOKUP(A65,[2]TDSheet!$A$1:$E$65536,4,0)</f>
        <v>28.6</v>
      </c>
      <c r="J65" s="2">
        <f t="shared" si="1"/>
        <v>0.82499999999999929</v>
      </c>
      <c r="M65" s="2">
        <f>VLOOKUP(A65,[1]TDSheet!$A$1:$P$65536,16,0)</f>
        <v>20</v>
      </c>
      <c r="O65" s="2">
        <f t="shared" si="2"/>
        <v>5.8849999999999998</v>
      </c>
      <c r="P65" s="32"/>
      <c r="Q65" s="37"/>
      <c r="R65" s="33"/>
      <c r="T65" s="2">
        <f t="shared" si="3"/>
        <v>15.375870858113849</v>
      </c>
      <c r="U65" s="2">
        <f t="shared" si="4"/>
        <v>15.375870858113849</v>
      </c>
      <c r="V65" s="2">
        <f>VLOOKUP(A65,[1]TDSheet!$A$1:$X$65536,24,0)</f>
        <v>5.9480000000000004</v>
      </c>
      <c r="W65" s="2">
        <f>VLOOKUP(A65,[1]TDSheet!$A$1:$Y$65536,25,0)</f>
        <v>9.8786666666666658</v>
      </c>
      <c r="X65" s="2">
        <f>VLOOKUP(A65,[1]TDSheet!$A$1:$Q$65536,17,0)</f>
        <v>1.7832000000000001</v>
      </c>
      <c r="Z65" s="2">
        <f t="shared" si="5"/>
        <v>0</v>
      </c>
    </row>
    <row r="66" spans="1:26" ht="11.1" customHeight="1" x14ac:dyDescent="0.2">
      <c r="A66" s="8" t="s">
        <v>70</v>
      </c>
      <c r="B66" s="8" t="s">
        <v>13</v>
      </c>
      <c r="C66" s="9">
        <v>139</v>
      </c>
      <c r="D66" s="9">
        <v>540</v>
      </c>
      <c r="E66" s="9">
        <v>74</v>
      </c>
      <c r="F66" s="9">
        <v>491</v>
      </c>
      <c r="G66" s="25">
        <f>VLOOKUP(A66,[1]TDSheet!$A$1:$G$65536,7,0)</f>
        <v>0.4</v>
      </c>
      <c r="H66" s="2">
        <f>VLOOKUP(A66,[1]TDSheet!$A$1:$H$65536,8,0)</f>
        <v>40</v>
      </c>
      <c r="I66" s="2">
        <f>VLOOKUP(A66,[2]TDSheet!$A$1:$E$65536,4,0)</f>
        <v>176</v>
      </c>
      <c r="J66" s="2">
        <f t="shared" si="1"/>
        <v>-102</v>
      </c>
      <c r="M66" s="2">
        <f>VLOOKUP(A66,[1]TDSheet!$A$1:$P$65536,16,0)</f>
        <v>300</v>
      </c>
      <c r="O66" s="2">
        <f t="shared" si="2"/>
        <v>14.8</v>
      </c>
      <c r="P66" s="32"/>
      <c r="Q66" s="37"/>
      <c r="R66" s="33"/>
      <c r="T66" s="2">
        <f t="shared" si="3"/>
        <v>53.445945945945944</v>
      </c>
      <c r="U66" s="2">
        <f t="shared" si="4"/>
        <v>53.445945945945944</v>
      </c>
      <c r="V66" s="2">
        <f>VLOOKUP(A66,[1]TDSheet!$A$1:$X$65536,24,0)</f>
        <v>28.666666666666668</v>
      </c>
      <c r="W66" s="2">
        <f>VLOOKUP(A66,[1]TDSheet!$A$1:$Y$65536,25,0)</f>
        <v>137</v>
      </c>
      <c r="X66" s="2">
        <f>VLOOKUP(A66,[1]TDSheet!$A$1:$Q$65536,17,0)</f>
        <v>26.4</v>
      </c>
      <c r="Z66" s="2">
        <f t="shared" si="5"/>
        <v>0</v>
      </c>
    </row>
    <row r="67" spans="1:26" ht="11.1" customHeight="1" x14ac:dyDescent="0.2">
      <c r="A67" s="8" t="s">
        <v>71</v>
      </c>
      <c r="B67" s="8" t="s">
        <v>13</v>
      </c>
      <c r="C67" s="9">
        <v>-3</v>
      </c>
      <c r="D67" s="9">
        <v>360</v>
      </c>
      <c r="E67" s="9">
        <v>98</v>
      </c>
      <c r="F67" s="9">
        <v>259</v>
      </c>
      <c r="G67" s="25">
        <f>VLOOKUP(A67,[1]TDSheet!$A$1:$G$65536,7,0)</f>
        <v>0.4</v>
      </c>
      <c r="H67" s="2">
        <f>VLOOKUP(A67,[1]TDSheet!$A$1:$H$65536,8,0)</f>
        <v>40</v>
      </c>
      <c r="I67" s="2">
        <f>VLOOKUP(A67,[2]TDSheet!$A$1:$E$65536,4,0)</f>
        <v>96</v>
      </c>
      <c r="J67" s="2">
        <f t="shared" si="1"/>
        <v>2</v>
      </c>
      <c r="M67" s="2">
        <f>VLOOKUP(A67,[1]TDSheet!$A$1:$P$65536,16,0)</f>
        <v>100</v>
      </c>
      <c r="O67" s="2">
        <f t="shared" si="2"/>
        <v>19.600000000000001</v>
      </c>
      <c r="P67" s="32"/>
      <c r="Q67" s="37"/>
      <c r="R67" s="33"/>
      <c r="T67" s="2">
        <f t="shared" si="3"/>
        <v>18.316326530612244</v>
      </c>
      <c r="U67" s="2">
        <f t="shared" si="4"/>
        <v>18.316326530612244</v>
      </c>
      <c r="V67" s="2">
        <f>VLOOKUP(A67,[1]TDSheet!$A$1:$X$65536,24,0)</f>
        <v>23.666666666666668</v>
      </c>
      <c r="W67" s="2">
        <f>VLOOKUP(A67,[1]TDSheet!$A$1:$Y$65536,25,0)</f>
        <v>65.666666666666671</v>
      </c>
      <c r="X67" s="2">
        <f>VLOOKUP(A67,[1]TDSheet!$A$1:$Q$65536,17,0)</f>
        <v>13.2</v>
      </c>
      <c r="Z67" s="2">
        <f t="shared" si="5"/>
        <v>0</v>
      </c>
    </row>
    <row r="68" spans="1:26" ht="11.1" customHeight="1" x14ac:dyDescent="0.2">
      <c r="A68" s="8" t="s">
        <v>72</v>
      </c>
      <c r="B68" s="8" t="s">
        <v>13</v>
      </c>
      <c r="C68" s="9">
        <v>37</v>
      </c>
      <c r="D68" s="9"/>
      <c r="E68" s="9"/>
      <c r="F68" s="9">
        <v>37</v>
      </c>
      <c r="G68" s="25">
        <f>VLOOKUP(A68,[1]TDSheet!$A$1:$G$65536,7,0)</f>
        <v>0</v>
      </c>
      <c r="H68" s="2">
        <f>VLOOKUP(A68,[1]TDSheet!$A$1:$H$65536,8,0)</f>
        <v>50</v>
      </c>
      <c r="I68" s="2">
        <f>VLOOKUP(A68,[2]TDSheet!$A$1:$E$65536,4,0)</f>
        <v>15</v>
      </c>
      <c r="J68" s="2">
        <f t="shared" si="1"/>
        <v>-15</v>
      </c>
      <c r="O68" s="2">
        <f t="shared" si="2"/>
        <v>0</v>
      </c>
      <c r="P68" s="32"/>
      <c r="Q68" s="37"/>
      <c r="R68" s="33"/>
      <c r="T68" s="2" t="e">
        <f t="shared" si="3"/>
        <v>#DIV/0!</v>
      </c>
      <c r="U68" s="2" t="e">
        <f t="shared" si="4"/>
        <v>#DIV/0!</v>
      </c>
      <c r="V68" s="2">
        <f>VLOOKUP(A68,[1]TDSheet!$A$1:$X$65536,24,0)</f>
        <v>4.666666666666667</v>
      </c>
      <c r="W68" s="2">
        <f>VLOOKUP(A68,[1]TDSheet!$A$1:$Y$65536,25,0)</f>
        <v>1.3333333333333333</v>
      </c>
      <c r="X68" s="2">
        <f>VLOOKUP(A68,[1]TDSheet!$A$1:$Q$65536,17,0)</f>
        <v>0</v>
      </c>
      <c r="Y68" s="27" t="str">
        <f>VLOOKUP(A68,[1]TDSheet!$A$1:$Z$65536,26,0)</f>
        <v>необходимо увеличить продажи</v>
      </c>
      <c r="Z68" s="2">
        <f t="shared" si="5"/>
        <v>0</v>
      </c>
    </row>
    <row r="69" spans="1:26" ht="11.1" customHeight="1" x14ac:dyDescent="0.2">
      <c r="A69" s="8" t="s">
        <v>73</v>
      </c>
      <c r="B69" s="8" t="s">
        <v>13</v>
      </c>
      <c r="C69" s="10"/>
      <c r="D69" s="9">
        <v>24</v>
      </c>
      <c r="E69" s="9">
        <v>18</v>
      </c>
      <c r="F69" s="9">
        <v>4</v>
      </c>
      <c r="G69" s="25">
        <f>VLOOKUP(A69,[1]TDSheet!$A$1:$G$65536,7,0)</f>
        <v>0.4</v>
      </c>
      <c r="H69" s="2">
        <f>VLOOKUP(A69,[1]TDSheet!$A$1:$H$65536,8,0)</f>
        <v>40</v>
      </c>
      <c r="I69" s="2">
        <f>VLOOKUP(A69,[2]TDSheet!$A$1:$E$65536,4,0)</f>
        <v>20</v>
      </c>
      <c r="J69" s="2">
        <f t="shared" si="1"/>
        <v>-2</v>
      </c>
      <c r="M69" s="2">
        <f>VLOOKUP(A69,[1]TDSheet!$A$1:$P$65536,16,0)</f>
        <v>5</v>
      </c>
      <c r="N69" s="2">
        <f>VLOOKUP(A69,[1]TDSheet!$A$1:$R$65536,18,0)</f>
        <v>10</v>
      </c>
      <c r="O69" s="2">
        <f t="shared" si="2"/>
        <v>3.6</v>
      </c>
      <c r="P69" s="32">
        <f>13*O69-N69-M69-F69</f>
        <v>27.800000000000004</v>
      </c>
      <c r="Q69" s="37">
        <f t="shared" si="6"/>
        <v>27.800000000000004</v>
      </c>
      <c r="R69" s="33">
        <v>28</v>
      </c>
      <c r="T69" s="2">
        <f t="shared" si="3"/>
        <v>13</v>
      </c>
      <c r="U69" s="2">
        <f t="shared" si="4"/>
        <v>5.2777777777777777</v>
      </c>
      <c r="V69" s="2">
        <f>VLOOKUP(A69,[1]TDSheet!$A$1:$X$65536,24,0)</f>
        <v>2.3333333333333335</v>
      </c>
      <c r="W69" s="2">
        <f>VLOOKUP(A69,[1]TDSheet!$A$1:$Y$65536,25,0)</f>
        <v>-0.33333333333333331</v>
      </c>
      <c r="X69" s="2">
        <f>VLOOKUP(A69,[1]TDSheet!$A$1:$Q$65536,17,0)</f>
        <v>3.2</v>
      </c>
      <c r="Z69" s="2">
        <f t="shared" si="5"/>
        <v>11.120000000000003</v>
      </c>
    </row>
    <row r="70" spans="1:26" ht="21.95" customHeight="1" x14ac:dyDescent="0.2">
      <c r="A70" s="8" t="s">
        <v>74</v>
      </c>
      <c r="B70" s="8" t="s">
        <v>9</v>
      </c>
      <c r="C70" s="9">
        <v>127.62</v>
      </c>
      <c r="D70" s="9">
        <v>63.52</v>
      </c>
      <c r="E70" s="9">
        <v>84.22</v>
      </c>
      <c r="F70" s="9">
        <v>70.512</v>
      </c>
      <c r="G70" s="25">
        <f>VLOOKUP(A70,[1]TDSheet!$A$1:$G$65536,7,0)</f>
        <v>1</v>
      </c>
      <c r="H70" s="2">
        <f>VLOOKUP(A70,[1]TDSheet!$A$1:$H$65536,8,0)</f>
        <v>40</v>
      </c>
      <c r="I70" s="2">
        <f>VLOOKUP(A70,[2]TDSheet!$A$1:$E$65536,4,0)</f>
        <v>75.400000000000006</v>
      </c>
      <c r="J70" s="2">
        <f t="shared" si="1"/>
        <v>8.8199999999999932</v>
      </c>
      <c r="M70" s="2">
        <f>VLOOKUP(A70,[1]TDSheet!$A$1:$P$65536,16,0)</f>
        <v>40</v>
      </c>
      <c r="N70" s="2">
        <f>VLOOKUP(A70,[1]TDSheet!$A$1:$R$65536,18,0)</f>
        <v>25.911858139534878</v>
      </c>
      <c r="O70" s="2">
        <f t="shared" si="2"/>
        <v>16.844000000000001</v>
      </c>
      <c r="P70" s="32">
        <f>13*O70-N70-M70-F70</f>
        <v>82.548141860465137</v>
      </c>
      <c r="Q70" s="37">
        <f t="shared" si="6"/>
        <v>82.548141860465137</v>
      </c>
      <c r="R70" s="33">
        <v>83</v>
      </c>
      <c r="T70" s="2">
        <f t="shared" si="3"/>
        <v>13</v>
      </c>
      <c r="U70" s="2">
        <f t="shared" si="4"/>
        <v>8.0992554108011667</v>
      </c>
      <c r="V70" s="2">
        <f>VLOOKUP(A70,[1]TDSheet!$A$1:$X$65536,24,0)</f>
        <v>15.453000000000001</v>
      </c>
      <c r="W70" s="2">
        <f>VLOOKUP(A70,[1]TDSheet!$A$1:$Y$65536,25,0)</f>
        <v>21.856999999999999</v>
      </c>
      <c r="X70" s="2">
        <f>VLOOKUP(A70,[1]TDSheet!$A$1:$Q$65536,17,0)</f>
        <v>22.3322</v>
      </c>
      <c r="Z70" s="2">
        <f t="shared" si="5"/>
        <v>82.548141860465137</v>
      </c>
    </row>
    <row r="71" spans="1:26" ht="21.95" customHeight="1" x14ac:dyDescent="0.2">
      <c r="A71" s="8" t="s">
        <v>75</v>
      </c>
      <c r="B71" s="8" t="s">
        <v>9</v>
      </c>
      <c r="C71" s="9">
        <v>20.14</v>
      </c>
      <c r="D71" s="9">
        <v>72.926000000000002</v>
      </c>
      <c r="E71" s="9">
        <v>37.445999999999998</v>
      </c>
      <c r="F71" s="9">
        <v>43.511000000000003</v>
      </c>
      <c r="G71" s="25">
        <f>VLOOKUP(A71,[1]TDSheet!$A$1:$G$65536,7,0)</f>
        <v>1</v>
      </c>
      <c r="H71" s="2">
        <f>VLOOKUP(A71,[1]TDSheet!$A$1:$H$65536,8,0)</f>
        <v>40</v>
      </c>
      <c r="I71" s="2">
        <f>VLOOKUP(A71,[2]TDSheet!$A$1:$E$65536,4,0)</f>
        <v>39.799999999999997</v>
      </c>
      <c r="J71" s="2">
        <f t="shared" ref="J71:J81" si="9">E71-I71</f>
        <v>-2.3539999999999992</v>
      </c>
      <c r="M71" s="2">
        <f>VLOOKUP(A71,[1]TDSheet!$A$1:$P$65536,16,0)</f>
        <v>27.570999999999998</v>
      </c>
      <c r="O71" s="2">
        <f t="shared" ref="O71:O81" si="10">E71/5</f>
        <v>7.4891999999999994</v>
      </c>
      <c r="P71" s="32">
        <f>13*O71-N71-M71-F71</f>
        <v>26.277599999999985</v>
      </c>
      <c r="Q71" s="37">
        <f t="shared" ref="Q71:Q78" si="11">P71</f>
        <v>26.277599999999985</v>
      </c>
      <c r="R71" s="33">
        <v>26</v>
      </c>
      <c r="T71" s="2">
        <f t="shared" ref="T71:T81" si="12">(F71+M71+N71+Q71)/O71</f>
        <v>12.999999999999996</v>
      </c>
      <c r="U71" s="2">
        <f t="shared" ref="U71:U81" si="13">(F71+M71+N71)/O71</f>
        <v>9.4912674250921327</v>
      </c>
      <c r="V71" s="2">
        <f>VLOOKUP(A71,[1]TDSheet!$A$1:$X$65536,24,0)</f>
        <v>6.9959999999999996</v>
      </c>
      <c r="W71" s="2">
        <f>VLOOKUP(A71,[1]TDSheet!$A$1:$Y$65536,25,0)</f>
        <v>8.895999999999999</v>
      </c>
      <c r="X71" s="2">
        <f>VLOOKUP(A71,[1]TDSheet!$A$1:$Q$65536,17,0)</f>
        <v>8.1207999999999991</v>
      </c>
      <c r="Z71" s="2">
        <f t="shared" ref="Z71:Z81" si="14">Q71*G71</f>
        <v>26.277599999999985</v>
      </c>
    </row>
    <row r="72" spans="1:26" ht="21.95" customHeight="1" x14ac:dyDescent="0.2">
      <c r="A72" s="8" t="s">
        <v>76</v>
      </c>
      <c r="B72" s="8" t="s">
        <v>13</v>
      </c>
      <c r="C72" s="9">
        <v>13</v>
      </c>
      <c r="D72" s="9"/>
      <c r="E72" s="9"/>
      <c r="F72" s="9">
        <v>13</v>
      </c>
      <c r="G72" s="25">
        <f>VLOOKUP(A72,[1]TDSheet!$A$1:$G$65536,7,0)</f>
        <v>0</v>
      </c>
      <c r="H72" s="2" t="e">
        <f>VLOOKUP(A72,[1]TDSheet!$A$1:$H$65536,8,0)</f>
        <v>#N/A</v>
      </c>
      <c r="I72" s="2">
        <f>VLOOKUP(A72,[2]TDSheet!$A$1:$E$65536,4,0)</f>
        <v>12</v>
      </c>
      <c r="J72" s="2">
        <f t="shared" si="9"/>
        <v>-12</v>
      </c>
      <c r="O72" s="2">
        <f t="shared" si="10"/>
        <v>0</v>
      </c>
      <c r="P72" s="32"/>
      <c r="Q72" s="37"/>
      <c r="R72" s="33"/>
      <c r="T72" s="2" t="e">
        <f t="shared" si="12"/>
        <v>#DIV/0!</v>
      </c>
      <c r="U72" s="2" t="e">
        <f t="shared" si="13"/>
        <v>#DIV/0!</v>
      </c>
      <c r="V72" s="2">
        <f>VLOOKUP(A72,[1]TDSheet!$A$1:$X$65536,24,0)</f>
        <v>0</v>
      </c>
      <c r="W72" s="2">
        <f>VLOOKUP(A72,[1]TDSheet!$A$1:$Y$65536,25,0)</f>
        <v>2.3333333333333335</v>
      </c>
      <c r="X72" s="2">
        <f>VLOOKUP(A72,[1]TDSheet!$A$1:$Q$65536,17,0)</f>
        <v>0</v>
      </c>
      <c r="Y72" s="27" t="s">
        <v>108</v>
      </c>
      <c r="Z72" s="2">
        <f t="shared" si="14"/>
        <v>0</v>
      </c>
    </row>
    <row r="73" spans="1:26" ht="11.1" customHeight="1" x14ac:dyDescent="0.2">
      <c r="A73" s="8" t="s">
        <v>77</v>
      </c>
      <c r="B73" s="8" t="s">
        <v>13</v>
      </c>
      <c r="C73" s="9">
        <v>-10.945</v>
      </c>
      <c r="D73" s="9"/>
      <c r="E73" s="9"/>
      <c r="F73" s="9">
        <v>-10.945</v>
      </c>
      <c r="G73" s="25">
        <f>VLOOKUP(A73,[1]TDSheet!$A$1:$G$65536,7,0)</f>
        <v>0</v>
      </c>
      <c r="H73" s="2" t="e">
        <f>VLOOKUP(A73,[1]TDSheet!$A$1:$H$65536,8,0)</f>
        <v>#N/A</v>
      </c>
      <c r="J73" s="2">
        <f t="shared" si="9"/>
        <v>0</v>
      </c>
      <c r="O73" s="2">
        <f t="shared" si="10"/>
        <v>0</v>
      </c>
      <c r="P73" s="32"/>
      <c r="Q73" s="37"/>
      <c r="R73" s="33"/>
      <c r="T73" s="2" t="e">
        <f t="shared" si="12"/>
        <v>#DIV/0!</v>
      </c>
      <c r="U73" s="2" t="e">
        <f t="shared" si="13"/>
        <v>#DIV/0!</v>
      </c>
      <c r="V73" s="2">
        <f>VLOOKUP(A73,[1]TDSheet!$A$1:$X$65536,24,0)</f>
        <v>0</v>
      </c>
      <c r="W73" s="2">
        <f>VLOOKUP(A73,[1]TDSheet!$A$1:$Y$65536,25,0)</f>
        <v>0</v>
      </c>
      <c r="X73" s="2">
        <f>VLOOKUP(A73,[1]TDSheet!$A$1:$Q$65536,17,0)</f>
        <v>0</v>
      </c>
      <c r="Z73" s="2">
        <f t="shared" si="14"/>
        <v>0</v>
      </c>
    </row>
    <row r="74" spans="1:26" ht="21.95" customHeight="1" x14ac:dyDescent="0.2">
      <c r="A74" s="8" t="s">
        <v>78</v>
      </c>
      <c r="B74" s="8" t="s">
        <v>9</v>
      </c>
      <c r="C74" s="9">
        <v>10.945</v>
      </c>
      <c r="D74" s="9"/>
      <c r="E74" s="9">
        <v>1.34</v>
      </c>
      <c r="F74" s="9">
        <v>9.6050000000000004</v>
      </c>
      <c r="G74" s="25">
        <f>VLOOKUP(A74,[1]TDSheet!$A$1:$G$65536,7,0)</f>
        <v>0</v>
      </c>
      <c r="H74" s="2" t="e">
        <f>VLOOKUP(A74,[1]TDSheet!$A$1:$H$65536,8,0)</f>
        <v>#N/A</v>
      </c>
      <c r="I74" s="2">
        <f>VLOOKUP(A74,[2]TDSheet!$A$1:$E$65536,4,0)</f>
        <v>5.9</v>
      </c>
      <c r="J74" s="2">
        <f t="shared" si="9"/>
        <v>-4.5600000000000005</v>
      </c>
      <c r="O74" s="2">
        <f t="shared" si="10"/>
        <v>0.26800000000000002</v>
      </c>
      <c r="P74" s="32"/>
      <c r="Q74" s="37"/>
      <c r="R74" s="33"/>
      <c r="T74" s="2">
        <f t="shared" si="12"/>
        <v>35.839552238805972</v>
      </c>
      <c r="U74" s="2">
        <f t="shared" si="13"/>
        <v>35.839552238805972</v>
      </c>
      <c r="V74" s="2">
        <f>VLOOKUP(A74,[1]TDSheet!$A$1:$X$65536,24,0)</f>
        <v>0</v>
      </c>
      <c r="W74" s="2">
        <f>VLOOKUP(A74,[1]TDSheet!$A$1:$Y$65536,25,0)</f>
        <v>0</v>
      </c>
      <c r="X74" s="2">
        <f>VLOOKUP(A74,[1]TDSheet!$A$1:$Q$65536,17,0)</f>
        <v>0.26800000000000002</v>
      </c>
      <c r="Y74" s="27" t="s">
        <v>108</v>
      </c>
      <c r="Z74" s="2">
        <f t="shared" si="14"/>
        <v>0</v>
      </c>
    </row>
    <row r="75" spans="1:26" ht="11.1" customHeight="1" x14ac:dyDescent="0.2">
      <c r="A75" s="29" t="s">
        <v>79</v>
      </c>
      <c r="B75" s="8" t="s">
        <v>13</v>
      </c>
      <c r="C75" s="10"/>
      <c r="D75" s="9">
        <v>252</v>
      </c>
      <c r="E75" s="28">
        <v>1</v>
      </c>
      <c r="F75" s="28">
        <v>251</v>
      </c>
      <c r="G75" s="25">
        <v>0</v>
      </c>
      <c r="H75" s="2">
        <v>45</v>
      </c>
      <c r="I75" s="2">
        <f>VLOOKUP(A75,[2]TDSheet!$A$1:$E$65536,4,0)</f>
        <v>1</v>
      </c>
      <c r="J75" s="2">
        <f t="shared" si="9"/>
        <v>0</v>
      </c>
      <c r="O75" s="2">
        <f t="shared" si="10"/>
        <v>0.2</v>
      </c>
      <c r="P75" s="32"/>
      <c r="Q75" s="37"/>
      <c r="R75" s="33"/>
      <c r="T75" s="2">
        <f t="shared" si="12"/>
        <v>1255</v>
      </c>
      <c r="U75" s="2">
        <f t="shared" si="13"/>
        <v>1255</v>
      </c>
      <c r="V75" s="2">
        <v>0</v>
      </c>
      <c r="W75" s="2">
        <v>0</v>
      </c>
      <c r="X75" s="2">
        <v>0</v>
      </c>
      <c r="Y75" s="30" t="s">
        <v>107</v>
      </c>
      <c r="Z75" s="2">
        <f t="shared" si="14"/>
        <v>0</v>
      </c>
    </row>
    <row r="76" spans="1:26" ht="21.95" customHeight="1" x14ac:dyDescent="0.2">
      <c r="A76" s="8" t="s">
        <v>80</v>
      </c>
      <c r="B76" s="8" t="s">
        <v>13</v>
      </c>
      <c r="C76" s="9">
        <v>23</v>
      </c>
      <c r="D76" s="9">
        <v>24</v>
      </c>
      <c r="E76" s="9"/>
      <c r="F76" s="9">
        <v>38</v>
      </c>
      <c r="G76" s="25">
        <f>VLOOKUP(A76,[1]TDSheet!$A$1:$G$65536,7,0)</f>
        <v>0.35</v>
      </c>
      <c r="H76" s="2">
        <f>VLOOKUP(A76,[1]TDSheet!$A$1:$H$65536,8,0)</f>
        <v>40</v>
      </c>
      <c r="I76" s="2">
        <f>VLOOKUP(A76,[2]TDSheet!$A$1:$E$65536,4,0)</f>
        <v>52</v>
      </c>
      <c r="J76" s="2">
        <f t="shared" si="9"/>
        <v>-52</v>
      </c>
      <c r="M76" s="2">
        <f>VLOOKUP(A76,[1]TDSheet!$A$1:$P$65536,16,0)</f>
        <v>15</v>
      </c>
      <c r="O76" s="2">
        <f t="shared" si="10"/>
        <v>0</v>
      </c>
      <c r="P76" s="32"/>
      <c r="Q76" s="37"/>
      <c r="R76" s="33"/>
      <c r="T76" s="2" t="e">
        <f t="shared" si="12"/>
        <v>#DIV/0!</v>
      </c>
      <c r="U76" s="2" t="e">
        <f t="shared" si="13"/>
        <v>#DIV/0!</v>
      </c>
      <c r="V76" s="2">
        <f>VLOOKUP(A76,[1]TDSheet!$A$1:$X$65536,24,0)</f>
        <v>1</v>
      </c>
      <c r="W76" s="2">
        <f>VLOOKUP(A76,[1]TDSheet!$A$1:$Y$65536,25,0)</f>
        <v>6.333333333333333</v>
      </c>
      <c r="X76" s="2">
        <f>VLOOKUP(A76,[1]TDSheet!$A$1:$Q$65536,17,0)</f>
        <v>1.6</v>
      </c>
      <c r="Y76" s="27" t="s">
        <v>108</v>
      </c>
      <c r="Z76" s="2">
        <f t="shared" si="14"/>
        <v>0</v>
      </c>
    </row>
    <row r="77" spans="1:26" ht="11.1" customHeight="1" x14ac:dyDescent="0.2">
      <c r="A77" s="8" t="s">
        <v>81</v>
      </c>
      <c r="B77" s="8" t="s">
        <v>13</v>
      </c>
      <c r="C77" s="9">
        <v>150</v>
      </c>
      <c r="D77" s="9"/>
      <c r="E77" s="9">
        <v>24</v>
      </c>
      <c r="F77" s="9">
        <v>126</v>
      </c>
      <c r="G77" s="25">
        <v>0.35</v>
      </c>
      <c r="H77" s="2">
        <f>VLOOKUP(A77,[1]TDSheet!$A$1:$H$65536,8,0)</f>
        <v>45</v>
      </c>
      <c r="I77" s="2">
        <f>VLOOKUP(A77,[2]TDSheet!$A$1:$E$65536,4,0)</f>
        <v>135</v>
      </c>
      <c r="J77" s="2">
        <f t="shared" si="9"/>
        <v>-111</v>
      </c>
      <c r="O77" s="2">
        <f t="shared" si="10"/>
        <v>4.8</v>
      </c>
      <c r="P77" s="32"/>
      <c r="Q77" s="37"/>
      <c r="R77" s="33"/>
      <c r="T77" s="2">
        <f t="shared" si="12"/>
        <v>26.25</v>
      </c>
      <c r="U77" s="2">
        <f t="shared" si="13"/>
        <v>26.25</v>
      </c>
      <c r="V77" s="2">
        <v>4</v>
      </c>
      <c r="W77" s="2">
        <f>VLOOKUP(A77,[1]TDSheet!$A$1:$Y$65536,25,0)</f>
        <v>3.3333333333333335</v>
      </c>
      <c r="X77" s="2">
        <f>VLOOKUP(A77,[1]TDSheet!$A$1:$Q$65536,17,0)</f>
        <v>3.2</v>
      </c>
      <c r="Y77" s="31" t="s">
        <v>110</v>
      </c>
      <c r="Z77" s="2">
        <f t="shared" si="14"/>
        <v>0</v>
      </c>
    </row>
    <row r="78" spans="1:26" ht="21.95" customHeight="1" x14ac:dyDescent="0.2">
      <c r="A78" s="8" t="s">
        <v>82</v>
      </c>
      <c r="B78" s="8" t="s">
        <v>9</v>
      </c>
      <c r="C78" s="9">
        <v>11.18</v>
      </c>
      <c r="D78" s="9">
        <v>11.19</v>
      </c>
      <c r="E78" s="9">
        <v>12.589</v>
      </c>
      <c r="F78" s="9">
        <v>1.6E-2</v>
      </c>
      <c r="G78" s="25">
        <f>VLOOKUP(A78,[1]TDSheet!$A$1:$G$65536,7,0)</f>
        <v>1</v>
      </c>
      <c r="H78" s="2">
        <f>VLOOKUP(A78,[1]TDSheet!$A$1:$H$65536,8,0)</f>
        <v>50</v>
      </c>
      <c r="I78" s="2">
        <f>VLOOKUP(A78,[2]TDSheet!$A$1:$E$65536,4,0)</f>
        <v>11.7</v>
      </c>
      <c r="J78" s="2">
        <f t="shared" si="9"/>
        <v>0.88900000000000112</v>
      </c>
      <c r="M78" s="2">
        <f>VLOOKUP(A78,[1]TDSheet!$A$1:$P$65536,16,0)</f>
        <v>10</v>
      </c>
      <c r="O78" s="2">
        <f t="shared" si="10"/>
        <v>2.5178000000000003</v>
      </c>
      <c r="P78" s="32">
        <f>12*O78-N78-M78-F78</f>
        <v>20.197600000000005</v>
      </c>
      <c r="Q78" s="37">
        <f t="shared" si="11"/>
        <v>20.197600000000005</v>
      </c>
      <c r="R78" s="33">
        <v>20</v>
      </c>
      <c r="T78" s="2">
        <f t="shared" si="12"/>
        <v>12.000000000000002</v>
      </c>
      <c r="U78" s="2">
        <f t="shared" si="13"/>
        <v>3.9780760981809511</v>
      </c>
      <c r="V78" s="2">
        <f>VLOOKUP(A78,[1]TDSheet!$A$1:$X$65536,24,0)</f>
        <v>0</v>
      </c>
      <c r="W78" s="2">
        <f>VLOOKUP(A78,[1]TDSheet!$A$1:$Y$65536,25,0)</f>
        <v>3.2550000000000003</v>
      </c>
      <c r="X78" s="2">
        <f>VLOOKUP(A78,[1]TDSheet!$A$1:$Q$65536,17,0)</f>
        <v>2.234</v>
      </c>
      <c r="Y78" s="2" t="str">
        <f>VLOOKUP(A78,[1]TDSheet!$A$1:$Z$65536,26,0)</f>
        <v>новинка согласовал Химич</v>
      </c>
      <c r="Z78" s="2">
        <f t="shared" si="14"/>
        <v>20.197600000000005</v>
      </c>
    </row>
    <row r="79" spans="1:26" ht="21.95" customHeight="1" x14ac:dyDescent="0.2">
      <c r="A79" s="8" t="s">
        <v>83</v>
      </c>
      <c r="B79" s="8" t="s">
        <v>13</v>
      </c>
      <c r="C79" s="9">
        <v>284</v>
      </c>
      <c r="D79" s="9"/>
      <c r="E79" s="9">
        <v>176</v>
      </c>
      <c r="F79" s="9">
        <v>8</v>
      </c>
      <c r="G79" s="25">
        <f>VLOOKUP(A79,[1]TDSheet!$A$1:$G$65536,7,0)</f>
        <v>0</v>
      </c>
      <c r="H79" s="2" t="e">
        <f>VLOOKUP(A79,[1]TDSheet!$A$1:$H$65536,8,0)</f>
        <v>#N/A</v>
      </c>
      <c r="I79" s="2">
        <f>VLOOKUP(A79,[2]TDSheet!$A$1:$E$65536,4,0)</f>
        <v>203</v>
      </c>
      <c r="J79" s="2">
        <f t="shared" si="9"/>
        <v>-27</v>
      </c>
      <c r="O79" s="2">
        <f t="shared" si="10"/>
        <v>35.200000000000003</v>
      </c>
      <c r="P79" s="32"/>
      <c r="Q79" s="37"/>
      <c r="R79" s="33"/>
      <c r="T79" s="2">
        <f t="shared" si="12"/>
        <v>0.22727272727272727</v>
      </c>
      <c r="U79" s="2">
        <f t="shared" si="13"/>
        <v>0.22727272727272727</v>
      </c>
      <c r="V79" s="2">
        <f>VLOOKUP(A79,[1]TDSheet!$A$1:$X$65536,24,0)</f>
        <v>0</v>
      </c>
      <c r="W79" s="2">
        <f>VLOOKUP(A79,[1]TDSheet!$A$1:$Y$65536,25,0)</f>
        <v>105.66666666666667</v>
      </c>
      <c r="X79" s="2">
        <f>VLOOKUP(A79,[1]TDSheet!$A$1:$Q$65536,17,0)</f>
        <v>55.2</v>
      </c>
      <c r="Y79" s="2" t="str">
        <f>VLOOKUP(A79,[1]TDSheet!$A$1:$Z$65536,26,0)</f>
        <v>не заказывали!!!</v>
      </c>
      <c r="Z79" s="2">
        <f t="shared" si="14"/>
        <v>0</v>
      </c>
    </row>
    <row r="80" spans="1:26" ht="21.95" customHeight="1" x14ac:dyDescent="0.2">
      <c r="A80" s="8" t="s">
        <v>84</v>
      </c>
      <c r="B80" s="8" t="s">
        <v>13</v>
      </c>
      <c r="C80" s="9">
        <v>285</v>
      </c>
      <c r="D80" s="9"/>
      <c r="E80" s="9">
        <v>173</v>
      </c>
      <c r="F80" s="9">
        <v>3</v>
      </c>
      <c r="G80" s="25">
        <f>VLOOKUP(A80,[1]TDSheet!$A$1:$G$65536,7,0)</f>
        <v>0</v>
      </c>
      <c r="H80" s="2" t="e">
        <f>VLOOKUP(A80,[1]TDSheet!$A$1:$H$65536,8,0)</f>
        <v>#N/A</v>
      </c>
      <c r="I80" s="2">
        <f>VLOOKUP(A80,[2]TDSheet!$A$1:$E$65536,4,0)</f>
        <v>193</v>
      </c>
      <c r="J80" s="2">
        <f t="shared" si="9"/>
        <v>-20</v>
      </c>
      <c r="O80" s="2">
        <f t="shared" si="10"/>
        <v>34.6</v>
      </c>
      <c r="P80" s="32"/>
      <c r="Q80" s="37"/>
      <c r="R80" s="33"/>
      <c r="T80" s="2">
        <f t="shared" si="12"/>
        <v>8.6705202312138727E-2</v>
      </c>
      <c r="U80" s="2">
        <f t="shared" si="13"/>
        <v>8.6705202312138727E-2</v>
      </c>
      <c r="V80" s="2">
        <f>VLOOKUP(A80,[1]TDSheet!$A$1:$X$65536,24,0)</f>
        <v>0</v>
      </c>
      <c r="W80" s="2">
        <f>VLOOKUP(A80,[1]TDSheet!$A$1:$Y$65536,25,0)</f>
        <v>108.33333333333333</v>
      </c>
      <c r="X80" s="2">
        <f>VLOOKUP(A80,[1]TDSheet!$A$1:$Q$65536,17,0)</f>
        <v>56.4</v>
      </c>
      <c r="Y80" s="2" t="str">
        <f>VLOOKUP(A80,[1]TDSheet!$A$1:$Z$65536,26,0)</f>
        <v>не заказывали!!!</v>
      </c>
      <c r="Z80" s="2">
        <f t="shared" si="14"/>
        <v>0</v>
      </c>
    </row>
    <row r="81" spans="1:26" ht="21.95" customHeight="1" thickBot="1" x14ac:dyDescent="0.25">
      <c r="A81" s="8" t="s">
        <v>85</v>
      </c>
      <c r="B81" s="8" t="s">
        <v>13</v>
      </c>
      <c r="C81" s="9">
        <v>282</v>
      </c>
      <c r="D81" s="9"/>
      <c r="E81" s="9">
        <v>181</v>
      </c>
      <c r="F81" s="9">
        <v>-1</v>
      </c>
      <c r="G81" s="25">
        <f>VLOOKUP(A81,[1]TDSheet!$A$1:$G$65536,7,0)</f>
        <v>0</v>
      </c>
      <c r="H81" s="2" t="e">
        <f>VLOOKUP(A81,[1]TDSheet!$A$1:$H$65536,8,0)</f>
        <v>#N/A</v>
      </c>
      <c r="I81" s="2">
        <f>VLOOKUP(A81,[2]TDSheet!$A$1:$E$65536,4,0)</f>
        <v>180</v>
      </c>
      <c r="J81" s="2">
        <f t="shared" si="9"/>
        <v>1</v>
      </c>
      <c r="O81" s="2">
        <f t="shared" si="10"/>
        <v>36.200000000000003</v>
      </c>
      <c r="P81" s="32"/>
      <c r="Q81" s="38"/>
      <c r="R81" s="33"/>
      <c r="T81" s="2">
        <f t="shared" si="12"/>
        <v>-2.7624309392265192E-2</v>
      </c>
      <c r="U81" s="2">
        <f t="shared" si="13"/>
        <v>-2.7624309392265192E-2</v>
      </c>
      <c r="V81" s="2">
        <f>VLOOKUP(A81,[1]TDSheet!$A$1:$X$65536,24,0)</f>
        <v>0</v>
      </c>
      <c r="W81" s="2">
        <f>VLOOKUP(A81,[1]TDSheet!$A$1:$Y$65536,25,0)</f>
        <v>107</v>
      </c>
      <c r="X81" s="2">
        <f>VLOOKUP(A81,[1]TDSheet!$A$1:$Q$65536,17,0)</f>
        <v>56.6</v>
      </c>
      <c r="Y81" s="2" t="str">
        <f>VLOOKUP(A81,[1]TDSheet!$A$1:$Z$65536,26,0)</f>
        <v>не заказывали!!!</v>
      </c>
      <c r="Z81" s="2">
        <f t="shared" si="14"/>
        <v>0</v>
      </c>
    </row>
    <row r="84" spans="1:26" ht="11.45" customHeight="1" x14ac:dyDescent="0.2">
      <c r="Y84" s="26"/>
    </row>
  </sheetData>
  <autoFilter ref="A3:Z81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2024-01-17T11:55:38Z</dcterms:created>
  <dcterms:modified xsi:type="dcterms:W3CDTF">2024-01-22T14:19:10Z</dcterms:modified>
</cp:coreProperties>
</file>