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7,01,24 КИ\"/>
    </mc:Choice>
  </mc:AlternateContent>
  <xr:revisionPtr revIDLastSave="0" documentId="13_ncr:1_{4F20092E-8C48-438C-A976-BB89AD88985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TDSheet!$A$3:$AC$73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6" i="1" l="1"/>
  <c r="AE46" i="1" s="1"/>
  <c r="T49" i="1"/>
  <c r="AE49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6" i="1"/>
  <c r="AC9" i="1"/>
  <c r="AC11" i="1"/>
  <c r="AC12" i="1"/>
  <c r="AC13" i="1"/>
  <c r="AC14" i="1"/>
  <c r="AC15" i="1"/>
  <c r="AC16" i="1"/>
  <c r="AC17" i="1"/>
  <c r="AC19" i="1"/>
  <c r="AC21" i="1"/>
  <c r="AC22" i="1"/>
  <c r="AC27" i="1"/>
  <c r="AC28" i="1"/>
  <c r="AC29" i="1"/>
  <c r="AC30" i="1"/>
  <c r="AC31" i="1"/>
  <c r="AC32" i="1"/>
  <c r="AC33" i="1"/>
  <c r="AC34" i="1"/>
  <c r="AC35" i="1"/>
  <c r="AC38" i="1"/>
  <c r="AC39" i="1"/>
  <c r="AC40" i="1"/>
  <c r="AC41" i="1"/>
  <c r="AC42" i="1"/>
  <c r="AC43" i="1"/>
  <c r="AC45" i="1"/>
  <c r="AC47" i="1"/>
  <c r="AC48" i="1"/>
  <c r="AC50" i="1"/>
  <c r="AC53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6" i="1"/>
  <c r="R7" i="1"/>
  <c r="AC7" i="1" s="1"/>
  <c r="R8" i="1"/>
  <c r="AC8" i="1" s="1"/>
  <c r="R9" i="1"/>
  <c r="R10" i="1"/>
  <c r="AC10" i="1" s="1"/>
  <c r="R11" i="1"/>
  <c r="R12" i="1"/>
  <c r="R13" i="1"/>
  <c r="R14" i="1"/>
  <c r="R15" i="1"/>
  <c r="R16" i="1"/>
  <c r="R17" i="1"/>
  <c r="R18" i="1"/>
  <c r="AC18" i="1" s="1"/>
  <c r="R19" i="1"/>
  <c r="R20" i="1"/>
  <c r="AC20" i="1" s="1"/>
  <c r="R21" i="1"/>
  <c r="R23" i="1"/>
  <c r="AC23" i="1" s="1"/>
  <c r="R24" i="1"/>
  <c r="AC24" i="1" s="1"/>
  <c r="R25" i="1"/>
  <c r="AC25" i="1" s="1"/>
  <c r="R26" i="1"/>
  <c r="AC26" i="1" s="1"/>
  <c r="R27" i="1"/>
  <c r="R28" i="1"/>
  <c r="R29" i="1"/>
  <c r="R30" i="1"/>
  <c r="R31" i="1"/>
  <c r="R32" i="1"/>
  <c r="R33" i="1"/>
  <c r="R34" i="1"/>
  <c r="R35" i="1"/>
  <c r="R36" i="1"/>
  <c r="AC36" i="1" s="1"/>
  <c r="R37" i="1"/>
  <c r="AC37" i="1" s="1"/>
  <c r="R38" i="1"/>
  <c r="R39" i="1"/>
  <c r="R40" i="1"/>
  <c r="R41" i="1"/>
  <c r="R42" i="1"/>
  <c r="R43" i="1"/>
  <c r="R44" i="1"/>
  <c r="AC44" i="1" s="1"/>
  <c r="R45" i="1"/>
  <c r="R46" i="1"/>
  <c r="AC46" i="1" s="1"/>
  <c r="R47" i="1"/>
  <c r="R48" i="1"/>
  <c r="R49" i="1"/>
  <c r="AC49" i="1" s="1"/>
  <c r="R50" i="1"/>
  <c r="R51" i="1"/>
  <c r="AC51" i="1" s="1"/>
  <c r="R52" i="1"/>
  <c r="AC52" i="1" s="1"/>
  <c r="R53" i="1"/>
  <c r="R54" i="1"/>
  <c r="R55" i="1"/>
  <c r="R56" i="1"/>
  <c r="R57" i="1"/>
  <c r="AC57" i="1" s="1"/>
  <c r="R58" i="1"/>
  <c r="R59" i="1"/>
  <c r="R60" i="1"/>
  <c r="R61" i="1"/>
  <c r="R62" i="1"/>
  <c r="R63" i="1"/>
  <c r="R64" i="1"/>
  <c r="R65" i="1"/>
  <c r="R66" i="1"/>
  <c r="R67" i="1"/>
  <c r="R68" i="1"/>
  <c r="R69" i="1"/>
  <c r="R6" i="1"/>
  <c r="S5" i="1"/>
  <c r="T5" i="1" l="1"/>
  <c r="AE5" i="1"/>
  <c r="R5" i="1"/>
  <c r="AD5" i="1"/>
  <c r="E69" i="1"/>
  <c r="K69" i="1" s="1"/>
  <c r="P69" i="1" s="1"/>
  <c r="F69" i="1"/>
  <c r="K7" i="1"/>
  <c r="P7" i="1" s="1"/>
  <c r="K8" i="1"/>
  <c r="P8" i="1" s="1"/>
  <c r="K9" i="1"/>
  <c r="P9" i="1" s="1"/>
  <c r="K10" i="1"/>
  <c r="P10" i="1" s="1"/>
  <c r="K11" i="1"/>
  <c r="P11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20" i="1"/>
  <c r="P20" i="1" s="1"/>
  <c r="K21" i="1"/>
  <c r="P21" i="1" s="1"/>
  <c r="K22" i="1"/>
  <c r="P22" i="1" s="1"/>
  <c r="K24" i="1"/>
  <c r="P24" i="1" s="1"/>
  <c r="K25" i="1"/>
  <c r="P25" i="1" s="1"/>
  <c r="K26" i="1"/>
  <c r="P26" i="1" s="1"/>
  <c r="K27" i="1"/>
  <c r="P27" i="1" s="1"/>
  <c r="K28" i="1"/>
  <c r="P28" i="1" s="1"/>
  <c r="K32" i="1"/>
  <c r="P32" i="1" s="1"/>
  <c r="K34" i="1"/>
  <c r="P34" i="1" s="1"/>
  <c r="K35" i="1"/>
  <c r="P35" i="1" s="1"/>
  <c r="K37" i="1"/>
  <c r="P37" i="1" s="1"/>
  <c r="K38" i="1"/>
  <c r="P38" i="1" s="1"/>
  <c r="K40" i="1"/>
  <c r="P40" i="1" s="1"/>
  <c r="K41" i="1"/>
  <c r="P41" i="1" s="1"/>
  <c r="K45" i="1"/>
  <c r="P45" i="1" s="1"/>
  <c r="K46" i="1"/>
  <c r="P46" i="1" s="1"/>
  <c r="K49" i="1"/>
  <c r="P49" i="1" s="1"/>
  <c r="K50" i="1"/>
  <c r="P50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3" i="1"/>
  <c r="P63" i="1" s="1"/>
  <c r="K64" i="1"/>
  <c r="P64" i="1" s="1"/>
  <c r="K65" i="1"/>
  <c r="P65" i="1" s="1"/>
  <c r="K66" i="1"/>
  <c r="P66" i="1" s="1"/>
  <c r="K67" i="1"/>
  <c r="P67" i="1" s="1"/>
  <c r="K71" i="1"/>
  <c r="P71" i="1" s="1"/>
  <c r="K72" i="1"/>
  <c r="P72" i="1" s="1"/>
  <c r="K73" i="1"/>
  <c r="P73" i="1" s="1"/>
  <c r="K6" i="1"/>
  <c r="L12" i="1"/>
  <c r="K12" i="1" s="1"/>
  <c r="P12" i="1" s="1"/>
  <c r="L19" i="1"/>
  <c r="K19" i="1" s="1"/>
  <c r="P19" i="1" s="1"/>
  <c r="L23" i="1"/>
  <c r="K23" i="1" s="1"/>
  <c r="P23" i="1" s="1"/>
  <c r="L29" i="1"/>
  <c r="K29" i="1" s="1"/>
  <c r="P29" i="1" s="1"/>
  <c r="L30" i="1"/>
  <c r="K30" i="1" s="1"/>
  <c r="P30" i="1" s="1"/>
  <c r="L31" i="1"/>
  <c r="K31" i="1" s="1"/>
  <c r="P31" i="1" s="1"/>
  <c r="L33" i="1"/>
  <c r="K33" i="1" s="1"/>
  <c r="P33" i="1" s="1"/>
  <c r="L36" i="1"/>
  <c r="K36" i="1" s="1"/>
  <c r="P36" i="1" s="1"/>
  <c r="L39" i="1"/>
  <c r="K39" i="1" s="1"/>
  <c r="P39" i="1" s="1"/>
  <c r="L42" i="1"/>
  <c r="K42" i="1" s="1"/>
  <c r="P42" i="1" s="1"/>
  <c r="L43" i="1"/>
  <c r="K43" i="1" s="1"/>
  <c r="P43" i="1" s="1"/>
  <c r="L44" i="1"/>
  <c r="K44" i="1" s="1"/>
  <c r="P44" i="1" s="1"/>
  <c r="L47" i="1"/>
  <c r="K47" i="1" s="1"/>
  <c r="P47" i="1" s="1"/>
  <c r="L48" i="1"/>
  <c r="K48" i="1" s="1"/>
  <c r="P48" i="1" s="1"/>
  <c r="L51" i="1"/>
  <c r="K51" i="1" s="1"/>
  <c r="P51" i="1" s="1"/>
  <c r="L62" i="1"/>
  <c r="K62" i="1" s="1"/>
  <c r="P62" i="1" s="1"/>
  <c r="L68" i="1"/>
  <c r="K68" i="1" s="1"/>
  <c r="P68" i="1" s="1"/>
  <c r="L70" i="1"/>
  <c r="K70" i="1" s="1"/>
  <c r="P70" i="1" s="1"/>
  <c r="J35" i="1"/>
  <c r="J56" i="1"/>
  <c r="J58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3" i="1"/>
  <c r="J73" i="1" s="1"/>
  <c r="I6" i="1"/>
  <c r="G7" i="1"/>
  <c r="H7" i="1"/>
  <c r="M7" i="1"/>
  <c r="N7" i="1"/>
  <c r="O7" i="1"/>
  <c r="Q7" i="1" s="1"/>
  <c r="Y7" i="1"/>
  <c r="Z7" i="1"/>
  <c r="AA7" i="1"/>
  <c r="AB7" i="1"/>
  <c r="G8" i="1"/>
  <c r="H8" i="1"/>
  <c r="M8" i="1"/>
  <c r="N8" i="1"/>
  <c r="O8" i="1"/>
  <c r="Y8" i="1"/>
  <c r="Z8" i="1"/>
  <c r="AA8" i="1"/>
  <c r="G9" i="1"/>
  <c r="H9" i="1"/>
  <c r="M9" i="1"/>
  <c r="N9" i="1"/>
  <c r="O9" i="1"/>
  <c r="Y9" i="1"/>
  <c r="Z9" i="1"/>
  <c r="AA9" i="1"/>
  <c r="G10" i="1"/>
  <c r="H10" i="1"/>
  <c r="M10" i="1"/>
  <c r="N10" i="1"/>
  <c r="O10" i="1"/>
  <c r="Y10" i="1"/>
  <c r="Z10" i="1"/>
  <c r="AA10" i="1"/>
  <c r="G11" i="1"/>
  <c r="H11" i="1"/>
  <c r="M11" i="1"/>
  <c r="N11" i="1"/>
  <c r="O11" i="1"/>
  <c r="Y11" i="1"/>
  <c r="Z11" i="1"/>
  <c r="AA11" i="1"/>
  <c r="G12" i="1"/>
  <c r="H12" i="1"/>
  <c r="M12" i="1"/>
  <c r="N12" i="1"/>
  <c r="O12" i="1"/>
  <c r="Y12" i="1"/>
  <c r="Z12" i="1"/>
  <c r="AA12" i="1"/>
  <c r="G13" i="1"/>
  <c r="H13" i="1"/>
  <c r="M13" i="1"/>
  <c r="N13" i="1"/>
  <c r="O13" i="1"/>
  <c r="Y13" i="1"/>
  <c r="Z13" i="1"/>
  <c r="AA13" i="1"/>
  <c r="G14" i="1"/>
  <c r="H14" i="1"/>
  <c r="M14" i="1"/>
  <c r="N14" i="1"/>
  <c r="O14" i="1"/>
  <c r="Y14" i="1"/>
  <c r="Z14" i="1"/>
  <c r="AA14" i="1"/>
  <c r="G15" i="1"/>
  <c r="H15" i="1"/>
  <c r="M15" i="1"/>
  <c r="N15" i="1"/>
  <c r="O15" i="1"/>
  <c r="Y15" i="1"/>
  <c r="Z15" i="1"/>
  <c r="AA15" i="1"/>
  <c r="G16" i="1"/>
  <c r="H16" i="1"/>
  <c r="M16" i="1"/>
  <c r="N16" i="1"/>
  <c r="O16" i="1"/>
  <c r="Y16" i="1"/>
  <c r="Z16" i="1"/>
  <c r="AA16" i="1"/>
  <c r="G17" i="1"/>
  <c r="H17" i="1"/>
  <c r="M17" i="1"/>
  <c r="N17" i="1"/>
  <c r="O17" i="1"/>
  <c r="Y17" i="1"/>
  <c r="Z17" i="1"/>
  <c r="AA17" i="1"/>
  <c r="G18" i="1"/>
  <c r="H18" i="1"/>
  <c r="M18" i="1"/>
  <c r="N18" i="1"/>
  <c r="O18" i="1"/>
  <c r="Y18" i="1"/>
  <c r="Z18" i="1"/>
  <c r="AA18" i="1"/>
  <c r="G19" i="1"/>
  <c r="H19" i="1"/>
  <c r="M19" i="1"/>
  <c r="N19" i="1"/>
  <c r="O19" i="1"/>
  <c r="Y19" i="1"/>
  <c r="Z19" i="1"/>
  <c r="AA19" i="1"/>
  <c r="G20" i="1"/>
  <c r="H20" i="1"/>
  <c r="M20" i="1"/>
  <c r="N20" i="1"/>
  <c r="O20" i="1"/>
  <c r="Y20" i="1"/>
  <c r="Z20" i="1"/>
  <c r="AA20" i="1"/>
  <c r="G21" i="1"/>
  <c r="H21" i="1"/>
  <c r="M21" i="1"/>
  <c r="N21" i="1"/>
  <c r="O21" i="1"/>
  <c r="Y21" i="1"/>
  <c r="Z21" i="1"/>
  <c r="AA21" i="1"/>
  <c r="G22" i="1"/>
  <c r="H22" i="1"/>
  <c r="M22" i="1"/>
  <c r="N22" i="1"/>
  <c r="O22" i="1"/>
  <c r="Y22" i="1"/>
  <c r="Z22" i="1"/>
  <c r="AA22" i="1"/>
  <c r="G23" i="1"/>
  <c r="H23" i="1"/>
  <c r="M23" i="1"/>
  <c r="N23" i="1"/>
  <c r="O23" i="1"/>
  <c r="Y23" i="1"/>
  <c r="Z23" i="1"/>
  <c r="AA23" i="1"/>
  <c r="G24" i="1"/>
  <c r="H24" i="1"/>
  <c r="M24" i="1"/>
  <c r="N24" i="1"/>
  <c r="O24" i="1"/>
  <c r="Y24" i="1"/>
  <c r="Z24" i="1"/>
  <c r="AA24" i="1"/>
  <c r="G25" i="1"/>
  <c r="H25" i="1"/>
  <c r="M25" i="1"/>
  <c r="N25" i="1"/>
  <c r="O25" i="1"/>
  <c r="Y25" i="1"/>
  <c r="Z25" i="1"/>
  <c r="AA25" i="1"/>
  <c r="G26" i="1"/>
  <c r="H26" i="1"/>
  <c r="M26" i="1"/>
  <c r="N26" i="1"/>
  <c r="O26" i="1"/>
  <c r="Y26" i="1"/>
  <c r="Z26" i="1"/>
  <c r="AA26" i="1"/>
  <c r="G27" i="1"/>
  <c r="H27" i="1"/>
  <c r="M27" i="1"/>
  <c r="N27" i="1"/>
  <c r="O27" i="1"/>
  <c r="Y27" i="1"/>
  <c r="Z27" i="1"/>
  <c r="AA27" i="1"/>
  <c r="G28" i="1"/>
  <c r="H28" i="1"/>
  <c r="M28" i="1"/>
  <c r="N28" i="1"/>
  <c r="O28" i="1"/>
  <c r="Y28" i="1"/>
  <c r="Z28" i="1"/>
  <c r="AA28" i="1"/>
  <c r="G29" i="1"/>
  <c r="H29" i="1"/>
  <c r="M29" i="1"/>
  <c r="N29" i="1"/>
  <c r="O29" i="1"/>
  <c r="Y29" i="1"/>
  <c r="Z29" i="1"/>
  <c r="AA29" i="1"/>
  <c r="G30" i="1"/>
  <c r="H30" i="1"/>
  <c r="M30" i="1"/>
  <c r="N30" i="1"/>
  <c r="O30" i="1"/>
  <c r="Y30" i="1"/>
  <c r="Z30" i="1"/>
  <c r="AA30" i="1"/>
  <c r="AB30" i="1"/>
  <c r="G31" i="1"/>
  <c r="H31" i="1"/>
  <c r="M31" i="1"/>
  <c r="N31" i="1"/>
  <c r="O31" i="1"/>
  <c r="Y31" i="1"/>
  <c r="Z31" i="1"/>
  <c r="AA31" i="1"/>
  <c r="G32" i="1"/>
  <c r="H32" i="1"/>
  <c r="M32" i="1"/>
  <c r="N32" i="1"/>
  <c r="O32" i="1"/>
  <c r="Y32" i="1"/>
  <c r="Z32" i="1"/>
  <c r="AA32" i="1"/>
  <c r="G33" i="1"/>
  <c r="H33" i="1"/>
  <c r="M33" i="1"/>
  <c r="N33" i="1"/>
  <c r="O33" i="1"/>
  <c r="Y33" i="1"/>
  <c r="Z33" i="1"/>
  <c r="AA33" i="1"/>
  <c r="G34" i="1"/>
  <c r="H34" i="1"/>
  <c r="M34" i="1"/>
  <c r="N34" i="1"/>
  <c r="O34" i="1"/>
  <c r="Q34" i="1" s="1"/>
  <c r="Y34" i="1"/>
  <c r="Z34" i="1"/>
  <c r="AA34" i="1"/>
  <c r="G35" i="1"/>
  <c r="H35" i="1"/>
  <c r="M35" i="1"/>
  <c r="N35" i="1"/>
  <c r="O35" i="1"/>
  <c r="Y35" i="1"/>
  <c r="Z35" i="1"/>
  <c r="AA35" i="1"/>
  <c r="G36" i="1"/>
  <c r="H36" i="1"/>
  <c r="M36" i="1"/>
  <c r="N36" i="1"/>
  <c r="O36" i="1"/>
  <c r="Y36" i="1"/>
  <c r="Z36" i="1"/>
  <c r="AA36" i="1"/>
  <c r="G37" i="1"/>
  <c r="H37" i="1"/>
  <c r="M37" i="1"/>
  <c r="N37" i="1"/>
  <c r="O37" i="1"/>
  <c r="Q37" i="1" s="1"/>
  <c r="Y37" i="1"/>
  <c r="Z37" i="1"/>
  <c r="AA37" i="1"/>
  <c r="G38" i="1"/>
  <c r="H38" i="1"/>
  <c r="M38" i="1"/>
  <c r="N38" i="1"/>
  <c r="O38" i="1"/>
  <c r="Q38" i="1" s="1"/>
  <c r="Y38" i="1"/>
  <c r="Z38" i="1"/>
  <c r="AA38" i="1"/>
  <c r="G39" i="1"/>
  <c r="H39" i="1"/>
  <c r="M39" i="1"/>
  <c r="N39" i="1"/>
  <c r="O39" i="1"/>
  <c r="Y39" i="1"/>
  <c r="Z39" i="1"/>
  <c r="AA39" i="1"/>
  <c r="G40" i="1"/>
  <c r="H40" i="1"/>
  <c r="M40" i="1"/>
  <c r="N40" i="1"/>
  <c r="O40" i="1"/>
  <c r="Q40" i="1" s="1"/>
  <c r="Y40" i="1"/>
  <c r="Z40" i="1"/>
  <c r="AA40" i="1"/>
  <c r="G41" i="1"/>
  <c r="H41" i="1"/>
  <c r="M41" i="1"/>
  <c r="N41" i="1"/>
  <c r="O41" i="1"/>
  <c r="Q41" i="1" s="1"/>
  <c r="Y41" i="1"/>
  <c r="Z41" i="1"/>
  <c r="AA41" i="1"/>
  <c r="G42" i="1"/>
  <c r="H42" i="1"/>
  <c r="M42" i="1"/>
  <c r="N42" i="1"/>
  <c r="O42" i="1"/>
  <c r="Y42" i="1"/>
  <c r="Z42" i="1"/>
  <c r="AA42" i="1"/>
  <c r="G43" i="1"/>
  <c r="H43" i="1"/>
  <c r="M43" i="1"/>
  <c r="N43" i="1"/>
  <c r="O43" i="1"/>
  <c r="Y43" i="1"/>
  <c r="Z43" i="1"/>
  <c r="AA43" i="1"/>
  <c r="AB43" i="1"/>
  <c r="G44" i="1"/>
  <c r="H44" i="1"/>
  <c r="M44" i="1"/>
  <c r="N44" i="1"/>
  <c r="O44" i="1"/>
  <c r="Y44" i="1"/>
  <c r="Z44" i="1"/>
  <c r="AA44" i="1"/>
  <c r="AB44" i="1"/>
  <c r="G45" i="1"/>
  <c r="H45" i="1"/>
  <c r="M45" i="1"/>
  <c r="N45" i="1"/>
  <c r="O45" i="1"/>
  <c r="Y45" i="1"/>
  <c r="Z45" i="1"/>
  <c r="AA45" i="1"/>
  <c r="G46" i="1"/>
  <c r="H46" i="1"/>
  <c r="M46" i="1"/>
  <c r="N46" i="1"/>
  <c r="O46" i="1"/>
  <c r="Q46" i="1" s="1"/>
  <c r="Y46" i="1"/>
  <c r="Z46" i="1"/>
  <c r="AA46" i="1"/>
  <c r="G47" i="1"/>
  <c r="H47" i="1"/>
  <c r="M47" i="1"/>
  <c r="N47" i="1"/>
  <c r="O47" i="1"/>
  <c r="Y47" i="1"/>
  <c r="Z47" i="1"/>
  <c r="AA47" i="1"/>
  <c r="G48" i="1"/>
  <c r="H48" i="1"/>
  <c r="M48" i="1"/>
  <c r="N48" i="1"/>
  <c r="O48" i="1"/>
  <c r="Y48" i="1"/>
  <c r="Z48" i="1"/>
  <c r="AA48" i="1"/>
  <c r="G49" i="1"/>
  <c r="H49" i="1"/>
  <c r="M49" i="1"/>
  <c r="N49" i="1"/>
  <c r="O49" i="1"/>
  <c r="Q49" i="1" s="1"/>
  <c r="Y49" i="1"/>
  <c r="Z49" i="1"/>
  <c r="AA49" i="1"/>
  <c r="G50" i="1"/>
  <c r="H50" i="1"/>
  <c r="M50" i="1"/>
  <c r="N50" i="1"/>
  <c r="O50" i="1"/>
  <c r="Y50" i="1"/>
  <c r="Z50" i="1"/>
  <c r="AA50" i="1"/>
  <c r="G51" i="1"/>
  <c r="H51" i="1"/>
  <c r="M51" i="1"/>
  <c r="N51" i="1"/>
  <c r="O51" i="1"/>
  <c r="Y51" i="1"/>
  <c r="Z51" i="1"/>
  <c r="AA51" i="1"/>
  <c r="G52" i="1"/>
  <c r="H52" i="1"/>
  <c r="M52" i="1"/>
  <c r="N52" i="1"/>
  <c r="O52" i="1"/>
  <c r="Q52" i="1" s="1"/>
  <c r="Y52" i="1"/>
  <c r="Z52" i="1"/>
  <c r="AA52" i="1"/>
  <c r="G53" i="1"/>
  <c r="H53" i="1"/>
  <c r="M53" i="1"/>
  <c r="N53" i="1"/>
  <c r="O53" i="1"/>
  <c r="Y53" i="1"/>
  <c r="Z53" i="1"/>
  <c r="AA53" i="1"/>
  <c r="AB53" i="1"/>
  <c r="G54" i="1"/>
  <c r="H54" i="1"/>
  <c r="M54" i="1"/>
  <c r="N54" i="1"/>
  <c r="O54" i="1"/>
  <c r="Y54" i="1"/>
  <c r="Z54" i="1"/>
  <c r="AA54" i="1"/>
  <c r="G55" i="1"/>
  <c r="H55" i="1"/>
  <c r="M55" i="1"/>
  <c r="N55" i="1"/>
  <c r="O55" i="1"/>
  <c r="Y55" i="1"/>
  <c r="Z55" i="1"/>
  <c r="AA55" i="1"/>
  <c r="G56" i="1"/>
  <c r="H56" i="1"/>
  <c r="M56" i="1"/>
  <c r="N56" i="1"/>
  <c r="O56" i="1"/>
  <c r="Y56" i="1"/>
  <c r="Z56" i="1"/>
  <c r="AA56" i="1"/>
  <c r="G57" i="1"/>
  <c r="H57" i="1"/>
  <c r="M57" i="1"/>
  <c r="N57" i="1"/>
  <c r="O57" i="1"/>
  <c r="Y57" i="1"/>
  <c r="Z57" i="1"/>
  <c r="AA57" i="1"/>
  <c r="AB57" i="1"/>
  <c r="G58" i="1"/>
  <c r="H58" i="1"/>
  <c r="M58" i="1"/>
  <c r="N58" i="1"/>
  <c r="O58" i="1"/>
  <c r="Y58" i="1"/>
  <c r="Z58" i="1"/>
  <c r="AA58" i="1"/>
  <c r="G59" i="1"/>
  <c r="H59" i="1"/>
  <c r="M59" i="1"/>
  <c r="N59" i="1"/>
  <c r="O59" i="1"/>
  <c r="Y59" i="1"/>
  <c r="Z59" i="1"/>
  <c r="AA59" i="1"/>
  <c r="G60" i="1"/>
  <c r="H60" i="1"/>
  <c r="M60" i="1"/>
  <c r="N60" i="1"/>
  <c r="O60" i="1"/>
  <c r="Q60" i="1" s="1"/>
  <c r="Y60" i="1"/>
  <c r="Z60" i="1"/>
  <c r="AA60" i="1"/>
  <c r="G61" i="1"/>
  <c r="H61" i="1"/>
  <c r="M61" i="1"/>
  <c r="N61" i="1"/>
  <c r="O61" i="1"/>
  <c r="Q61" i="1" s="1"/>
  <c r="Y61" i="1"/>
  <c r="Z61" i="1"/>
  <c r="AA61" i="1"/>
  <c r="G62" i="1"/>
  <c r="H62" i="1"/>
  <c r="M62" i="1"/>
  <c r="N62" i="1"/>
  <c r="O62" i="1"/>
  <c r="Y62" i="1"/>
  <c r="Z62" i="1"/>
  <c r="AA62" i="1"/>
  <c r="G63" i="1"/>
  <c r="H63" i="1"/>
  <c r="M63" i="1"/>
  <c r="N63" i="1"/>
  <c r="O63" i="1"/>
  <c r="Y63" i="1"/>
  <c r="Z63" i="1"/>
  <c r="AA63" i="1"/>
  <c r="G64" i="1"/>
  <c r="H64" i="1"/>
  <c r="M64" i="1"/>
  <c r="N64" i="1"/>
  <c r="O64" i="1"/>
  <c r="Q64" i="1" s="1"/>
  <c r="Y64" i="1"/>
  <c r="Z64" i="1"/>
  <c r="AA64" i="1"/>
  <c r="AB64" i="1"/>
  <c r="G65" i="1"/>
  <c r="H65" i="1"/>
  <c r="M65" i="1"/>
  <c r="N65" i="1"/>
  <c r="O65" i="1"/>
  <c r="Y65" i="1"/>
  <c r="Z65" i="1"/>
  <c r="AA65" i="1"/>
  <c r="AB65" i="1"/>
  <c r="G66" i="1"/>
  <c r="H66" i="1"/>
  <c r="M66" i="1"/>
  <c r="N66" i="1"/>
  <c r="O66" i="1"/>
  <c r="Y66" i="1"/>
  <c r="Z66" i="1"/>
  <c r="AA66" i="1"/>
  <c r="G67" i="1"/>
  <c r="H67" i="1"/>
  <c r="M67" i="1"/>
  <c r="N67" i="1"/>
  <c r="O67" i="1"/>
  <c r="Y67" i="1"/>
  <c r="Z67" i="1"/>
  <c r="AA67" i="1"/>
  <c r="G68" i="1"/>
  <c r="H68" i="1"/>
  <c r="M68" i="1"/>
  <c r="N68" i="1"/>
  <c r="O68" i="1"/>
  <c r="Y68" i="1"/>
  <c r="Z68" i="1"/>
  <c r="AA68" i="1"/>
  <c r="G69" i="1"/>
  <c r="H69" i="1"/>
  <c r="M69" i="1"/>
  <c r="N69" i="1"/>
  <c r="O69" i="1"/>
  <c r="Y69" i="1"/>
  <c r="Z69" i="1"/>
  <c r="AA69" i="1"/>
  <c r="AB69" i="1"/>
  <c r="G70" i="1"/>
  <c r="H70" i="1"/>
  <c r="M70" i="1"/>
  <c r="N70" i="1"/>
  <c r="O70" i="1"/>
  <c r="Y70" i="1"/>
  <c r="Z70" i="1"/>
  <c r="AA70" i="1"/>
  <c r="G71" i="1"/>
  <c r="H71" i="1"/>
  <c r="M71" i="1"/>
  <c r="N71" i="1"/>
  <c r="O71" i="1"/>
  <c r="Y71" i="1"/>
  <c r="Z71" i="1"/>
  <c r="AA71" i="1"/>
  <c r="AB71" i="1"/>
  <c r="G72" i="1"/>
  <c r="H72" i="1"/>
  <c r="M72" i="1"/>
  <c r="N72" i="1"/>
  <c r="O72" i="1"/>
  <c r="Y72" i="1"/>
  <c r="Z72" i="1"/>
  <c r="AA72" i="1"/>
  <c r="AB72" i="1"/>
  <c r="G73" i="1"/>
  <c r="H73" i="1"/>
  <c r="M73" i="1"/>
  <c r="N73" i="1"/>
  <c r="O73" i="1"/>
  <c r="Y73" i="1"/>
  <c r="Z73" i="1"/>
  <c r="AA73" i="1"/>
  <c r="AA6" i="1"/>
  <c r="Z6" i="1"/>
  <c r="Y6" i="1"/>
  <c r="O6" i="1"/>
  <c r="N6" i="1"/>
  <c r="M6" i="1"/>
  <c r="H6" i="1"/>
  <c r="G6" i="1"/>
  <c r="F5" i="1"/>
  <c r="E5" i="1"/>
  <c r="U5" i="1"/>
  <c r="Q51" i="1" l="1"/>
  <c r="Q47" i="1"/>
  <c r="Q39" i="1"/>
  <c r="Q33" i="1"/>
  <c r="Q23" i="1"/>
  <c r="Q12" i="1"/>
  <c r="Q6" i="1"/>
  <c r="Q55" i="1"/>
  <c r="Q26" i="1"/>
  <c r="Q25" i="1"/>
  <c r="Q24" i="1"/>
  <c r="Q22" i="1"/>
  <c r="Q21" i="1"/>
  <c r="Q20" i="1"/>
  <c r="Q18" i="1"/>
  <c r="Q17" i="1"/>
  <c r="Q16" i="1"/>
  <c r="Q15" i="1"/>
  <c r="Q14" i="1"/>
  <c r="Q11" i="1"/>
  <c r="Q10" i="1"/>
  <c r="Q9" i="1"/>
  <c r="Q8" i="1"/>
  <c r="Q48" i="1"/>
  <c r="Q36" i="1"/>
  <c r="Q31" i="1"/>
  <c r="Q19" i="1"/>
  <c r="Q69" i="1"/>
  <c r="W51" i="1"/>
  <c r="W23" i="1"/>
  <c r="W15" i="1"/>
  <c r="W24" i="1"/>
  <c r="Q43" i="1"/>
  <c r="Q30" i="1"/>
  <c r="Q57" i="1"/>
  <c r="Q53" i="1"/>
  <c r="W53" i="1" s="1"/>
  <c r="Q50" i="1"/>
  <c r="Q44" i="1"/>
  <c r="Q65" i="1"/>
  <c r="W65" i="1" s="1"/>
  <c r="Q54" i="1"/>
  <c r="J69" i="1"/>
  <c r="X72" i="1"/>
  <c r="W72" i="1"/>
  <c r="X66" i="1"/>
  <c r="W66" i="1"/>
  <c r="X64" i="1"/>
  <c r="X62" i="1"/>
  <c r="W62" i="1"/>
  <c r="X60" i="1"/>
  <c r="X58" i="1"/>
  <c r="W58" i="1"/>
  <c r="X56" i="1"/>
  <c r="W56" i="1"/>
  <c r="X54" i="1"/>
  <c r="X52" i="1"/>
  <c r="X50" i="1"/>
  <c r="X48" i="1"/>
  <c r="W48" i="1"/>
  <c r="X46" i="1"/>
  <c r="X44" i="1"/>
  <c r="X42" i="1"/>
  <c r="W42" i="1"/>
  <c r="X40" i="1"/>
  <c r="X38" i="1"/>
  <c r="X36" i="1"/>
  <c r="W36" i="1"/>
  <c r="X34" i="1"/>
  <c r="X32" i="1"/>
  <c r="W32" i="1"/>
  <c r="X30" i="1"/>
  <c r="X28" i="1"/>
  <c r="W28" i="1"/>
  <c r="X26" i="1"/>
  <c r="X24" i="1"/>
  <c r="X22" i="1"/>
  <c r="X20" i="1"/>
  <c r="W20" i="1"/>
  <c r="X18" i="1"/>
  <c r="W18" i="1"/>
  <c r="X17" i="1"/>
  <c r="X15" i="1"/>
  <c r="X13" i="1"/>
  <c r="W13" i="1"/>
  <c r="X11" i="1"/>
  <c r="X9" i="1"/>
  <c r="X7" i="1"/>
  <c r="X70" i="1"/>
  <c r="W70" i="1"/>
  <c r="X68" i="1"/>
  <c r="W68" i="1"/>
  <c r="X73" i="1"/>
  <c r="W73" i="1"/>
  <c r="X71" i="1"/>
  <c r="W71" i="1"/>
  <c r="X69" i="1"/>
  <c r="X67" i="1"/>
  <c r="W67" i="1"/>
  <c r="X65" i="1"/>
  <c r="X63" i="1"/>
  <c r="W63" i="1"/>
  <c r="X61" i="1"/>
  <c r="W61" i="1"/>
  <c r="X59" i="1"/>
  <c r="W59" i="1"/>
  <c r="X57" i="1"/>
  <c r="W57" i="1"/>
  <c r="X55" i="1"/>
  <c r="X53" i="1"/>
  <c r="X51" i="1"/>
  <c r="X49" i="1"/>
  <c r="W49" i="1"/>
  <c r="X47" i="1"/>
  <c r="X45" i="1"/>
  <c r="W45" i="1"/>
  <c r="X43" i="1"/>
  <c r="W43" i="1"/>
  <c r="X41" i="1"/>
  <c r="W41" i="1"/>
  <c r="X39" i="1"/>
  <c r="W39" i="1"/>
  <c r="X37" i="1"/>
  <c r="W37" i="1"/>
  <c r="X35" i="1"/>
  <c r="X33" i="1"/>
  <c r="X31" i="1"/>
  <c r="X29" i="1"/>
  <c r="X27" i="1"/>
  <c r="X25" i="1"/>
  <c r="X23" i="1"/>
  <c r="X21" i="1"/>
  <c r="X19" i="1"/>
  <c r="X16" i="1"/>
  <c r="X14" i="1"/>
  <c r="X12" i="1"/>
  <c r="X10" i="1"/>
  <c r="X8" i="1"/>
  <c r="L5" i="1"/>
  <c r="K5" i="1"/>
  <c r="P6" i="1"/>
  <c r="W16" i="1"/>
  <c r="W12" i="1"/>
  <c r="W10" i="1"/>
  <c r="W8" i="1"/>
  <c r="W35" i="1"/>
  <c r="W33" i="1"/>
  <c r="W31" i="1"/>
  <c r="W29" i="1"/>
  <c r="W27" i="1"/>
  <c r="W25" i="1"/>
  <c r="W21" i="1"/>
  <c r="I5" i="1"/>
  <c r="J6" i="1"/>
  <c r="M5" i="1"/>
  <c r="O5" i="1"/>
  <c r="Z5" i="1"/>
  <c r="N5" i="1"/>
  <c r="Y5" i="1"/>
  <c r="AA5" i="1"/>
  <c r="J5" i="1" l="1"/>
  <c r="W44" i="1"/>
  <c r="W14" i="1"/>
  <c r="W55" i="1"/>
  <c r="W64" i="1"/>
  <c r="Q5" i="1"/>
  <c r="W47" i="1"/>
  <c r="W17" i="1"/>
  <c r="W22" i="1"/>
  <c r="W54" i="1"/>
  <c r="W26" i="1"/>
  <c r="W38" i="1"/>
  <c r="W46" i="1"/>
  <c r="W9" i="1"/>
  <c r="W69" i="1"/>
  <c r="W34" i="1"/>
  <c r="W52" i="1"/>
  <c r="W7" i="1"/>
  <c r="W11" i="1"/>
  <c r="W30" i="1"/>
  <c r="W40" i="1"/>
  <c r="W50" i="1"/>
  <c r="W19" i="1"/>
  <c r="P5" i="1"/>
  <c r="W60" i="1"/>
  <c r="W6" i="1"/>
  <c r="X6" i="1"/>
  <c r="AC5" i="1"/>
</calcChain>
</file>

<file path=xl/sharedStrings.xml><?xml version="1.0" encoding="utf-8"?>
<sst xmlns="http://schemas.openxmlformats.org/spreadsheetml/2006/main" count="183" uniqueCount="106">
  <si>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</si>
  <si>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</si>
  <si>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</si>
  <si>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</si>
  <si>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</si>
  <si>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</si>
  <si>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</si>
  <si>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</si>
  <si>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</si>
  <si>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</si>
  <si>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</si>
  <si>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</si>
  <si>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</si>
  <si>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</si>
  <si>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</si>
  <si>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</si>
  <si>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</si>
  <si>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</si>
  <si>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</si>
  <si>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</si>
  <si>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</si>
  <si>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</si>
  <si>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</si>
  <si>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</si>
  <si>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</si>
  <si>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</si>
  <si>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</si>
  <si>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</si>
  <si>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</si>
  <si>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</si>
  <si>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</si>
  <si>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</si>
  <si>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</si>
  <si>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</si>
  <si>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</si>
  <si>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</si>
  <si>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</si>
  <si>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</si>
  <si>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</si>
  <si>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</si>
  <si>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</si>
  <si>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</si>
  <si>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</si>
  <si>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</si>
  <si>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</si>
  <si>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</si>
  <si>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</si>
  <si>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</si>
  <si>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</si>
  <si>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</si>
  <si>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</si>
  <si>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</si>
  <si>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</si>
  <si>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</si>
  <si>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</si>
  <si>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</si>
  <si>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</si>
  <si>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</si>
  <si>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</si>
  <si>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</si>
  <si>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</si>
  <si>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</si>
  <si>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</si>
  <si>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</si>
  <si>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</si>
  <si>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</si>
  <si>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</si>
  <si>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</si>
  <si>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</si>
  <si>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</si>
  <si>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</si>
  <si>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</si>
  <si>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</si>
  <si>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</si>
  <si>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</si>
  <si>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</si>
  <si>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</si>
  <si>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</si>
  <si>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</si>
  <si>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</si>
  <si>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</si>
  <si>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</si>
  <si>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ср</t>
  </si>
  <si>
    <t>заказ</t>
  </si>
  <si>
    <t xml:space="preserve">ЗАКАЗ </t>
  </si>
  <si>
    <t>запас</t>
  </si>
  <si>
    <t>запас без заказа</t>
  </si>
  <si>
    <t>вес</t>
  </si>
  <si>
    <t>13,01,</t>
  </si>
  <si>
    <t>15,01,</t>
  </si>
  <si>
    <t>16,01,</t>
  </si>
  <si>
    <t>от филиала</t>
  </si>
  <si>
    <t>комментарий филиала</t>
  </si>
  <si>
    <t>03,01,</t>
  </si>
  <si>
    <t>12,01,</t>
  </si>
  <si>
    <t>17,01,</t>
  </si>
  <si>
    <t>263  Шпикачки Стародворские, ВЕС.  ПОКОМ</t>
  </si>
  <si>
    <t>470 Колбаса Любительская ТМ Вязанка в оболочке полиамид.Мясной продукт категории А.  Поком</t>
  </si>
  <si>
    <t>19,01,</t>
  </si>
  <si>
    <t>расчет</t>
  </si>
  <si>
    <t>20,01,(2)</t>
  </si>
  <si>
    <t>20,01,(3)</t>
  </si>
  <si>
    <t>20,01,(4)</t>
  </si>
  <si>
    <t>заказ в пути</t>
  </si>
  <si>
    <t>ср нов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</si>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</sst>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5" fillId="3" borderId="4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/>
    <xf numFmtId="164" fontId="6" fillId="6" borderId="4" xfId="0" applyNumberFormat="1" applyFont="1" applyFill="1" applyBorder="1" applyAlignment="1">
      <alignment horizontal="lef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11,01,24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13,01,</v>
          </cell>
          <cell r="N4" t="str">
            <v>15,01,</v>
          </cell>
          <cell r="O4" t="str">
            <v>16,01,</v>
          </cell>
          <cell r="P4" t="str">
            <v>19,01,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  <cell r="X4" t="str">
            <v>12,01,</v>
          </cell>
        </row>
        <row r="5">
          <cell r="E5">
            <v>28549.261999999999</v>
          </cell>
          <cell r="F5">
            <v>21527.707999999995</v>
          </cell>
          <cell r="I5">
            <v>28639.753999999994</v>
          </cell>
          <cell r="J5">
            <v>-90.491999999999223</v>
          </cell>
          <cell r="K5">
            <v>24217.624</v>
          </cell>
          <cell r="L5">
            <v>4331.6380000000008</v>
          </cell>
          <cell r="M5">
            <v>7851.3058000000019</v>
          </cell>
          <cell r="N5">
            <v>4998.190466666666</v>
          </cell>
          <cell r="O5">
            <v>4843.5247999999974</v>
          </cell>
          <cell r="P5">
            <v>12066.001546666668</v>
          </cell>
          <cell r="Q5">
            <v>0</v>
          </cell>
          <cell r="U5">
            <v>5818.3655999999983</v>
          </cell>
          <cell r="V5">
            <v>3314.1419999999989</v>
          </cell>
          <cell r="W5">
            <v>3679.5053999999996</v>
          </cell>
          <cell r="X5">
            <v>4115.9836000000014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4.2489999999999997</v>
          </cell>
          <cell r="D6">
            <v>117.65</v>
          </cell>
          <cell r="E6">
            <v>52.381</v>
          </cell>
          <cell r="F6">
            <v>64.385000000000005</v>
          </cell>
          <cell r="G6">
            <v>1</v>
          </cell>
          <cell r="H6">
            <v>50</v>
          </cell>
          <cell r="I6">
            <v>53.3</v>
          </cell>
          <cell r="J6">
            <v>-0.91899999999999693</v>
          </cell>
          <cell r="K6">
            <v>52.381</v>
          </cell>
          <cell r="M6">
            <v>0</v>
          </cell>
          <cell r="N6">
            <v>0</v>
          </cell>
          <cell r="O6">
            <v>10.4762</v>
          </cell>
          <cell r="P6">
            <v>29.900800000000004</v>
          </cell>
          <cell r="S6">
            <v>9</v>
          </cell>
          <cell r="T6">
            <v>6.1458353219678896</v>
          </cell>
          <cell r="U6">
            <v>4.9763999999999999</v>
          </cell>
          <cell r="V6">
            <v>16.294333333333334</v>
          </cell>
          <cell r="W6">
            <v>8.6494</v>
          </cell>
          <cell r="X6">
            <v>5.2229999999999999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609.26099999999997</v>
          </cell>
          <cell r="E7">
            <v>486.68099999999998</v>
          </cell>
          <cell r="F7">
            <v>72.44</v>
          </cell>
          <cell r="G7">
            <v>1</v>
          </cell>
          <cell r="H7">
            <v>45</v>
          </cell>
          <cell r="I7">
            <v>411.8</v>
          </cell>
          <cell r="J7">
            <v>74.880999999999972</v>
          </cell>
          <cell r="K7">
            <v>486.68099999999998</v>
          </cell>
          <cell r="M7">
            <v>60.075399999999945</v>
          </cell>
          <cell r="N7">
            <v>438.25659999999999</v>
          </cell>
          <cell r="O7">
            <v>97.336199999999991</v>
          </cell>
          <cell r="P7">
            <v>207.91759999999999</v>
          </cell>
          <cell r="S7">
            <v>8</v>
          </cell>
          <cell r="T7">
            <v>5.8639231858239791</v>
          </cell>
          <cell r="U7">
            <v>78.904199999999989</v>
          </cell>
          <cell r="V7">
            <v>30.399666666666661</v>
          </cell>
          <cell r="W7">
            <v>47.889200000000002</v>
          </cell>
          <cell r="X7">
            <v>77.465599999999995</v>
          </cell>
          <cell r="Y7" t="str">
            <v>сроки (от Петраша) 15,01,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972.58299999999997</v>
          </cell>
          <cell r="E8">
            <v>574.46600000000001</v>
          </cell>
          <cell r="F8">
            <v>324.30700000000002</v>
          </cell>
          <cell r="G8">
            <v>1</v>
          </cell>
          <cell r="H8">
            <v>45</v>
          </cell>
          <cell r="I8">
            <v>499.8</v>
          </cell>
          <cell r="J8">
            <v>74.665999999999997</v>
          </cell>
          <cell r="K8">
            <v>574.46600000000001</v>
          </cell>
          <cell r="M8">
            <v>0</v>
          </cell>
          <cell r="N8">
            <v>276.24199999999996</v>
          </cell>
          <cell r="O8">
            <v>114.89320000000001</v>
          </cell>
          <cell r="P8">
            <v>433.48980000000006</v>
          </cell>
          <cell r="S8">
            <v>9</v>
          </cell>
          <cell r="T8">
            <v>5.2270195277005076</v>
          </cell>
          <cell r="U8">
            <v>110.79619999999997</v>
          </cell>
          <cell r="V8">
            <v>48.224666666666671</v>
          </cell>
          <cell r="W8">
            <v>51.224999999999987</v>
          </cell>
          <cell r="X8">
            <v>88.018200000000007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268.82900000000001</v>
          </cell>
          <cell r="E9">
            <v>168.113</v>
          </cell>
          <cell r="F9">
            <v>77.491</v>
          </cell>
          <cell r="G9">
            <v>1</v>
          </cell>
          <cell r="H9">
            <v>40</v>
          </cell>
          <cell r="I9">
            <v>152.9</v>
          </cell>
          <cell r="J9">
            <v>15.212999999999994</v>
          </cell>
          <cell r="K9">
            <v>168.113</v>
          </cell>
          <cell r="M9">
            <v>0</v>
          </cell>
          <cell r="N9">
            <v>99.782000000000011</v>
          </cell>
          <cell r="O9">
            <v>33.622599999999998</v>
          </cell>
          <cell r="P9">
            <v>125.33039999999995</v>
          </cell>
          <cell r="S9">
            <v>9</v>
          </cell>
          <cell r="T9">
            <v>5.2724358021092961</v>
          </cell>
          <cell r="U9">
            <v>37.518000000000001</v>
          </cell>
          <cell r="V9">
            <v>27.897666666666662</v>
          </cell>
          <cell r="W9">
            <v>17.552399999999999</v>
          </cell>
          <cell r="X9">
            <v>25.862400000000001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221</v>
          </cell>
          <cell r="D10">
            <v>5</v>
          </cell>
          <cell r="E10">
            <v>215</v>
          </cell>
          <cell r="G10">
            <v>0.45</v>
          </cell>
          <cell r="H10">
            <v>45</v>
          </cell>
          <cell r="I10">
            <v>251.2</v>
          </cell>
          <cell r="J10">
            <v>-36.199999999999989</v>
          </cell>
          <cell r="K10">
            <v>215</v>
          </cell>
          <cell r="M10">
            <v>0</v>
          </cell>
          <cell r="N10">
            <v>225</v>
          </cell>
          <cell r="O10">
            <v>43</v>
          </cell>
          <cell r="P10">
            <v>162</v>
          </cell>
          <cell r="S10">
            <v>9</v>
          </cell>
          <cell r="T10">
            <v>5.2325581395348841</v>
          </cell>
          <cell r="U10">
            <v>34.278399999999998</v>
          </cell>
          <cell r="V10">
            <v>4.333333333333333</v>
          </cell>
          <cell r="W10">
            <v>16.8</v>
          </cell>
          <cell r="X10">
            <v>33.4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35</v>
          </cell>
          <cell r="D11">
            <v>80</v>
          </cell>
          <cell r="E11">
            <v>28</v>
          </cell>
          <cell r="F11">
            <v>62</v>
          </cell>
          <cell r="G11">
            <v>0.5</v>
          </cell>
          <cell r="H11">
            <v>60</v>
          </cell>
          <cell r="I11">
            <v>30</v>
          </cell>
          <cell r="J11">
            <v>-2</v>
          </cell>
          <cell r="K11">
            <v>28</v>
          </cell>
          <cell r="M11">
            <v>0</v>
          </cell>
          <cell r="N11">
            <v>0</v>
          </cell>
          <cell r="O11">
            <v>5.6</v>
          </cell>
          <cell r="S11">
            <v>11.071428571428573</v>
          </cell>
          <cell r="T11">
            <v>11.071428571428573</v>
          </cell>
          <cell r="U11">
            <v>7</v>
          </cell>
          <cell r="V11">
            <v>11.666666666666666</v>
          </cell>
          <cell r="W11">
            <v>6.6</v>
          </cell>
          <cell r="X11">
            <v>7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59</v>
          </cell>
          <cell r="D12">
            <v>105</v>
          </cell>
          <cell r="E12">
            <v>160</v>
          </cell>
          <cell r="F12">
            <v>2</v>
          </cell>
          <cell r="G12">
            <v>0.17</v>
          </cell>
          <cell r="H12">
            <v>120</v>
          </cell>
          <cell r="I12">
            <v>160</v>
          </cell>
          <cell r="J12">
            <v>0</v>
          </cell>
          <cell r="K12">
            <v>55</v>
          </cell>
          <cell r="L12">
            <v>105</v>
          </cell>
          <cell r="M12">
            <v>0</v>
          </cell>
          <cell r="N12">
            <v>0</v>
          </cell>
          <cell r="O12">
            <v>11</v>
          </cell>
          <cell r="P12">
            <v>97</v>
          </cell>
          <cell r="S12">
            <v>9</v>
          </cell>
          <cell r="T12">
            <v>0.18181818181818182</v>
          </cell>
          <cell r="U12">
            <v>7.4</v>
          </cell>
          <cell r="V12">
            <v>0</v>
          </cell>
          <cell r="W12">
            <v>3.6</v>
          </cell>
          <cell r="X12">
            <v>3.6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78</v>
          </cell>
          <cell r="D13">
            <v>4</v>
          </cell>
          <cell r="E13">
            <v>47</v>
          </cell>
          <cell r="G13">
            <v>0.42</v>
          </cell>
          <cell r="H13">
            <v>35</v>
          </cell>
          <cell r="I13">
            <v>60</v>
          </cell>
          <cell r="J13">
            <v>-13</v>
          </cell>
          <cell r="K13">
            <v>47</v>
          </cell>
          <cell r="M13">
            <v>76.800000000000011</v>
          </cell>
          <cell r="N13">
            <v>96.199999999999989</v>
          </cell>
          <cell r="O13">
            <v>9.4</v>
          </cell>
          <cell r="S13">
            <v>18.404255319148934</v>
          </cell>
          <cell r="T13">
            <v>18.404255319148934</v>
          </cell>
          <cell r="U13">
            <v>24.4</v>
          </cell>
          <cell r="V13">
            <v>6</v>
          </cell>
          <cell r="W13">
            <v>10.4</v>
          </cell>
          <cell r="X13">
            <v>17.399999999999999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70</v>
          </cell>
          <cell r="E14">
            <v>49</v>
          </cell>
          <cell r="G14">
            <v>0.42</v>
          </cell>
          <cell r="H14">
            <v>35</v>
          </cell>
          <cell r="I14">
            <v>84</v>
          </cell>
          <cell r="J14">
            <v>-35</v>
          </cell>
          <cell r="K14">
            <v>49</v>
          </cell>
          <cell r="M14">
            <v>76.400000000000006</v>
          </cell>
          <cell r="N14">
            <v>19.599999999999994</v>
          </cell>
          <cell r="O14">
            <v>9.8000000000000007</v>
          </cell>
          <cell r="S14">
            <v>9.7959183673469372</v>
          </cell>
          <cell r="T14">
            <v>9.7959183673469372</v>
          </cell>
          <cell r="U14">
            <v>17.399999999999999</v>
          </cell>
          <cell r="V14">
            <v>2.3333333333333335</v>
          </cell>
          <cell r="W14">
            <v>11.4</v>
          </cell>
          <cell r="X14">
            <v>12.6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260</v>
          </cell>
          <cell r="E15">
            <v>145</v>
          </cell>
          <cell r="F15">
            <v>81</v>
          </cell>
          <cell r="G15">
            <v>0.35</v>
          </cell>
          <cell r="H15">
            <v>45</v>
          </cell>
          <cell r="I15">
            <v>139</v>
          </cell>
          <cell r="J15">
            <v>6</v>
          </cell>
          <cell r="K15">
            <v>145</v>
          </cell>
          <cell r="M15">
            <v>80.200000000000045</v>
          </cell>
          <cell r="N15">
            <v>71.799999999999955</v>
          </cell>
          <cell r="O15">
            <v>29</v>
          </cell>
          <cell r="P15">
            <v>28</v>
          </cell>
          <cell r="S15">
            <v>9</v>
          </cell>
          <cell r="T15">
            <v>8.0344827586206904</v>
          </cell>
          <cell r="U15">
            <v>36.200000000000003</v>
          </cell>
          <cell r="V15">
            <v>4.333333333333333</v>
          </cell>
          <cell r="W15">
            <v>21.6</v>
          </cell>
          <cell r="X15">
            <v>28.8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363</v>
          </cell>
          <cell r="E16">
            <v>150</v>
          </cell>
          <cell r="F16">
            <v>179</v>
          </cell>
          <cell r="G16">
            <v>0.35</v>
          </cell>
          <cell r="H16">
            <v>45</v>
          </cell>
          <cell r="I16">
            <v>146</v>
          </cell>
          <cell r="J16">
            <v>4</v>
          </cell>
          <cell r="K16">
            <v>150</v>
          </cell>
          <cell r="M16">
            <v>0</v>
          </cell>
          <cell r="N16">
            <v>44</v>
          </cell>
          <cell r="O16">
            <v>30</v>
          </cell>
          <cell r="P16">
            <v>47</v>
          </cell>
          <cell r="S16">
            <v>9</v>
          </cell>
          <cell r="T16">
            <v>7.4333333333333336</v>
          </cell>
          <cell r="U16">
            <v>47.6</v>
          </cell>
          <cell r="V16">
            <v>12.666666666666666</v>
          </cell>
          <cell r="W16">
            <v>21</v>
          </cell>
          <cell r="X16">
            <v>28.4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448.255</v>
          </cell>
          <cell r="D17">
            <v>1.024</v>
          </cell>
          <cell r="E17">
            <v>313.60000000000002</v>
          </cell>
          <cell r="F17">
            <v>102.89400000000001</v>
          </cell>
          <cell r="G17">
            <v>1</v>
          </cell>
          <cell r="H17">
            <v>55</v>
          </cell>
          <cell r="I17">
            <v>292.75</v>
          </cell>
          <cell r="J17">
            <v>20.850000000000023</v>
          </cell>
          <cell r="K17">
            <v>313.60000000000002</v>
          </cell>
          <cell r="M17">
            <v>177.7623999999999</v>
          </cell>
          <cell r="N17">
            <v>0</v>
          </cell>
          <cell r="O17">
            <v>62.720000000000006</v>
          </cell>
          <cell r="P17">
            <v>283.82360000000011</v>
          </cell>
          <cell r="S17">
            <v>9</v>
          </cell>
          <cell r="T17">
            <v>4.4747512755102026</v>
          </cell>
          <cell r="U17">
            <v>64.457599999999999</v>
          </cell>
          <cell r="V17">
            <v>40.075333333333333</v>
          </cell>
          <cell r="W17">
            <v>45.995199999999997</v>
          </cell>
          <cell r="X17">
            <v>45.102400000000003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6296.6239999999998</v>
          </cell>
          <cell r="D18">
            <v>0.64</v>
          </cell>
          <cell r="E18">
            <v>2411.4299999999998</v>
          </cell>
          <cell r="F18">
            <v>3450.1089999999999</v>
          </cell>
          <cell r="G18">
            <v>1</v>
          </cell>
          <cell r="H18">
            <v>50</v>
          </cell>
          <cell r="I18">
            <v>2429</v>
          </cell>
          <cell r="J18">
            <v>-17.570000000000164</v>
          </cell>
          <cell r="K18">
            <v>2411.4299999999998</v>
          </cell>
          <cell r="M18">
            <v>0</v>
          </cell>
          <cell r="N18">
            <v>0</v>
          </cell>
          <cell r="O18">
            <v>482.28599999999994</v>
          </cell>
          <cell r="P18">
            <v>1469.2081999999996</v>
          </cell>
          <cell r="S18">
            <v>10.199999999999999</v>
          </cell>
          <cell r="T18">
            <v>7.1536577881174246</v>
          </cell>
          <cell r="U18">
            <v>789.52980000000002</v>
          </cell>
          <cell r="V18">
            <v>194.857</v>
          </cell>
          <cell r="W18">
            <v>426.26959999999997</v>
          </cell>
          <cell r="X18">
            <v>418.22860000000003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548.97799999999995</v>
          </cell>
          <cell r="D19">
            <v>402.774</v>
          </cell>
          <cell r="E19">
            <v>819.41800000000001</v>
          </cell>
          <cell r="F19">
            <v>78.097999999999999</v>
          </cell>
          <cell r="G19">
            <v>1</v>
          </cell>
          <cell r="H19">
            <v>55</v>
          </cell>
          <cell r="I19">
            <v>796.78</v>
          </cell>
          <cell r="J19">
            <v>22.638000000000034</v>
          </cell>
          <cell r="K19">
            <v>417.43799999999999</v>
          </cell>
          <cell r="L19">
            <v>401.98</v>
          </cell>
          <cell r="M19">
            <v>349.17080000000016</v>
          </cell>
          <cell r="N19">
            <v>27.641199999999799</v>
          </cell>
          <cell r="O19">
            <v>83.4876</v>
          </cell>
          <cell r="P19">
            <v>296.47840000000008</v>
          </cell>
          <cell r="S19">
            <v>9</v>
          </cell>
          <cell r="T19">
            <v>5.4488331201280182</v>
          </cell>
          <cell r="U19">
            <v>90.52079999999998</v>
          </cell>
          <cell r="V19">
            <v>49.860000000000007</v>
          </cell>
          <cell r="W19">
            <v>64.934400000000011</v>
          </cell>
          <cell r="X19">
            <v>67.137599999999992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6308.3029999999999</v>
          </cell>
          <cell r="D20">
            <v>5831.5249999999996</v>
          </cell>
          <cell r="E20">
            <v>4134.5200000000004</v>
          </cell>
          <cell r="F20">
            <v>7324.7719999999999</v>
          </cell>
          <cell r="G20">
            <v>1</v>
          </cell>
          <cell r="H20">
            <v>60</v>
          </cell>
          <cell r="I20">
            <v>3967.1</v>
          </cell>
          <cell r="J20">
            <v>167.42000000000053</v>
          </cell>
          <cell r="K20">
            <v>4134.5200000000004</v>
          </cell>
          <cell r="M20">
            <v>0</v>
          </cell>
          <cell r="N20">
            <v>0</v>
          </cell>
          <cell r="O20">
            <v>826.90400000000011</v>
          </cell>
          <cell r="P20">
            <v>1109.6487999999999</v>
          </cell>
          <cell r="S20">
            <v>10.199999999999999</v>
          </cell>
          <cell r="T20">
            <v>8.8580681675260955</v>
          </cell>
          <cell r="U20">
            <v>1149.1717999999998</v>
          </cell>
          <cell r="V20">
            <v>1092.6816666666666</v>
          </cell>
          <cell r="W20">
            <v>633.23820000000001</v>
          </cell>
          <cell r="X20">
            <v>694.38900000000001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23.105</v>
          </cell>
          <cell r="D21">
            <v>79.5</v>
          </cell>
          <cell r="E21">
            <v>59.381999999999998</v>
          </cell>
          <cell r="F21">
            <v>27.731999999999999</v>
          </cell>
          <cell r="G21">
            <v>1</v>
          </cell>
          <cell r="H21">
            <v>50</v>
          </cell>
          <cell r="I21">
            <v>63.75</v>
          </cell>
          <cell r="J21">
            <v>-4.3680000000000021</v>
          </cell>
          <cell r="K21">
            <v>59.381999999999998</v>
          </cell>
          <cell r="M21">
            <v>58.075666666666663</v>
          </cell>
          <cell r="N21">
            <v>0</v>
          </cell>
          <cell r="O21">
            <v>11.8764</v>
          </cell>
          <cell r="P21">
            <v>21.079933333333344</v>
          </cell>
          <cell r="S21">
            <v>9</v>
          </cell>
          <cell r="T21">
            <v>7.2250569757390002</v>
          </cell>
          <cell r="U21">
            <v>11.200799999999997</v>
          </cell>
          <cell r="V21">
            <v>12.582666666666666</v>
          </cell>
          <cell r="W21">
            <v>11.495000000000001</v>
          </cell>
          <cell r="X21">
            <v>9.178799999999999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480.2</v>
          </cell>
          <cell r="D22">
            <v>0.28999999999999998</v>
          </cell>
          <cell r="E22">
            <v>398.35399999999998</v>
          </cell>
          <cell r="F22">
            <v>27.07</v>
          </cell>
          <cell r="G22">
            <v>1</v>
          </cell>
          <cell r="H22">
            <v>55</v>
          </cell>
          <cell r="I22">
            <v>381.4</v>
          </cell>
          <cell r="J22">
            <v>16.954000000000008</v>
          </cell>
          <cell r="K22">
            <v>398.35399999999998</v>
          </cell>
          <cell r="M22">
            <v>311.23040000000003</v>
          </cell>
          <cell r="N22">
            <v>0</v>
          </cell>
          <cell r="O22">
            <v>79.6708</v>
          </cell>
          <cell r="P22">
            <v>378.73679999999996</v>
          </cell>
          <cell r="S22">
            <v>9</v>
          </cell>
          <cell r="T22">
            <v>4.2462282291630062</v>
          </cell>
          <cell r="U22">
            <v>81.673200000000008</v>
          </cell>
          <cell r="V22">
            <v>44.364000000000004</v>
          </cell>
          <cell r="W22">
            <v>57.715200000000003</v>
          </cell>
          <cell r="X22">
            <v>57.297199999999997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7099.8990000000003</v>
          </cell>
          <cell r="D23">
            <v>2839.4830000000002</v>
          </cell>
          <cell r="E23">
            <v>5478.25</v>
          </cell>
          <cell r="F23">
            <v>3743.1759999999999</v>
          </cell>
          <cell r="G23">
            <v>1</v>
          </cell>
          <cell r="H23">
            <v>60</v>
          </cell>
          <cell r="I23">
            <v>5415.9449999999997</v>
          </cell>
          <cell r="J23">
            <v>62.305000000000291</v>
          </cell>
          <cell r="K23">
            <v>3464.6549999999997</v>
          </cell>
          <cell r="L23">
            <v>2013.595</v>
          </cell>
          <cell r="M23">
            <v>800</v>
          </cell>
          <cell r="N23">
            <v>0</v>
          </cell>
          <cell r="O23">
            <v>692.93099999999993</v>
          </cell>
          <cell r="P23">
            <v>2524.7201999999984</v>
          </cell>
          <cell r="S23">
            <v>10.199999999999998</v>
          </cell>
          <cell r="T23">
            <v>6.5564623317473165</v>
          </cell>
          <cell r="U23">
            <v>1078.8712</v>
          </cell>
          <cell r="V23">
            <v>291.09166666666664</v>
          </cell>
          <cell r="W23">
            <v>609.16279999999983</v>
          </cell>
          <cell r="X23">
            <v>599.37259999999992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3158.674</v>
          </cell>
          <cell r="D24">
            <v>1512.0160000000001</v>
          </cell>
          <cell r="E24">
            <v>1899.6369999999999</v>
          </cell>
          <cell r="F24">
            <v>2465.549</v>
          </cell>
          <cell r="G24">
            <v>1</v>
          </cell>
          <cell r="H24">
            <v>60</v>
          </cell>
          <cell r="I24">
            <v>1855.5</v>
          </cell>
          <cell r="J24">
            <v>44.136999999999944</v>
          </cell>
          <cell r="K24">
            <v>1899.6369999999999</v>
          </cell>
          <cell r="M24">
            <v>300</v>
          </cell>
          <cell r="N24">
            <v>0</v>
          </cell>
          <cell r="O24">
            <v>379.92739999999998</v>
          </cell>
          <cell r="P24">
            <v>1109.7104799999997</v>
          </cell>
          <cell r="S24">
            <v>10.199999999999999</v>
          </cell>
          <cell r="T24">
            <v>7.2791512273134291</v>
          </cell>
          <cell r="U24">
            <v>509.12699999999995</v>
          </cell>
          <cell r="V24">
            <v>367.66799999999995</v>
          </cell>
          <cell r="W24">
            <v>280.29259999999999</v>
          </cell>
          <cell r="X24">
            <v>296.18420000000003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832.15300000000002</v>
          </cell>
          <cell r="D25">
            <v>1.1910000000000001</v>
          </cell>
          <cell r="E25">
            <v>367.108</v>
          </cell>
          <cell r="F25">
            <v>406.42200000000003</v>
          </cell>
          <cell r="G25">
            <v>1</v>
          </cell>
          <cell r="H25">
            <v>60</v>
          </cell>
          <cell r="I25">
            <v>348.1</v>
          </cell>
          <cell r="J25">
            <v>19.007999999999981</v>
          </cell>
          <cell r="K25">
            <v>367.108</v>
          </cell>
          <cell r="M25">
            <v>0</v>
          </cell>
          <cell r="N25">
            <v>0</v>
          </cell>
          <cell r="O25">
            <v>73.421599999999998</v>
          </cell>
          <cell r="P25">
            <v>254.37239999999997</v>
          </cell>
          <cell r="S25">
            <v>9</v>
          </cell>
          <cell r="T25">
            <v>5.5354555062815312</v>
          </cell>
          <cell r="U25">
            <v>112.74920000000002</v>
          </cell>
          <cell r="V25">
            <v>12.330333333333328</v>
          </cell>
          <cell r="W25">
            <v>38.721600000000002</v>
          </cell>
          <cell r="X25">
            <v>55.987199999999994</v>
          </cell>
        </row>
        <row r="26">
          <cell r="A26" t="str">
            <v>242  Колбаса Сервелат ЗАПЕЧ.Дугушка ТМ Стародворье, вектор, в/к     ПОКОМ</v>
          </cell>
          <cell r="B26" t="str">
            <v>кг</v>
          </cell>
          <cell r="C26">
            <v>510.46499999999997</v>
          </cell>
          <cell r="E26">
            <v>345.90800000000002</v>
          </cell>
          <cell r="F26">
            <v>118.93600000000001</v>
          </cell>
          <cell r="G26">
            <v>1</v>
          </cell>
          <cell r="H26">
            <v>60</v>
          </cell>
          <cell r="I26">
            <v>324.95</v>
          </cell>
          <cell r="J26">
            <v>20.958000000000027</v>
          </cell>
          <cell r="K26">
            <v>345.90800000000002</v>
          </cell>
          <cell r="M26">
            <v>100</v>
          </cell>
          <cell r="N26">
            <v>181.44199999999995</v>
          </cell>
          <cell r="O26">
            <v>69.181600000000003</v>
          </cell>
          <cell r="P26">
            <v>222.25640000000007</v>
          </cell>
          <cell r="S26">
            <v>9</v>
          </cell>
          <cell r="T26">
            <v>5.7873480809926328</v>
          </cell>
          <cell r="U26">
            <v>67.746599999999987</v>
          </cell>
          <cell r="V26">
            <v>25.118999999999996</v>
          </cell>
          <cell r="W26">
            <v>41.468800000000002</v>
          </cell>
          <cell r="X26">
            <v>55.658399999999993</v>
          </cell>
        </row>
        <row r="27">
          <cell r="A27" t="str">
            <v>243  Колбаса Сервелат Зернистый, ВЕС.  ПОКОМ</v>
          </cell>
          <cell r="B27" t="str">
            <v>кг</v>
          </cell>
          <cell r="C27">
            <v>236.755</v>
          </cell>
          <cell r="D27">
            <v>0.22</v>
          </cell>
          <cell r="E27">
            <v>191.21299999999999</v>
          </cell>
          <cell r="G27">
            <v>1</v>
          </cell>
          <cell r="H27">
            <v>35</v>
          </cell>
          <cell r="I27">
            <v>220.916</v>
          </cell>
          <cell r="J27">
            <v>-29.703000000000003</v>
          </cell>
          <cell r="K27">
            <v>191.21299999999999</v>
          </cell>
          <cell r="M27">
            <v>249.12899999999996</v>
          </cell>
          <cell r="N27">
            <v>278.28899999999999</v>
          </cell>
          <cell r="O27">
            <v>38.242599999999996</v>
          </cell>
          <cell r="S27">
            <v>13.79137401745697</v>
          </cell>
          <cell r="T27">
            <v>13.79137401745697</v>
          </cell>
          <cell r="U27">
            <v>47.089600000000004</v>
          </cell>
          <cell r="V27">
            <v>0</v>
          </cell>
          <cell r="W27">
            <v>37.192999999999998</v>
          </cell>
          <cell r="X27">
            <v>53.632399999999997</v>
          </cell>
        </row>
        <row r="28">
          <cell r="A28" t="str">
            <v>244  Колбаса Сервелат Кремлевский, ВЕС. ПОКОМ</v>
          </cell>
          <cell r="B28" t="str">
            <v>кг</v>
          </cell>
          <cell r="C28">
            <v>96.897999999999996</v>
          </cell>
          <cell r="D28">
            <v>5.9790000000000001</v>
          </cell>
          <cell r="E28">
            <v>85.055999999999997</v>
          </cell>
          <cell r="F28">
            <v>-0.14399999999999999</v>
          </cell>
          <cell r="G28">
            <v>1</v>
          </cell>
          <cell r="H28">
            <v>40</v>
          </cell>
          <cell r="I28">
            <v>86.7</v>
          </cell>
          <cell r="J28">
            <v>-1.6440000000000055</v>
          </cell>
          <cell r="K28">
            <v>85.055999999999997</v>
          </cell>
          <cell r="M28">
            <v>107.28400000000002</v>
          </cell>
          <cell r="N28">
            <v>67.219999999999985</v>
          </cell>
          <cell r="O28">
            <v>17.011199999999999</v>
          </cell>
          <cell r="S28">
            <v>10.249717832957112</v>
          </cell>
          <cell r="T28">
            <v>10.249717832957112</v>
          </cell>
          <cell r="U28">
            <v>15.283799999999999</v>
          </cell>
          <cell r="V28">
            <v>9.4306666666666672</v>
          </cell>
          <cell r="W28">
            <v>15.253</v>
          </cell>
          <cell r="X28">
            <v>19.700800000000001</v>
          </cell>
        </row>
        <row r="29">
          <cell r="A29" t="str">
            <v>247  Сардельки Нежные, ВЕС.  ПОКОМ</v>
          </cell>
          <cell r="B29" t="str">
            <v>кг</v>
          </cell>
          <cell r="C29">
            <v>300.25200000000001</v>
          </cell>
          <cell r="D29">
            <v>54.679000000000002</v>
          </cell>
          <cell r="E29">
            <v>294.67200000000003</v>
          </cell>
          <cell r="G29">
            <v>1</v>
          </cell>
          <cell r="H29">
            <v>30</v>
          </cell>
          <cell r="I29">
            <v>304.35599999999999</v>
          </cell>
          <cell r="J29">
            <v>-9.6839999999999691</v>
          </cell>
          <cell r="K29">
            <v>240.61600000000004</v>
          </cell>
          <cell r="L29">
            <v>54.055999999999997</v>
          </cell>
          <cell r="M29">
            <v>293.12960000000004</v>
          </cell>
          <cell r="N29">
            <v>376.66139999999984</v>
          </cell>
          <cell r="O29">
            <v>48.123200000000011</v>
          </cell>
          <cell r="S29">
            <v>13.918255643847454</v>
          </cell>
          <cell r="T29">
            <v>13.918255643847454</v>
          </cell>
          <cell r="U29">
            <v>69.367599999999996</v>
          </cell>
          <cell r="V29">
            <v>39.360666666666667</v>
          </cell>
          <cell r="W29">
            <v>43.4666</v>
          </cell>
          <cell r="X29">
            <v>67.471599999999995</v>
          </cell>
        </row>
        <row r="30">
          <cell r="A30" t="str">
            <v>248  Сардельки Сочные ТМ Особый рецепт,   ПОКОМ</v>
          </cell>
          <cell r="B30" t="str">
            <v>кг</v>
          </cell>
          <cell r="C30">
            <v>552.08900000000006</v>
          </cell>
          <cell r="D30">
            <v>113.22</v>
          </cell>
          <cell r="E30">
            <v>562.01599999999996</v>
          </cell>
          <cell r="F30">
            <v>41.671999999999997</v>
          </cell>
          <cell r="G30">
            <v>1</v>
          </cell>
          <cell r="H30">
            <v>30</v>
          </cell>
          <cell r="I30">
            <v>533.99900000000002</v>
          </cell>
          <cell r="J30">
            <v>28.016999999999939</v>
          </cell>
          <cell r="K30">
            <v>457.61699999999996</v>
          </cell>
          <cell r="L30">
            <v>104.399</v>
          </cell>
          <cell r="M30">
            <v>70</v>
          </cell>
          <cell r="N30">
            <v>241.81399999999996</v>
          </cell>
          <cell r="O30">
            <v>91.523399999999995</v>
          </cell>
          <cell r="P30">
            <v>180</v>
          </cell>
          <cell r="R30" t="str">
            <v>Петраш</v>
          </cell>
          <cell r="S30">
            <v>5.828957403243324</v>
          </cell>
          <cell r="T30">
            <v>3.8622472504299448</v>
          </cell>
          <cell r="U30">
            <v>96.462000000000018</v>
          </cell>
          <cell r="V30">
            <v>9.0163333333333338</v>
          </cell>
          <cell r="W30">
            <v>34.713000000000008</v>
          </cell>
          <cell r="X30">
            <v>59.951199999999993</v>
          </cell>
          <cell r="Y30" t="str">
            <v>сроки (от Петраша) 15,01,</v>
          </cell>
        </row>
        <row r="31">
          <cell r="A31" t="str">
            <v>250  Сардельки стародворские с говядиной в обол. NDX, ВЕС. ПОКОМ</v>
          </cell>
          <cell r="B31" t="str">
            <v>кг</v>
          </cell>
          <cell r="D31">
            <v>125.33199999999999</v>
          </cell>
          <cell r="E31">
            <v>124.16500000000001</v>
          </cell>
          <cell r="F31">
            <v>1.167</v>
          </cell>
          <cell r="G31">
            <v>1</v>
          </cell>
          <cell r="H31">
            <v>30</v>
          </cell>
          <cell r="I31">
            <v>144.13200000000001</v>
          </cell>
          <cell r="J31">
            <v>-19.966999999999999</v>
          </cell>
          <cell r="K31">
            <v>62.433000000000007</v>
          </cell>
          <cell r="L31">
            <v>61.731999999999999</v>
          </cell>
          <cell r="M31">
            <v>57.054933333333359</v>
          </cell>
          <cell r="N31">
            <v>0</v>
          </cell>
          <cell r="O31">
            <v>12.486600000000001</v>
          </cell>
          <cell r="P31">
            <v>54.157466666666643</v>
          </cell>
          <cell r="S31">
            <v>9</v>
          </cell>
          <cell r="T31">
            <v>4.6627531380306371</v>
          </cell>
          <cell r="U31">
            <v>0</v>
          </cell>
          <cell r="V31">
            <v>11.489333333333329</v>
          </cell>
          <cell r="W31">
            <v>7.8263999999999996</v>
          </cell>
          <cell r="X31">
            <v>1.3056000000000012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575.10699999999997</v>
          </cell>
          <cell r="D32">
            <v>2.8719999999999999</v>
          </cell>
          <cell r="E32">
            <v>479.221</v>
          </cell>
          <cell r="G32">
            <v>1</v>
          </cell>
          <cell r="H32">
            <v>40</v>
          </cell>
          <cell r="I32">
            <v>463.2</v>
          </cell>
          <cell r="J32">
            <v>16.021000000000015</v>
          </cell>
          <cell r="K32">
            <v>479.221</v>
          </cell>
          <cell r="M32">
            <v>649.35100000000011</v>
          </cell>
          <cell r="N32">
            <v>745.69699999999978</v>
          </cell>
          <cell r="O32">
            <v>95.844200000000001</v>
          </cell>
          <cell r="S32">
            <v>14.555372156061607</v>
          </cell>
          <cell r="T32">
            <v>14.555372156061607</v>
          </cell>
          <cell r="U32">
            <v>95.962000000000018</v>
          </cell>
          <cell r="V32">
            <v>34.140333333333338</v>
          </cell>
          <cell r="W32">
            <v>95.838200000000001</v>
          </cell>
          <cell r="X32">
            <v>139.2176</v>
          </cell>
        </row>
        <row r="33">
          <cell r="A33" t="str">
            <v>257  Сосиски Молочные оригинальные ТМ Особый рецепт, ВЕС.   ПОКОМ</v>
          </cell>
          <cell r="B33" t="str">
            <v>кг</v>
          </cell>
          <cell r="C33">
            <v>64.06</v>
          </cell>
          <cell r="D33">
            <v>403.07</v>
          </cell>
          <cell r="E33">
            <v>440.46600000000001</v>
          </cell>
          <cell r="F33">
            <v>-0.158</v>
          </cell>
          <cell r="G33">
            <v>1</v>
          </cell>
          <cell r="H33">
            <v>35</v>
          </cell>
          <cell r="I33">
            <v>512.13499999999999</v>
          </cell>
          <cell r="J33">
            <v>-71.668999999999983</v>
          </cell>
          <cell r="K33">
            <v>177.83100000000002</v>
          </cell>
          <cell r="L33">
            <v>262.63499999999999</v>
          </cell>
          <cell r="M33">
            <v>150</v>
          </cell>
          <cell r="N33">
            <v>0</v>
          </cell>
          <cell r="O33">
            <v>35.566200000000002</v>
          </cell>
          <cell r="P33">
            <v>170.25379999999998</v>
          </cell>
          <cell r="S33">
            <v>9</v>
          </cell>
          <cell r="T33">
            <v>4.2130449696622074</v>
          </cell>
          <cell r="U33">
            <v>25.645800000000008</v>
          </cell>
          <cell r="V33">
            <v>28.759333333333331</v>
          </cell>
          <cell r="W33">
            <v>22.012800000000006</v>
          </cell>
          <cell r="X33">
            <v>20.904200000000003</v>
          </cell>
        </row>
        <row r="34">
          <cell r="A34" t="str">
            <v>259  Сосиски Сливочные Дугушка, ВЕС.   ПОКОМ</v>
          </cell>
          <cell r="B34" t="str">
            <v>кг</v>
          </cell>
          <cell r="C34">
            <v>282.06400000000002</v>
          </cell>
          <cell r="E34">
            <v>130.79300000000001</v>
          </cell>
          <cell r="F34">
            <v>120.7</v>
          </cell>
          <cell r="G34">
            <v>1</v>
          </cell>
          <cell r="H34">
            <v>45</v>
          </cell>
          <cell r="I34">
            <v>122</v>
          </cell>
          <cell r="J34">
            <v>8.7930000000000064</v>
          </cell>
          <cell r="K34">
            <v>130.79300000000001</v>
          </cell>
          <cell r="M34">
            <v>0</v>
          </cell>
          <cell r="N34">
            <v>64.176999999999992</v>
          </cell>
          <cell r="O34">
            <v>26.1586</v>
          </cell>
          <cell r="P34">
            <v>50.55040000000001</v>
          </cell>
          <cell r="S34">
            <v>9.0000000000000018</v>
          </cell>
          <cell r="T34">
            <v>7.0675418409242088</v>
          </cell>
          <cell r="U34">
            <v>38.998599999999996</v>
          </cell>
          <cell r="V34">
            <v>4.214666666666667</v>
          </cell>
          <cell r="W34">
            <v>17.8916</v>
          </cell>
          <cell r="X34">
            <v>24.300599999999999</v>
          </cell>
        </row>
        <row r="35">
          <cell r="A35" t="str">
            <v>263  Шпикачки Стародворские, ВЕС.  ПОКОМ</v>
          </cell>
          <cell r="B35" t="str">
            <v>кг</v>
          </cell>
          <cell r="E35">
            <v>-1.0740000000000001</v>
          </cell>
          <cell r="G35">
            <v>1</v>
          </cell>
          <cell r="H35">
            <v>30</v>
          </cell>
          <cell r="J35">
            <v>-1.0740000000000001</v>
          </cell>
          <cell r="K35">
            <v>-1.0740000000000001</v>
          </cell>
          <cell r="M35">
            <v>30.424800000000001</v>
          </cell>
          <cell r="N35">
            <v>0</v>
          </cell>
          <cell r="O35">
            <v>-0.21480000000000002</v>
          </cell>
          <cell r="P35">
            <v>30</v>
          </cell>
          <cell r="S35">
            <v>-281.3072625698324</v>
          </cell>
          <cell r="T35">
            <v>-141.64245810055866</v>
          </cell>
          <cell r="U35">
            <v>18.7318</v>
          </cell>
          <cell r="V35">
            <v>9.8456666666666663</v>
          </cell>
          <cell r="W35">
            <v>4.3464</v>
          </cell>
          <cell r="X35">
            <v>7.2399999999999992E-2</v>
          </cell>
        </row>
        <row r="36">
          <cell r="A36" t="str">
            <v>265  Колбаса Балыкбургская, ВЕС, ТМ Баварушка  ПОКОМ</v>
          </cell>
          <cell r="B36" t="str">
            <v>кг</v>
          </cell>
          <cell r="C36">
            <v>253.17599999999999</v>
          </cell>
          <cell r="D36">
            <v>852.39400000000001</v>
          </cell>
          <cell r="E36">
            <v>693.26800000000003</v>
          </cell>
          <cell r="F36">
            <v>338.495</v>
          </cell>
          <cell r="G36">
            <v>1</v>
          </cell>
          <cell r="H36">
            <v>45</v>
          </cell>
          <cell r="I36">
            <v>693.97799999999995</v>
          </cell>
          <cell r="J36">
            <v>-0.70999999999992269</v>
          </cell>
          <cell r="K36">
            <v>490.89000000000004</v>
          </cell>
          <cell r="L36">
            <v>202.37799999999999</v>
          </cell>
          <cell r="M36">
            <v>281.85379999999992</v>
          </cell>
          <cell r="N36">
            <v>0</v>
          </cell>
          <cell r="O36">
            <v>98.178000000000011</v>
          </cell>
          <cell r="P36">
            <v>263.25320000000022</v>
          </cell>
          <cell r="S36">
            <v>9.0000000000000018</v>
          </cell>
          <cell r="T36">
            <v>6.3186131312514</v>
          </cell>
          <cell r="U36">
            <v>14.996000000000004</v>
          </cell>
          <cell r="V36">
            <v>103.738</v>
          </cell>
          <cell r="W36">
            <v>83.567399999999992</v>
          </cell>
          <cell r="X36">
            <v>74.365199999999987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C37">
            <v>874.21699999999998</v>
          </cell>
          <cell r="D37">
            <v>2.3540000000000001</v>
          </cell>
          <cell r="E37">
            <v>438.47500000000002</v>
          </cell>
          <cell r="F37">
            <v>364.13799999999998</v>
          </cell>
          <cell r="G37">
            <v>1</v>
          </cell>
          <cell r="H37">
            <v>45</v>
          </cell>
          <cell r="I37">
            <v>432.6</v>
          </cell>
          <cell r="J37">
            <v>5.875</v>
          </cell>
          <cell r="K37">
            <v>438.47500000000002</v>
          </cell>
          <cell r="M37">
            <v>126.15220000000011</v>
          </cell>
          <cell r="N37">
            <v>31.530799999999886</v>
          </cell>
          <cell r="O37">
            <v>87.695000000000007</v>
          </cell>
          <cell r="P37">
            <v>267.43400000000014</v>
          </cell>
          <cell r="S37">
            <v>9</v>
          </cell>
          <cell r="T37">
            <v>5.9504076629226281</v>
          </cell>
          <cell r="U37">
            <v>109.0574</v>
          </cell>
          <cell r="V37">
            <v>48.485666666666667</v>
          </cell>
          <cell r="W37">
            <v>70.095600000000005</v>
          </cell>
          <cell r="X37">
            <v>73.083799999999997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182.65199999999999</v>
          </cell>
          <cell r="D38">
            <v>39.737000000000002</v>
          </cell>
          <cell r="E38">
            <v>180.285</v>
          </cell>
          <cell r="F38">
            <v>0.41799999999999998</v>
          </cell>
          <cell r="G38">
            <v>1</v>
          </cell>
          <cell r="H38">
            <v>45</v>
          </cell>
          <cell r="I38">
            <v>204.3</v>
          </cell>
          <cell r="J38">
            <v>-24.015000000000015</v>
          </cell>
          <cell r="K38">
            <v>180.285</v>
          </cell>
          <cell r="M38">
            <v>269.17186666666657</v>
          </cell>
          <cell r="N38">
            <v>70.836133333333422</v>
          </cell>
          <cell r="O38">
            <v>36.057000000000002</v>
          </cell>
          <cell r="S38">
            <v>9.441329006850264</v>
          </cell>
          <cell r="T38">
            <v>9.441329006850264</v>
          </cell>
          <cell r="U38">
            <v>34.386200000000002</v>
          </cell>
          <cell r="V38">
            <v>29.805666666666667</v>
          </cell>
          <cell r="W38">
            <v>37.459199999999996</v>
          </cell>
          <cell r="X38">
            <v>39.470199999999998</v>
          </cell>
        </row>
        <row r="39">
          <cell r="A39" t="str">
            <v>271  Колбаса Сервелат Левантский ТМ Особый Рецепт, ВЕС. ПОКОМ</v>
          </cell>
          <cell r="B39" t="str">
            <v>кг</v>
          </cell>
          <cell r="C39">
            <v>12.895</v>
          </cell>
          <cell r="D39">
            <v>124.797</v>
          </cell>
          <cell r="E39">
            <v>128.26599999999999</v>
          </cell>
          <cell r="F39">
            <v>-3.3000000000000002E-2</v>
          </cell>
          <cell r="G39">
            <v>1</v>
          </cell>
          <cell r="H39">
            <v>35</v>
          </cell>
          <cell r="I39">
            <v>135.62100000000001</v>
          </cell>
          <cell r="J39">
            <v>-7.3550000000000182</v>
          </cell>
          <cell r="K39">
            <v>42.74499999999999</v>
          </cell>
          <cell r="L39">
            <v>85.521000000000001</v>
          </cell>
          <cell r="M39">
            <v>15</v>
          </cell>
          <cell r="N39">
            <v>0</v>
          </cell>
          <cell r="O39">
            <v>8.5489999999999977</v>
          </cell>
          <cell r="P39">
            <v>61.973999999999975</v>
          </cell>
          <cell r="S39">
            <v>9</v>
          </cell>
          <cell r="T39">
            <v>1.7507310796584401</v>
          </cell>
          <cell r="U39">
            <v>7.7569999999999997</v>
          </cell>
          <cell r="V39">
            <v>7.4243333333333332</v>
          </cell>
          <cell r="W39">
            <v>2.5921999999999983</v>
          </cell>
          <cell r="X39">
            <v>3.7401999999999989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>
            <v>61</v>
          </cell>
          <cell r="D40">
            <v>114</v>
          </cell>
          <cell r="E40">
            <v>138</v>
          </cell>
          <cell r="G40">
            <v>0.4</v>
          </cell>
          <cell r="H40">
            <v>45</v>
          </cell>
          <cell r="I40">
            <v>181</v>
          </cell>
          <cell r="J40">
            <v>-43</v>
          </cell>
          <cell r="K40">
            <v>138</v>
          </cell>
          <cell r="M40">
            <v>178</v>
          </cell>
          <cell r="N40">
            <v>0</v>
          </cell>
          <cell r="O40">
            <v>27.6</v>
          </cell>
          <cell r="P40">
            <v>70.400000000000006</v>
          </cell>
          <cell r="S40">
            <v>9</v>
          </cell>
          <cell r="T40">
            <v>6.4492753623188399</v>
          </cell>
          <cell r="U40">
            <v>19</v>
          </cell>
          <cell r="V40">
            <v>20</v>
          </cell>
          <cell r="W40">
            <v>24</v>
          </cell>
          <cell r="X40">
            <v>24.6</v>
          </cell>
        </row>
        <row r="41">
          <cell r="A41" t="str">
            <v>297  Колбаса Мясорубская с рубленой грудинкой ВЕС ТМ Стародворье  ПОКОМ</v>
          </cell>
          <cell r="B41" t="str">
            <v>кг</v>
          </cell>
          <cell r="C41">
            <v>186.19499999999999</v>
          </cell>
          <cell r="D41">
            <v>385.94600000000003</v>
          </cell>
          <cell r="E41">
            <v>236.869</v>
          </cell>
          <cell r="F41">
            <v>298.21899999999999</v>
          </cell>
          <cell r="G41">
            <v>1</v>
          </cell>
          <cell r="H41">
            <v>40</v>
          </cell>
          <cell r="I41">
            <v>252</v>
          </cell>
          <cell r="J41">
            <v>-15.131</v>
          </cell>
          <cell r="K41">
            <v>236.869</v>
          </cell>
          <cell r="M41">
            <v>0</v>
          </cell>
          <cell r="N41">
            <v>0</v>
          </cell>
          <cell r="O41">
            <v>47.373800000000003</v>
          </cell>
          <cell r="P41">
            <v>128.14520000000005</v>
          </cell>
          <cell r="S41">
            <v>9</v>
          </cell>
          <cell r="T41">
            <v>6.2950196099953981</v>
          </cell>
          <cell r="U41">
            <v>46.621800000000007</v>
          </cell>
          <cell r="V41">
            <v>58.679333333333339</v>
          </cell>
          <cell r="W41">
            <v>28.3202</v>
          </cell>
          <cell r="X41">
            <v>28.901400000000002</v>
          </cell>
        </row>
        <row r="42">
          <cell r="A42" t="str">
            <v>301  Сосиски Сочинки по-баварски с сыром,  0.4кг, ТМ Стародворье  ПОКОМ</v>
          </cell>
          <cell r="B42" t="str">
            <v>шт</v>
          </cell>
          <cell r="C42">
            <v>72</v>
          </cell>
          <cell r="D42">
            <v>60</v>
          </cell>
          <cell r="E42">
            <v>80</v>
          </cell>
          <cell r="G42">
            <v>0.4</v>
          </cell>
          <cell r="H42">
            <v>40</v>
          </cell>
          <cell r="I42">
            <v>218</v>
          </cell>
          <cell r="J42">
            <v>-138</v>
          </cell>
          <cell r="K42">
            <v>20</v>
          </cell>
          <cell r="L42">
            <v>60</v>
          </cell>
          <cell r="M42">
            <v>201.8</v>
          </cell>
          <cell r="N42">
            <v>20.199999999999989</v>
          </cell>
          <cell r="O42">
            <v>4</v>
          </cell>
          <cell r="S42">
            <v>55.5</v>
          </cell>
          <cell r="T42">
            <v>55.5</v>
          </cell>
          <cell r="U42">
            <v>17.2</v>
          </cell>
          <cell r="V42">
            <v>0</v>
          </cell>
          <cell r="W42">
            <v>26.6</v>
          </cell>
          <cell r="X42">
            <v>22.8</v>
          </cell>
        </row>
        <row r="43">
          <cell r="A43" t="str">
            <v>302  Сосиски Сочинки по-баварски,  0.4кг, ТМ Стародворье  ПОКОМ</v>
          </cell>
          <cell r="B43" t="str">
            <v>шт</v>
          </cell>
          <cell r="C43">
            <v>353</v>
          </cell>
          <cell r="D43">
            <v>846</v>
          </cell>
          <cell r="E43">
            <v>760</v>
          </cell>
          <cell r="F43">
            <v>372</v>
          </cell>
          <cell r="G43">
            <v>0.4</v>
          </cell>
          <cell r="H43">
            <v>45</v>
          </cell>
          <cell r="I43">
            <v>751.5</v>
          </cell>
          <cell r="J43">
            <v>8.5</v>
          </cell>
          <cell r="K43">
            <v>700</v>
          </cell>
          <cell r="L43">
            <v>60</v>
          </cell>
          <cell r="M43">
            <v>0</v>
          </cell>
          <cell r="N43">
            <v>89</v>
          </cell>
          <cell r="O43">
            <v>140</v>
          </cell>
          <cell r="P43">
            <v>300</v>
          </cell>
          <cell r="R43" t="str">
            <v>Петраш</v>
          </cell>
          <cell r="S43">
            <v>5.4357142857142859</v>
          </cell>
          <cell r="T43">
            <v>3.2928571428571427</v>
          </cell>
          <cell r="U43">
            <v>60.2</v>
          </cell>
          <cell r="V43">
            <v>123.33333333333333</v>
          </cell>
          <cell r="W43">
            <v>40.4</v>
          </cell>
          <cell r="X43">
            <v>85.4</v>
          </cell>
          <cell r="Y43" t="str">
            <v>сроки (от Петраша) 15,01,</v>
          </cell>
        </row>
        <row r="44">
          <cell r="A44" t="str">
            <v>309  Сосиски Сочинки с сыром 0,4 кг ТМ Стародворье  ПОКОМ</v>
          </cell>
          <cell r="B44" t="str">
            <v>шт</v>
          </cell>
          <cell r="C44">
            <v>930</v>
          </cell>
          <cell r="D44">
            <v>60</v>
          </cell>
          <cell r="E44">
            <v>888</v>
          </cell>
          <cell r="F44">
            <v>23</v>
          </cell>
          <cell r="G44">
            <v>0.4</v>
          </cell>
          <cell r="H44">
            <v>40</v>
          </cell>
          <cell r="I44">
            <v>921</v>
          </cell>
          <cell r="J44">
            <v>-33</v>
          </cell>
          <cell r="K44">
            <v>828</v>
          </cell>
          <cell r="L44">
            <v>60</v>
          </cell>
          <cell r="M44">
            <v>154</v>
          </cell>
          <cell r="N44">
            <v>510</v>
          </cell>
          <cell r="O44">
            <v>165.6</v>
          </cell>
          <cell r="P44">
            <v>250</v>
          </cell>
          <cell r="R44" t="str">
            <v>Петраш</v>
          </cell>
          <cell r="S44">
            <v>5.6582125603864739</v>
          </cell>
          <cell r="T44">
            <v>4.1485507246376816</v>
          </cell>
          <cell r="U44">
            <v>114</v>
          </cell>
          <cell r="V44">
            <v>45.333333333333336</v>
          </cell>
          <cell r="W44">
            <v>75</v>
          </cell>
          <cell r="X44">
            <v>110.2</v>
          </cell>
          <cell r="Y44" t="str">
            <v>сроки (от Петраша) 15,01,</v>
          </cell>
        </row>
        <row r="45">
          <cell r="A45" t="str">
            <v>312  Ветчина Филейская ТМ Вязанка ТС Столичная ВЕС  ПОКОМ</v>
          </cell>
          <cell r="B45" t="str">
            <v>кг</v>
          </cell>
          <cell r="C45">
            <v>35.381999999999998</v>
          </cell>
          <cell r="E45">
            <v>16.292999999999999</v>
          </cell>
          <cell r="G45">
            <v>1</v>
          </cell>
          <cell r="H45">
            <v>50</v>
          </cell>
          <cell r="I45">
            <v>14.8</v>
          </cell>
          <cell r="J45">
            <v>1.4929999999999986</v>
          </cell>
          <cell r="K45">
            <v>16.292999999999999</v>
          </cell>
          <cell r="M45">
            <v>83.096000000000004</v>
          </cell>
          <cell r="N45">
            <v>10</v>
          </cell>
          <cell r="O45">
            <v>3.2585999999999999</v>
          </cell>
          <cell r="S45">
            <v>28.569324249677777</v>
          </cell>
          <cell r="T45">
            <v>28.569324249677777</v>
          </cell>
          <cell r="U45">
            <v>7.3011999999999997</v>
          </cell>
          <cell r="V45">
            <v>3.6533333333333338</v>
          </cell>
          <cell r="W45">
            <v>11.412000000000001</v>
          </cell>
          <cell r="X45">
            <v>8.9662000000000006</v>
          </cell>
        </row>
        <row r="46">
          <cell r="A46" t="str">
            <v>313 Колбаса вареная Молокуша ТМ Вязанка в оболочке полиамид. ВЕС  ПОКОМ</v>
          </cell>
          <cell r="B46" t="str">
            <v>кг</v>
          </cell>
          <cell r="C46">
            <v>158.30699999999999</v>
          </cell>
          <cell r="D46">
            <v>86.778000000000006</v>
          </cell>
          <cell r="E46">
            <v>149.70099999999999</v>
          </cell>
          <cell r="F46">
            <v>56.746000000000002</v>
          </cell>
          <cell r="G46">
            <v>1</v>
          </cell>
          <cell r="H46">
            <v>50</v>
          </cell>
          <cell r="I46">
            <v>164.6</v>
          </cell>
          <cell r="J46">
            <v>-14.899000000000001</v>
          </cell>
          <cell r="K46">
            <v>149.70099999999999</v>
          </cell>
          <cell r="M46">
            <v>119.5243333333333</v>
          </cell>
          <cell r="N46">
            <v>53.063666666666691</v>
          </cell>
          <cell r="O46">
            <v>29.940199999999997</v>
          </cell>
          <cell r="P46">
            <v>40.127800000000001</v>
          </cell>
          <cell r="S46">
            <v>9</v>
          </cell>
          <cell r="T46">
            <v>7.6597350719100081</v>
          </cell>
          <cell r="U46">
            <v>26.242799999999999</v>
          </cell>
          <cell r="V46">
            <v>27.075333333333333</v>
          </cell>
          <cell r="W46">
            <v>25.669999999999998</v>
          </cell>
          <cell r="X46">
            <v>29.758999999999997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B47" t="str">
            <v>кг</v>
          </cell>
          <cell r="D47">
            <v>189.285</v>
          </cell>
          <cell r="E47">
            <v>169.75899999999999</v>
          </cell>
          <cell r="F47">
            <v>19.187999999999999</v>
          </cell>
          <cell r="G47">
            <v>1</v>
          </cell>
          <cell r="H47">
            <v>55</v>
          </cell>
          <cell r="I47">
            <v>166.785</v>
          </cell>
          <cell r="J47">
            <v>2.9739999999999895</v>
          </cell>
          <cell r="K47">
            <v>58.373999999999981</v>
          </cell>
          <cell r="L47">
            <v>111.38500000000001</v>
          </cell>
          <cell r="M47">
            <v>0</v>
          </cell>
          <cell r="N47">
            <v>0</v>
          </cell>
          <cell r="O47">
            <v>11.674799999999996</v>
          </cell>
          <cell r="P47">
            <v>85.885199999999955</v>
          </cell>
          <cell r="S47">
            <v>9</v>
          </cell>
          <cell r="T47">
            <v>1.6435399321615793</v>
          </cell>
          <cell r="U47">
            <v>0</v>
          </cell>
          <cell r="V47">
            <v>10.881</v>
          </cell>
          <cell r="W47">
            <v>0</v>
          </cell>
          <cell r="X47">
            <v>1.3879999999999995</v>
          </cell>
        </row>
        <row r="48">
          <cell r="A48" t="str">
            <v>315 Колбаса Нежная ТМ Зареченские ТС Зареченские продукты в оболочкНТУ.  изделие вар  ПОКОМ</v>
          </cell>
          <cell r="B48" t="str">
            <v>кг</v>
          </cell>
          <cell r="C48">
            <v>48.021999999999998</v>
          </cell>
          <cell r="D48">
            <v>113.696</v>
          </cell>
          <cell r="E48">
            <v>145.09200000000001</v>
          </cell>
          <cell r="F48">
            <v>8.984</v>
          </cell>
          <cell r="G48">
            <v>1</v>
          </cell>
          <cell r="H48">
            <v>50</v>
          </cell>
          <cell r="I48">
            <v>149.75</v>
          </cell>
          <cell r="J48">
            <v>-4.657999999999987</v>
          </cell>
          <cell r="K48">
            <v>36.342000000000013</v>
          </cell>
          <cell r="L48">
            <v>108.75</v>
          </cell>
          <cell r="M48">
            <v>37.596799999999988</v>
          </cell>
          <cell r="N48">
            <v>0</v>
          </cell>
          <cell r="O48">
            <v>7.2684000000000024</v>
          </cell>
          <cell r="P48">
            <v>18.834800000000037</v>
          </cell>
          <cell r="S48">
            <v>9</v>
          </cell>
          <cell r="T48">
            <v>6.4086731605305118</v>
          </cell>
          <cell r="U48">
            <v>4.5219999999999967</v>
          </cell>
          <cell r="V48">
            <v>0</v>
          </cell>
          <cell r="W48">
            <v>5.4903999999999993</v>
          </cell>
          <cell r="X48">
            <v>5.1759999999999993</v>
          </cell>
        </row>
        <row r="49">
          <cell r="A49" t="str">
            <v>316 Колбаса варенокоиз мяса птицы Сервелат Пражский ТМ Зареченские ТС Зареченские  ПОКОМ</v>
          </cell>
          <cell r="B49" t="str">
            <v>кг</v>
          </cell>
          <cell r="C49">
            <v>260.721</v>
          </cell>
          <cell r="D49">
            <v>1.4039999999999999</v>
          </cell>
          <cell r="E49">
            <v>138.33199999999999</v>
          </cell>
          <cell r="F49">
            <v>95.718000000000004</v>
          </cell>
          <cell r="G49">
            <v>1</v>
          </cell>
          <cell r="H49">
            <v>40</v>
          </cell>
          <cell r="I49">
            <v>137.30000000000001</v>
          </cell>
          <cell r="J49">
            <v>1.0319999999999823</v>
          </cell>
          <cell r="K49">
            <v>138.33199999999999</v>
          </cell>
          <cell r="M49">
            <v>64.061600000000027</v>
          </cell>
          <cell r="N49">
            <v>28.757399999999933</v>
          </cell>
          <cell r="O49">
            <v>27.666399999999999</v>
          </cell>
          <cell r="P49">
            <v>60.460600000000042</v>
          </cell>
          <cell r="S49">
            <v>9</v>
          </cell>
          <cell r="T49">
            <v>6.8146560448775393</v>
          </cell>
          <cell r="U49">
            <v>32.116399999999999</v>
          </cell>
          <cell r="V49">
            <v>6.0936666666666683</v>
          </cell>
          <cell r="W49">
            <v>22.259800000000002</v>
          </cell>
          <cell r="X49">
            <v>25.595599999999997</v>
          </cell>
        </row>
        <row r="50">
          <cell r="A50" t="str">
            <v>317 Колбаса Сервелат Рижский ТМ Зареченские ТС Зареченские  фиброуз в вакуумной у  ПОКОМ</v>
          </cell>
          <cell r="B50" t="str">
            <v>кг</v>
          </cell>
          <cell r="C50">
            <v>432.61500000000001</v>
          </cell>
          <cell r="D50">
            <v>3.9910000000000001</v>
          </cell>
          <cell r="E50">
            <v>164.04599999999999</v>
          </cell>
          <cell r="F50">
            <v>231.16300000000001</v>
          </cell>
          <cell r="G50">
            <v>1</v>
          </cell>
          <cell r="H50">
            <v>40</v>
          </cell>
          <cell r="I50">
            <v>165.7</v>
          </cell>
          <cell r="J50">
            <v>-1.6539999999999964</v>
          </cell>
          <cell r="K50">
            <v>164.04599999999999</v>
          </cell>
          <cell r="M50">
            <v>0</v>
          </cell>
          <cell r="N50">
            <v>0</v>
          </cell>
          <cell r="O50">
            <v>32.809199999999997</v>
          </cell>
          <cell r="P50">
            <v>0</v>
          </cell>
          <cell r="R50" t="str">
            <v>Петраш</v>
          </cell>
          <cell r="S50">
            <v>7.0456762127695898</v>
          </cell>
          <cell r="T50">
            <v>7.0456762127695898</v>
          </cell>
          <cell r="U50">
            <v>47.862000000000002</v>
          </cell>
          <cell r="V50">
            <v>8.26033333333333</v>
          </cell>
          <cell r="W50">
            <v>27.560000000000002</v>
          </cell>
          <cell r="X50">
            <v>29.595999999999997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B51" t="str">
            <v>кг</v>
          </cell>
          <cell r="C51">
            <v>70.025999999999996</v>
          </cell>
          <cell r="D51">
            <v>716.15300000000002</v>
          </cell>
          <cell r="E51">
            <v>716.40700000000004</v>
          </cell>
          <cell r="F51">
            <v>3.6760000000000002</v>
          </cell>
          <cell r="G51">
            <v>1</v>
          </cell>
          <cell r="H51">
            <v>40</v>
          </cell>
          <cell r="I51">
            <v>788.11800000000005</v>
          </cell>
          <cell r="J51">
            <v>-71.711000000000013</v>
          </cell>
          <cell r="K51">
            <v>310.38900000000007</v>
          </cell>
          <cell r="L51">
            <v>406.01799999999997</v>
          </cell>
          <cell r="M51">
            <v>324.78033333333303</v>
          </cell>
          <cell r="N51">
            <v>0</v>
          </cell>
          <cell r="O51">
            <v>62.077800000000011</v>
          </cell>
          <cell r="P51">
            <v>230.24386666666709</v>
          </cell>
          <cell r="S51">
            <v>9</v>
          </cell>
          <cell r="T51">
            <v>5.2910433896390172</v>
          </cell>
          <cell r="U51">
            <v>0</v>
          </cell>
          <cell r="V51">
            <v>50.67433333333333</v>
          </cell>
          <cell r="W51">
            <v>51.981999999999971</v>
          </cell>
          <cell r="X51">
            <v>42.68180000000001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>
            <v>384</v>
          </cell>
          <cell r="D52">
            <v>348</v>
          </cell>
          <cell r="E52">
            <v>591</v>
          </cell>
          <cell r="F52">
            <v>72</v>
          </cell>
          <cell r="G52">
            <v>0.4</v>
          </cell>
          <cell r="H52">
            <v>45</v>
          </cell>
          <cell r="I52">
            <v>581</v>
          </cell>
          <cell r="J52">
            <v>10</v>
          </cell>
          <cell r="K52">
            <v>591</v>
          </cell>
          <cell r="M52">
            <v>265.26666666666654</v>
          </cell>
          <cell r="N52">
            <v>287.73333333333346</v>
          </cell>
          <cell r="O52">
            <v>118.2</v>
          </cell>
          <cell r="P52">
            <v>438.79999999999995</v>
          </cell>
          <cell r="S52">
            <v>9</v>
          </cell>
          <cell r="T52">
            <v>5.2876480541455155</v>
          </cell>
          <cell r="U52">
            <v>83.4</v>
          </cell>
          <cell r="V52">
            <v>80.666666666666671</v>
          </cell>
          <cell r="W52">
            <v>67.8</v>
          </cell>
          <cell r="X52">
            <v>89</v>
          </cell>
        </row>
        <row r="53">
          <cell r="A53" t="str">
            <v>321 Сосиски Сочинки по-баварски с сыром ТМ Стародворье в оболочке  ПОКОМ</v>
          </cell>
          <cell r="B53" t="str">
            <v>кг</v>
          </cell>
          <cell r="C53">
            <v>87.661000000000001</v>
          </cell>
          <cell r="E53">
            <v>41.167999999999999</v>
          </cell>
          <cell r="F53">
            <v>40.975999999999999</v>
          </cell>
          <cell r="G53">
            <v>1</v>
          </cell>
          <cell r="H53">
            <v>40</v>
          </cell>
          <cell r="I53">
            <v>40.4</v>
          </cell>
          <cell r="J53">
            <v>0.76800000000000068</v>
          </cell>
          <cell r="K53">
            <v>41.167999999999999</v>
          </cell>
          <cell r="M53">
            <v>0</v>
          </cell>
          <cell r="N53">
            <v>30.454000000000001</v>
          </cell>
          <cell r="O53">
            <v>8.2335999999999991</v>
          </cell>
          <cell r="S53">
            <v>8.6754275165176846</v>
          </cell>
          <cell r="T53">
            <v>8.6754275165176846</v>
          </cell>
          <cell r="U53">
            <v>12.706</v>
          </cell>
          <cell r="V53">
            <v>6.5826666666666673</v>
          </cell>
          <cell r="W53">
            <v>5.8171999999999997</v>
          </cell>
          <cell r="X53">
            <v>8.8956</v>
          </cell>
          <cell r="Y53" t="str">
            <v>сроки (от Петраша) 15,01,</v>
          </cell>
        </row>
        <row r="54">
          <cell r="A54" t="str">
            <v>322 Сосиски Сочинки с сыром ТМ Стародворье в оболочке  ПОКОМ</v>
          </cell>
          <cell r="B54" t="str">
            <v>кг</v>
          </cell>
          <cell r="C54">
            <v>363.78899999999999</v>
          </cell>
          <cell r="D54">
            <v>30.945</v>
          </cell>
          <cell r="E54">
            <v>343.666</v>
          </cell>
          <cell r="F54">
            <v>0.52800000000000002</v>
          </cell>
          <cell r="G54">
            <v>1</v>
          </cell>
          <cell r="H54">
            <v>40</v>
          </cell>
          <cell r="I54">
            <v>323.89999999999998</v>
          </cell>
          <cell r="J54">
            <v>19.76600000000002</v>
          </cell>
          <cell r="K54">
            <v>343.666</v>
          </cell>
          <cell r="M54">
            <v>272.23793333333333</v>
          </cell>
          <cell r="N54">
            <v>0</v>
          </cell>
          <cell r="O54">
            <v>68.733199999999997</v>
          </cell>
          <cell r="P54">
            <v>200</v>
          </cell>
          <cell r="R54" t="str">
            <v>Петраш</v>
          </cell>
          <cell r="S54">
            <v>6.8782761945222015</v>
          </cell>
          <cell r="T54">
            <v>3.9684742356435225</v>
          </cell>
          <cell r="U54">
            <v>65.986400000000003</v>
          </cell>
          <cell r="V54">
            <v>44.681333333333335</v>
          </cell>
          <cell r="W54">
            <v>45.8688</v>
          </cell>
          <cell r="X54">
            <v>47.5306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  <cell r="B55" t="str">
            <v>шт</v>
          </cell>
          <cell r="C55">
            <v>350</v>
          </cell>
          <cell r="E55">
            <v>165</v>
          </cell>
          <cell r="F55">
            <v>153</v>
          </cell>
          <cell r="G55">
            <v>0.35</v>
          </cell>
          <cell r="H55">
            <v>45</v>
          </cell>
          <cell r="I55">
            <v>160</v>
          </cell>
          <cell r="J55">
            <v>5</v>
          </cell>
          <cell r="K55">
            <v>165</v>
          </cell>
          <cell r="M55">
            <v>0</v>
          </cell>
          <cell r="N55">
            <v>110</v>
          </cell>
          <cell r="O55">
            <v>33</v>
          </cell>
          <cell r="P55">
            <v>34</v>
          </cell>
          <cell r="S55">
            <v>9</v>
          </cell>
          <cell r="T55">
            <v>7.9696969696969697</v>
          </cell>
          <cell r="U55">
            <v>38.4</v>
          </cell>
          <cell r="V55">
            <v>0.66666666666666663</v>
          </cell>
          <cell r="W55">
            <v>22.6</v>
          </cell>
          <cell r="X55">
            <v>31.8</v>
          </cell>
        </row>
        <row r="56">
          <cell r="A56" t="str">
            <v>324 Сосиски Классические ТМ Ядрена копоть ТС Ядрена копоть 0,33 кг  ПОКОМ</v>
          </cell>
          <cell r="B56" t="str">
            <v>шт</v>
          </cell>
          <cell r="D56">
            <v>1</v>
          </cell>
          <cell r="E56">
            <v>1</v>
          </cell>
          <cell r="G56">
            <v>0</v>
          </cell>
          <cell r="H56" t="e">
            <v>#N/A</v>
          </cell>
          <cell r="J56">
            <v>1</v>
          </cell>
          <cell r="K56">
            <v>1</v>
          </cell>
          <cell r="M56">
            <v>0</v>
          </cell>
          <cell r="N56">
            <v>0</v>
          </cell>
          <cell r="O56">
            <v>0.2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>
            <v>321</v>
          </cell>
          <cell r="D57">
            <v>402</v>
          </cell>
          <cell r="E57">
            <v>379</v>
          </cell>
          <cell r="F57">
            <v>300</v>
          </cell>
          <cell r="G57">
            <v>0.4</v>
          </cell>
          <cell r="H57">
            <v>40</v>
          </cell>
          <cell r="I57">
            <v>375</v>
          </cell>
          <cell r="J57">
            <v>4</v>
          </cell>
          <cell r="K57">
            <v>379</v>
          </cell>
          <cell r="M57">
            <v>0</v>
          </cell>
          <cell r="N57">
            <v>0</v>
          </cell>
          <cell r="O57">
            <v>75.8</v>
          </cell>
          <cell r="P57">
            <v>150</v>
          </cell>
          <cell r="R57" t="str">
            <v>Петраш</v>
          </cell>
          <cell r="S57">
            <v>5.9366754617414248</v>
          </cell>
          <cell r="T57">
            <v>3.9577836411609502</v>
          </cell>
          <cell r="U57">
            <v>61.2</v>
          </cell>
          <cell r="V57">
            <v>71.666666666666671</v>
          </cell>
          <cell r="W57">
            <v>32</v>
          </cell>
          <cell r="X57">
            <v>48.4</v>
          </cell>
          <cell r="Y57" t="str">
            <v>сроки (от Петраша) 15,01,</v>
          </cell>
        </row>
        <row r="58">
          <cell r="A58" t="str">
            <v>358 Колбаса Сервелат Мясорубский ТМ Стародворье с мелкорубленным окороком в вак упак  ПОКОМ</v>
          </cell>
          <cell r="B58" t="str">
            <v>кг</v>
          </cell>
          <cell r="C58">
            <v>4.3220000000000001</v>
          </cell>
          <cell r="G58">
            <v>0</v>
          </cell>
          <cell r="H58" t="e">
            <v>#N/A</v>
          </cell>
          <cell r="I58">
            <v>1</v>
          </cell>
          <cell r="J58">
            <v>-1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0.28999999999999998</v>
          </cell>
          <cell r="X58">
            <v>0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C59">
            <v>61.017000000000003</v>
          </cell>
          <cell r="D59">
            <v>0.81100000000000005</v>
          </cell>
          <cell r="E59">
            <v>33.606000000000002</v>
          </cell>
          <cell r="G59">
            <v>1</v>
          </cell>
          <cell r="H59">
            <v>30</v>
          </cell>
          <cell r="I59">
            <v>52.8</v>
          </cell>
          <cell r="J59">
            <v>-19.193999999999996</v>
          </cell>
          <cell r="K59">
            <v>33.606000000000002</v>
          </cell>
          <cell r="M59">
            <v>164.7602</v>
          </cell>
          <cell r="N59">
            <v>10</v>
          </cell>
          <cell r="O59">
            <v>6.7212000000000005</v>
          </cell>
          <cell r="S59">
            <v>26.001339046598819</v>
          </cell>
          <cell r="T59">
            <v>26.001339046598819</v>
          </cell>
          <cell r="U59">
            <v>15.479200000000001</v>
          </cell>
          <cell r="V59">
            <v>0</v>
          </cell>
          <cell r="W59">
            <v>22.510400000000001</v>
          </cell>
          <cell r="X59">
            <v>17.18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>
            <v>51.264000000000003</v>
          </cell>
          <cell r="D60">
            <v>129.125</v>
          </cell>
          <cell r="E60">
            <v>104.318</v>
          </cell>
          <cell r="F60">
            <v>63.222000000000001</v>
          </cell>
          <cell r="G60">
            <v>1</v>
          </cell>
          <cell r="H60">
            <v>50</v>
          </cell>
          <cell r="I60">
            <v>95.55</v>
          </cell>
          <cell r="J60">
            <v>8.7680000000000007</v>
          </cell>
          <cell r="K60">
            <v>104.318</v>
          </cell>
          <cell r="M60">
            <v>108.143</v>
          </cell>
          <cell r="N60">
            <v>0</v>
          </cell>
          <cell r="O60">
            <v>20.863599999999998</v>
          </cell>
          <cell r="P60">
            <v>16.407399999999974</v>
          </cell>
          <cell r="S60">
            <v>9</v>
          </cell>
          <cell r="T60">
            <v>8.2135873003700244</v>
          </cell>
          <cell r="U60">
            <v>13.545199999999999</v>
          </cell>
          <cell r="V60">
            <v>19.87</v>
          </cell>
          <cell r="W60">
            <v>20.649000000000001</v>
          </cell>
          <cell r="X60">
            <v>19.298999999999999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>
            <v>54.494999999999997</v>
          </cell>
          <cell r="E61">
            <v>27.308</v>
          </cell>
          <cell r="F61">
            <v>21.713999999999999</v>
          </cell>
          <cell r="G61">
            <v>1</v>
          </cell>
          <cell r="H61">
            <v>50</v>
          </cell>
          <cell r="I61">
            <v>27.65</v>
          </cell>
          <cell r="J61">
            <v>-0.34199999999999875</v>
          </cell>
          <cell r="K61">
            <v>27.308</v>
          </cell>
          <cell r="M61">
            <v>38.914999999999992</v>
          </cell>
          <cell r="N61">
            <v>0</v>
          </cell>
          <cell r="O61">
            <v>5.4615999999999998</v>
          </cell>
          <cell r="S61">
            <v>11.100959425809286</v>
          </cell>
          <cell r="T61">
            <v>11.100959425809286</v>
          </cell>
          <cell r="U61">
            <v>6.8322000000000003</v>
          </cell>
          <cell r="V61">
            <v>1.8266666666666669</v>
          </cell>
          <cell r="W61">
            <v>7.1019999999999994</v>
          </cell>
          <cell r="X61">
            <v>3.5539999999999998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>
            <v>432</v>
          </cell>
          <cell r="D62">
            <v>152</v>
          </cell>
          <cell r="E62">
            <v>526</v>
          </cell>
          <cell r="G62">
            <v>0.4</v>
          </cell>
          <cell r="H62">
            <v>40</v>
          </cell>
          <cell r="I62">
            <v>566</v>
          </cell>
          <cell r="J62">
            <v>-40</v>
          </cell>
          <cell r="K62">
            <v>376</v>
          </cell>
          <cell r="L62">
            <v>150</v>
          </cell>
          <cell r="M62">
            <v>503.59999999999991</v>
          </cell>
          <cell r="N62">
            <v>282.40000000000009</v>
          </cell>
          <cell r="O62">
            <v>75.2</v>
          </cell>
          <cell r="S62">
            <v>10.452127659574467</v>
          </cell>
          <cell r="T62">
            <v>10.452127659574467</v>
          </cell>
          <cell r="U62">
            <v>70.2</v>
          </cell>
          <cell r="V62">
            <v>26.666666666666668</v>
          </cell>
          <cell r="W62">
            <v>70.599999999999994</v>
          </cell>
          <cell r="X62">
            <v>85.4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>
            <v>102</v>
          </cell>
          <cell r="D63">
            <v>2</v>
          </cell>
          <cell r="E63">
            <v>56</v>
          </cell>
          <cell r="G63">
            <v>0.4</v>
          </cell>
          <cell r="H63">
            <v>40</v>
          </cell>
          <cell r="I63">
            <v>158</v>
          </cell>
          <cell r="J63">
            <v>-102</v>
          </cell>
          <cell r="K63">
            <v>56</v>
          </cell>
          <cell r="M63">
            <v>208</v>
          </cell>
          <cell r="N63">
            <v>32</v>
          </cell>
          <cell r="O63">
            <v>11.2</v>
          </cell>
          <cell r="S63">
            <v>21.428571428571431</v>
          </cell>
          <cell r="T63">
            <v>21.428571428571431</v>
          </cell>
          <cell r="U63">
            <v>22</v>
          </cell>
          <cell r="V63">
            <v>6</v>
          </cell>
          <cell r="W63">
            <v>31</v>
          </cell>
          <cell r="X63">
            <v>24.8</v>
          </cell>
        </row>
        <row r="64">
          <cell r="A64" t="str">
            <v>380 Колбаски Балыкбургские с сыром ТМ Баварушка вес  Поком</v>
          </cell>
          <cell r="B64" t="str">
            <v>кг</v>
          </cell>
          <cell r="C64">
            <v>89.784000000000006</v>
          </cell>
          <cell r="D64">
            <v>0.94899999999999995</v>
          </cell>
          <cell r="E64">
            <v>50.695</v>
          </cell>
          <cell r="F64">
            <v>31.937999999999999</v>
          </cell>
          <cell r="G64">
            <v>1</v>
          </cell>
          <cell r="H64">
            <v>40</v>
          </cell>
          <cell r="I64">
            <v>47.6</v>
          </cell>
          <cell r="J64">
            <v>3.0949999999999989</v>
          </cell>
          <cell r="K64">
            <v>50.695</v>
          </cell>
          <cell r="M64">
            <v>38.455400000000012</v>
          </cell>
          <cell r="N64">
            <v>16.234599999999993</v>
          </cell>
          <cell r="O64">
            <v>10.138999999999999</v>
          </cell>
          <cell r="S64">
            <v>8.5440378735575528</v>
          </cell>
          <cell r="T64">
            <v>8.5440378735575528</v>
          </cell>
          <cell r="U64">
            <v>10.513400000000001</v>
          </cell>
          <cell r="V64">
            <v>3.1666666666666665</v>
          </cell>
          <cell r="W64">
            <v>8.8992000000000004</v>
          </cell>
          <cell r="X64">
            <v>10.2712</v>
          </cell>
          <cell r="Y64" t="str">
            <v>сроки (от Петраша) 15,01,</v>
          </cell>
        </row>
        <row r="65">
          <cell r="A65" t="str">
            <v>381  Сардельки Сочинки 0,4кг ТМ Стародворье  ПОКОМ</v>
          </cell>
          <cell r="B65" t="str">
            <v>шт</v>
          </cell>
          <cell r="C65">
            <v>224</v>
          </cell>
          <cell r="D65">
            <v>228</v>
          </cell>
          <cell r="E65">
            <v>326</v>
          </cell>
          <cell r="F65">
            <v>76</v>
          </cell>
          <cell r="G65">
            <v>0.4</v>
          </cell>
          <cell r="H65">
            <v>40</v>
          </cell>
          <cell r="I65">
            <v>328</v>
          </cell>
          <cell r="J65">
            <v>-2</v>
          </cell>
          <cell r="K65">
            <v>326</v>
          </cell>
          <cell r="M65">
            <v>134.66666666666674</v>
          </cell>
          <cell r="N65">
            <v>51.333333333333258</v>
          </cell>
          <cell r="O65">
            <v>65.2</v>
          </cell>
          <cell r="P65">
            <v>150</v>
          </cell>
          <cell r="R65" t="str">
            <v>Петраш</v>
          </cell>
          <cell r="S65">
            <v>6.3190184049079754</v>
          </cell>
          <cell r="T65">
            <v>4.0184049079754596</v>
          </cell>
          <cell r="U65">
            <v>51.6</v>
          </cell>
          <cell r="V65">
            <v>53.666666666666664</v>
          </cell>
          <cell r="W65">
            <v>43</v>
          </cell>
          <cell r="X65">
            <v>45.2</v>
          </cell>
          <cell r="Y65" t="str">
            <v>сроки (от Петраша) 15,01,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C66">
            <v>68.793999999999997</v>
          </cell>
          <cell r="D66">
            <v>2.4780000000000002</v>
          </cell>
          <cell r="E66">
            <v>50.113999999999997</v>
          </cell>
          <cell r="G66">
            <v>1</v>
          </cell>
          <cell r="H66">
            <v>40</v>
          </cell>
          <cell r="I66">
            <v>52</v>
          </cell>
          <cell r="J66">
            <v>-1.8860000000000028</v>
          </cell>
          <cell r="K66">
            <v>50.113999999999997</v>
          </cell>
          <cell r="M66">
            <v>135.96940000000001</v>
          </cell>
          <cell r="N66">
            <v>50.304599999999986</v>
          </cell>
          <cell r="O66">
            <v>10.0228</v>
          </cell>
          <cell r="S66">
            <v>18.585026140399886</v>
          </cell>
          <cell r="T66">
            <v>18.585026140399886</v>
          </cell>
          <cell r="U66">
            <v>14.0054</v>
          </cell>
          <cell r="V66">
            <v>0</v>
          </cell>
          <cell r="W66">
            <v>20.3432</v>
          </cell>
          <cell r="X66">
            <v>18.3796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C67">
            <v>66.91</v>
          </cell>
          <cell r="E67">
            <v>47.731000000000002</v>
          </cell>
          <cell r="G67">
            <v>1</v>
          </cell>
          <cell r="H67">
            <v>40</v>
          </cell>
          <cell r="I67">
            <v>50.2</v>
          </cell>
          <cell r="J67">
            <v>-2.4690000000000012</v>
          </cell>
          <cell r="K67">
            <v>47.731000000000002</v>
          </cell>
          <cell r="M67">
            <v>114.58459999999999</v>
          </cell>
          <cell r="N67">
            <v>60.520399999999995</v>
          </cell>
          <cell r="O67">
            <v>9.5462000000000007</v>
          </cell>
          <cell r="S67">
            <v>18.342900840124862</v>
          </cell>
          <cell r="T67">
            <v>18.342900840124862</v>
          </cell>
          <cell r="U67">
            <v>12.9726</v>
          </cell>
          <cell r="V67">
            <v>0.54066666666666185</v>
          </cell>
          <cell r="W67">
            <v>16.930199999999999</v>
          </cell>
          <cell r="X67">
            <v>17.5808</v>
          </cell>
        </row>
        <row r="68">
          <cell r="A68" t="str">
            <v>445 Сосиски Стародворье Сочинки Молочные п/а вес  Поком</v>
          </cell>
          <cell r="B68" t="str">
            <v>кг</v>
          </cell>
          <cell r="D68">
            <v>24.189</v>
          </cell>
          <cell r="E68">
            <v>24.189</v>
          </cell>
          <cell r="G68">
            <v>0</v>
          </cell>
          <cell r="H68" t="e">
            <v>#N/A</v>
          </cell>
          <cell r="I68">
            <v>24.189</v>
          </cell>
          <cell r="J68">
            <v>0</v>
          </cell>
          <cell r="K68">
            <v>0</v>
          </cell>
          <cell r="L68">
            <v>24.189</v>
          </cell>
          <cell r="M68">
            <v>0</v>
          </cell>
          <cell r="N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451 Сосиски «Баварские» Фикс.вес 0,35 П/а ТМ «Стародворье»  Поком</v>
          </cell>
          <cell r="B69" t="str">
            <v>шт</v>
          </cell>
          <cell r="C69">
            <v>112</v>
          </cell>
          <cell r="E69">
            <v>8</v>
          </cell>
          <cell r="G69">
            <v>0.35</v>
          </cell>
          <cell r="H69">
            <v>45</v>
          </cell>
          <cell r="I69">
            <v>9</v>
          </cell>
          <cell r="J69">
            <v>-1</v>
          </cell>
          <cell r="K69">
            <v>8</v>
          </cell>
          <cell r="M69">
            <v>0</v>
          </cell>
          <cell r="N69">
            <v>0</v>
          </cell>
          <cell r="O69">
            <v>1.6</v>
          </cell>
          <cell r="P69">
            <v>14.4</v>
          </cell>
          <cell r="S69">
            <v>9</v>
          </cell>
          <cell r="T69">
            <v>0</v>
          </cell>
          <cell r="U69">
            <v>29.2</v>
          </cell>
          <cell r="V69">
            <v>13.666666666666666</v>
          </cell>
          <cell r="W69">
            <v>3.6</v>
          </cell>
          <cell r="X69">
            <v>4.8</v>
          </cell>
          <cell r="Y69" t="str">
            <v>то же что и 460</v>
          </cell>
        </row>
        <row r="70">
          <cell r="A70" t="str">
            <v>459 Сосиски Сочинки ТМ Стародворье с сочной грудиной в оболочке полиамид в мо  0,3 кг.  Поком</v>
          </cell>
          <cell r="B70" t="str">
            <v>шт</v>
          </cell>
          <cell r="D70">
            <v>60</v>
          </cell>
          <cell r="E70">
            <v>60</v>
          </cell>
          <cell r="G70">
            <v>0</v>
          </cell>
          <cell r="H70" t="e">
            <v>#N/A</v>
          </cell>
          <cell r="I70">
            <v>60</v>
          </cell>
          <cell r="J70">
            <v>0</v>
          </cell>
          <cell r="K70">
            <v>0</v>
          </cell>
          <cell r="L70">
            <v>60</v>
          </cell>
          <cell r="M70">
            <v>0</v>
          </cell>
          <cell r="N70">
            <v>0</v>
          </cell>
          <cell r="O70">
            <v>0</v>
          </cell>
          <cell r="S70" t="e">
            <v>#DIV/0!</v>
          </cell>
          <cell r="T70" t="e">
            <v>#DIV/0!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460  Сосиски Баварские ТМ Стародворье 0,35 кг ПОКОМ</v>
          </cell>
          <cell r="B71" t="str">
            <v>шт</v>
          </cell>
          <cell r="C71">
            <v>116</v>
          </cell>
          <cell r="D71">
            <v>97</v>
          </cell>
          <cell r="E71">
            <v>27</v>
          </cell>
          <cell r="F71">
            <v>186</v>
          </cell>
          <cell r="G71">
            <v>0</v>
          </cell>
          <cell r="H71">
            <v>45</v>
          </cell>
          <cell r="I71">
            <v>28</v>
          </cell>
          <cell r="J71">
            <v>-1</v>
          </cell>
          <cell r="K71">
            <v>27</v>
          </cell>
          <cell r="M71">
            <v>0</v>
          </cell>
          <cell r="N71">
            <v>0</v>
          </cell>
          <cell r="O71">
            <v>5.4</v>
          </cell>
          <cell r="S71">
            <v>34.444444444444443</v>
          </cell>
          <cell r="T71">
            <v>34.444444444444443</v>
          </cell>
          <cell r="U71">
            <v>0</v>
          </cell>
          <cell r="V71">
            <v>0</v>
          </cell>
          <cell r="W71">
            <v>0.8</v>
          </cell>
          <cell r="X71">
            <v>0.8</v>
          </cell>
          <cell r="Y71" t="str">
            <v>то же что и 451 (задвоенное СКЮ)</v>
          </cell>
        </row>
        <row r="72">
          <cell r="A72" t="str">
            <v>470 Колбаса Любительская ТМ Вязанка в оболочке полиамид.Мясной продукт категории А.  Поком</v>
          </cell>
          <cell r="B72" t="str">
            <v>кг</v>
          </cell>
          <cell r="C72">
            <v>4.1929999999999996</v>
          </cell>
          <cell r="D72">
            <v>5.0000000000000001E-3</v>
          </cell>
          <cell r="G72">
            <v>1</v>
          </cell>
          <cell r="H72">
            <v>50</v>
          </cell>
          <cell r="J72">
            <v>0</v>
          </cell>
          <cell r="K72">
            <v>0</v>
          </cell>
          <cell r="M72">
            <v>15.582000000000001</v>
          </cell>
          <cell r="N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2.226</v>
          </cell>
          <cell r="X72">
            <v>1.1156000000000001</v>
          </cell>
          <cell r="Y72" t="str">
            <v>новинка/ согласовал Химич</v>
          </cell>
        </row>
        <row r="73">
          <cell r="A73" t="str">
            <v>У_263  Шпикачки Стародворские, ВЕС.  ПОКОМ</v>
          </cell>
          <cell r="B73" t="str">
            <v>кг</v>
          </cell>
          <cell r="C73">
            <v>112</v>
          </cell>
          <cell r="D73">
            <v>4.9610000000000003</v>
          </cell>
          <cell r="E73">
            <v>34.898000000000003</v>
          </cell>
          <cell r="G73">
            <v>0</v>
          </cell>
          <cell r="H73" t="e">
            <v>#N/A</v>
          </cell>
          <cell r="I73">
            <v>31.7</v>
          </cell>
          <cell r="J73">
            <v>3.198000000000004</v>
          </cell>
          <cell r="K73">
            <v>34.898000000000003</v>
          </cell>
          <cell r="M73">
            <v>0</v>
          </cell>
          <cell r="N73">
            <v>0</v>
          </cell>
          <cell r="O73">
            <v>6.9796000000000005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20.510200000000001</v>
          </cell>
          <cell r="X73">
            <v>23.392199999999999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28669.637999999999</v>
          </cell>
        </row>
        <row r="8">
          <cell r="A8" t="str">
            <v>ПОКОМ Логистический Партнер</v>
          </cell>
          <cell r="D8">
            <v>28669.637999999999</v>
          </cell>
        </row>
        <row r="9">
          <cell r="A9" t="str">
            <v>Вязанка Логистический Партнер(Кг)</v>
          </cell>
          <cell r="D9">
            <v>1720.9849999999999</v>
          </cell>
        </row>
        <row r="10">
          <cell r="A10" t="str">
            <v>005  Колбаса Докторская ГОСТ, Вязанка вектор,ВЕС. ПОКОМ</v>
          </cell>
          <cell r="D10">
            <v>55.8</v>
          </cell>
        </row>
        <row r="11">
          <cell r="A11" t="str">
            <v>016  Сосиски Вязанка Молочные, Вязанка вискофан  ВЕС.ПОКОМ</v>
          </cell>
          <cell r="D11">
            <v>446.9</v>
          </cell>
        </row>
        <row r="12">
          <cell r="A12" t="str">
            <v>017  Сосиски Вязанка Сливочные, Вязанка амицел ВЕС.ПОКОМ</v>
          </cell>
          <cell r="D12">
            <v>539.20000000000005</v>
          </cell>
        </row>
        <row r="13">
          <cell r="A13" t="str">
            <v>018  Сосиски Рубленые, Вязанка вискофан  ВЕС.ПОКОМ</v>
          </cell>
          <cell r="D13">
            <v>174.6</v>
          </cell>
        </row>
        <row r="14">
          <cell r="A14" t="str">
            <v>312  Ветчина Филейская ТМ Вязанка ТС Столичная ВЕС  ПОКОМ</v>
          </cell>
          <cell r="D14">
            <v>6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168.25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172.88499999999999</v>
          </cell>
        </row>
        <row r="17">
          <cell r="A17" t="str">
            <v>363 Сардельки Филейские Вязанка ТМ Вязанка в обол NDX  ПОКОМ</v>
          </cell>
          <cell r="D17">
            <v>37.799999999999997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90.4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29.15</v>
          </cell>
        </row>
        <row r="20">
          <cell r="A20" t="str">
            <v>Вязанка Логистический Партнер(Шт)</v>
          </cell>
          <cell r="D20">
            <v>251.2</v>
          </cell>
        </row>
        <row r="21">
          <cell r="A21" t="str">
            <v>032  Сосиски Вязанка Сливочные, Вязанка амицел МГС, 0.45кг, ПОКОМ</v>
          </cell>
          <cell r="D21">
            <v>251.2</v>
          </cell>
        </row>
        <row r="22">
          <cell r="A22" t="str">
            <v>Логистический Партнер кг</v>
          </cell>
          <cell r="D22">
            <v>21733.953000000001</v>
          </cell>
        </row>
        <row r="23">
          <cell r="A23" t="str">
            <v>200  Ветчина Дугушка ТМ Стародворье, вектор в/у    ПОКОМ</v>
          </cell>
          <cell r="D23">
            <v>296.7</v>
          </cell>
        </row>
        <row r="24">
          <cell r="A24" t="str">
            <v>201  Ветчина Нежная ТМ Особый рецепт, (2,5кг), ПОКОМ</v>
          </cell>
          <cell r="D24">
            <v>2525.6</v>
          </cell>
        </row>
        <row r="25">
          <cell r="A25" t="str">
            <v>217  Колбаса Докторская Дугушка, ВЕС, НЕ ГОСТ, ТМ Стародворье ПОКОМ</v>
          </cell>
          <cell r="D25">
            <v>774.13</v>
          </cell>
        </row>
        <row r="26">
          <cell r="A26" t="str">
            <v>219  Колбаса Докторская Особая ТМ Особый рецепт, ВЕС  ПОКОМ</v>
          </cell>
          <cell r="D26">
            <v>3999.1</v>
          </cell>
        </row>
        <row r="27">
          <cell r="A27" t="str">
            <v>225  Колбаса Дугушка со шпиком, ВЕС, ТМ Стародворье   ПОКОМ</v>
          </cell>
          <cell r="D27">
            <v>65.400000000000006</v>
          </cell>
        </row>
        <row r="28">
          <cell r="A28" t="str">
            <v>229  Колбаса Молочная Дугушка, в/у, ВЕС, ТМ Стародворье   ПОКОМ</v>
          </cell>
          <cell r="D28">
            <v>400.95</v>
          </cell>
        </row>
        <row r="29">
          <cell r="A29" t="str">
            <v>230  Колбаса Молочная Особая ТМ Особый рецепт, п/а, ВЕС. ПОКОМ</v>
          </cell>
          <cell r="D29">
            <v>5512.5950000000003</v>
          </cell>
        </row>
        <row r="30">
          <cell r="A30" t="str">
            <v>235  Колбаса Особая ТМ Особый рецепт, ВЕС, ТМ Стародворье ПОКОМ</v>
          </cell>
          <cell r="D30">
            <v>1885.5</v>
          </cell>
        </row>
        <row r="31">
          <cell r="A31" t="str">
            <v>236  Колбаса Рубленая ЗАПЕЧ. Дугушка ТМ Стародворье, вектор, в/к    ПОКОМ</v>
          </cell>
          <cell r="D31">
            <v>390.5</v>
          </cell>
        </row>
        <row r="32">
          <cell r="A32" t="str">
            <v>242  Колбаса Сервелат ЗАПЕЧ.Дугушка ТМ Стародворье, вектор, в/к     ПОКОМ</v>
          </cell>
          <cell r="D32">
            <v>334.7</v>
          </cell>
        </row>
        <row r="33">
          <cell r="A33" t="str">
            <v>243  Колбаса Сервелат Зернистый, ВЕС.  ПОКОМ</v>
          </cell>
          <cell r="D33">
            <v>148.1</v>
          </cell>
        </row>
        <row r="34">
          <cell r="A34" t="str">
            <v>244  Колбаса Сервелат Кремлевский, ВЕС. ПОКОМ</v>
          </cell>
          <cell r="D34">
            <v>67.099999999999994</v>
          </cell>
        </row>
        <row r="35">
          <cell r="A35" t="str">
            <v>247  Сардельки Нежные, ВЕС.  ПОКОМ</v>
          </cell>
          <cell r="D35">
            <v>246.55600000000001</v>
          </cell>
        </row>
        <row r="36">
          <cell r="A36" t="str">
            <v>248  Сардельки Сочные ТМ Особый рецепт,   ПОКОМ</v>
          </cell>
          <cell r="D36">
            <v>551.19899999999996</v>
          </cell>
        </row>
        <row r="37">
          <cell r="A37" t="str">
            <v>250  Сардельки стародворские с говядиной в обол. NDX, ВЕС. ПОКОМ</v>
          </cell>
          <cell r="D37">
            <v>149.43199999999999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D38">
            <v>303.5</v>
          </cell>
        </row>
        <row r="39">
          <cell r="A39" t="str">
            <v>257  Сосиски Молочные оригинальные ТМ Особый рецепт, ВЕС.   ПОКОМ</v>
          </cell>
          <cell r="D39">
            <v>509.63499999999999</v>
          </cell>
        </row>
        <row r="40">
          <cell r="A40" t="str">
            <v>259  Сосиски Сливочные Дугушка, ВЕС.   ПОКОМ</v>
          </cell>
          <cell r="D40">
            <v>138.6</v>
          </cell>
        </row>
        <row r="41">
          <cell r="A41" t="str">
            <v>265  Колбаса Балыкбургская, ВЕС, ТМ Баварушка  ПОКОМ</v>
          </cell>
          <cell r="D41">
            <v>669.678</v>
          </cell>
        </row>
        <row r="42">
          <cell r="A42" t="str">
            <v>266  Колбаса Филейбургская с сочным окороком, ВЕС, ТМ Баварушка  ПОКОМ</v>
          </cell>
          <cell r="D42">
            <v>406.7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D43">
            <v>180.5</v>
          </cell>
        </row>
        <row r="44">
          <cell r="A44" t="str">
            <v>271  Колбаса Сервелат Левантский ТМ Особый Рецепт, ВЕС. ПОКОМ</v>
          </cell>
          <cell r="D44">
            <v>143.62100000000001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277.8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135.25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134.6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186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793.11800000000005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92.8</v>
          </cell>
        </row>
        <row r="51">
          <cell r="A51" t="str">
            <v>322 Сосиски Сочинки с сыром ТМ Стародворье в оболочке  ПОКОМ</v>
          </cell>
          <cell r="D51">
            <v>292.8</v>
          </cell>
        </row>
        <row r="52">
          <cell r="A52" t="str">
            <v>380 Колбаски Балыкбургские с сыром ТМ Баварушка вес  Поком</v>
          </cell>
          <cell r="D52">
            <v>46.6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11.7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25.1</v>
          </cell>
        </row>
        <row r="55">
          <cell r="A55" t="str">
            <v>445 Сосиски Стародворье Сочинки Молочные п/а вес  Поком</v>
          </cell>
          <cell r="D55">
            <v>24.189</v>
          </cell>
        </row>
        <row r="56">
          <cell r="A56" t="str">
            <v>У_263  Шпикачки Стародворские, ВЕС.  ПОКОМ</v>
          </cell>
          <cell r="D56">
            <v>14.2</v>
          </cell>
        </row>
        <row r="57">
          <cell r="A57" t="str">
            <v>Логистический Партнер Шт</v>
          </cell>
          <cell r="D57">
            <v>4963.5</v>
          </cell>
        </row>
        <row r="58">
          <cell r="A58" t="str">
            <v>058  Колбаса Докторская Особая ТМ Особый рецепт,  0,5кг, ПОКОМ</v>
          </cell>
          <cell r="D58">
            <v>31</v>
          </cell>
        </row>
        <row r="59">
          <cell r="A59" t="str">
            <v>083  Колбаса Швейцарская 0,17 кг., ШТ., сырокопченая   ПОКОМ</v>
          </cell>
          <cell r="D59">
            <v>162</v>
          </cell>
        </row>
        <row r="60">
          <cell r="A60" t="str">
            <v>103  Сосиски Классические, 0.42кг,ядрена копотьПОКОМ</v>
          </cell>
          <cell r="D60">
            <v>50</v>
          </cell>
        </row>
        <row r="61">
          <cell r="A61" t="str">
            <v>108  Сосиски С сыром,  0.42кг,ядрена копоть ПОКОМ</v>
          </cell>
          <cell r="D61">
            <v>77</v>
          </cell>
        </row>
        <row r="62">
          <cell r="A62" t="str">
            <v>117  Колбаса Сервелат Филейбургский с ароматными пряностями, в/у 0,35 кг срез, БАВАРУШКА ПОКОМ</v>
          </cell>
          <cell r="D62">
            <v>141</v>
          </cell>
        </row>
        <row r="63">
          <cell r="A63" t="str">
            <v>118  Колбаса Сервелат Филейбургский с филе сочного окорока, в/у 0,35 кг срез, БАВАРУШКА ПОКОМ</v>
          </cell>
          <cell r="D63">
            <v>159</v>
          </cell>
        </row>
        <row r="64">
          <cell r="A64" t="str">
            <v>273  Сосиски Сочинки с сочной грудинкой, МГС 0.4кг,   ПОКОМ</v>
          </cell>
          <cell r="D64">
            <v>146</v>
          </cell>
        </row>
        <row r="65">
          <cell r="A65" t="str">
            <v>301  Сосиски Сочинки по-баварски с сыром,  0.4кг, ТМ Стародворье  ПОКОМ</v>
          </cell>
          <cell r="D65">
            <v>195</v>
          </cell>
        </row>
        <row r="66">
          <cell r="A66" t="str">
            <v>302  Сосиски Сочинки по-баварски,  0.4кг, ТМ Стародворье  ПОКОМ</v>
          </cell>
          <cell r="D66">
            <v>842.5</v>
          </cell>
        </row>
        <row r="67">
          <cell r="A67" t="str">
            <v>309  Сосиски Сочинки с сыром 0,4 кг ТМ Стародворье  ПОКОМ</v>
          </cell>
          <cell r="D67">
            <v>985</v>
          </cell>
        </row>
        <row r="68">
          <cell r="A68" t="str">
            <v>320  Сосиски Сочинки с сочным окороком 0,4 кг ТМ Стародворье  ПОКОМ</v>
          </cell>
          <cell r="D68">
            <v>566</v>
          </cell>
        </row>
        <row r="69">
          <cell r="A69" t="str">
            <v>323 Колбаса варенокопченая Балыкбургская рубленая ТМ Баварушка срез 0,35 кг   ПОКОМ</v>
          </cell>
          <cell r="D69">
            <v>169</v>
          </cell>
        </row>
        <row r="70">
          <cell r="A70" t="str">
            <v>352  Сардельки Сочинки с сыром 0,4 кг ТМ Стародворье   ПОКОМ</v>
          </cell>
          <cell r="D70">
            <v>406</v>
          </cell>
        </row>
        <row r="71">
          <cell r="A71" t="str">
            <v>371  Сосиски Сочинки Молочные 0,4 кг ТМ Стародворье  ПОКОМ</v>
          </cell>
          <cell r="D71">
            <v>466</v>
          </cell>
        </row>
        <row r="72">
          <cell r="A72" t="str">
            <v>372  Сосиски Сочинки Сливочные 0,4 кг ТМ Стародворье  ПОКОМ</v>
          </cell>
          <cell r="D72">
            <v>98</v>
          </cell>
        </row>
        <row r="73">
          <cell r="A73" t="str">
            <v>381  Сардельки Сочинки 0,4кг ТМ Стародворье  ПОКОМ</v>
          </cell>
          <cell r="D73">
            <v>369</v>
          </cell>
        </row>
        <row r="74">
          <cell r="A74" t="str">
            <v>451 Сосиски «Баварские» Фикс.вес 0,35 П/а ТМ «Стародворье»  Поком</v>
          </cell>
          <cell r="D74">
            <v>9</v>
          </cell>
        </row>
        <row r="75">
          <cell r="A75" t="str">
            <v>459 Сосиски Сочинки ТМ Стародворье с сочной грудиной в оболочке полиамид в мо  0,3 кг.  Поком</v>
          </cell>
          <cell r="D75">
            <v>60</v>
          </cell>
        </row>
        <row r="76">
          <cell r="A76" t="str">
            <v>460  Сосиски Баварские ТМ Стародворье 0,35 кг ПОКОМ</v>
          </cell>
          <cell r="D76">
            <v>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3"/>
  <sheetViews>
    <sheetView tabSelected="1" workbookViewId="0">
      <pane ySplit="5" topLeftCell="A21" activePane="bottomLeft" state="frozen"/>
      <selection pane="bottomLeft" activeCell="AB23" sqref="AB23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7.33203125" style="1" customWidth="1"/>
    <col min="7" max="7" width="4.83203125" style="24" customWidth="1"/>
    <col min="8" max="8" width="5.1640625" style="2" customWidth="1"/>
    <col min="9" max="17" width="7" style="2" customWidth="1"/>
    <col min="18" max="20" width="8.33203125" style="2" customWidth="1"/>
    <col min="21" max="21" width="7" style="2" customWidth="1"/>
    <col min="22" max="22" width="11.6640625" style="2" customWidth="1"/>
    <col min="23" max="24" width="4.6640625" style="2" customWidth="1"/>
    <col min="25" max="27" width="7.1640625" style="2" customWidth="1"/>
    <col min="28" max="28" width="23.6640625" style="2" customWidth="1"/>
    <col min="29" max="31" width="8.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thickBot="1" x14ac:dyDescent="0.25">
      <c r="B2" s="3"/>
      <c r="C2" s="3"/>
    </row>
    <row r="3" spans="1:31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76</v>
      </c>
      <c r="H3" s="12" t="s">
        <v>77</v>
      </c>
      <c r="I3" s="13" t="s">
        <v>78</v>
      </c>
      <c r="J3" s="13" t="s">
        <v>79</v>
      </c>
      <c r="K3" s="13" t="s">
        <v>80</v>
      </c>
      <c r="L3" s="13" t="s">
        <v>81</v>
      </c>
      <c r="M3" s="14" t="s">
        <v>103</v>
      </c>
      <c r="N3" s="14" t="s">
        <v>103</v>
      </c>
      <c r="O3" s="14" t="s">
        <v>103</v>
      </c>
      <c r="P3" s="13" t="s">
        <v>104</v>
      </c>
      <c r="Q3" s="14" t="s">
        <v>99</v>
      </c>
      <c r="R3" s="30" t="s">
        <v>83</v>
      </c>
      <c r="S3" s="31" t="s">
        <v>83</v>
      </c>
      <c r="T3" s="32" t="s">
        <v>83</v>
      </c>
      <c r="U3" s="15" t="s">
        <v>84</v>
      </c>
      <c r="V3" s="16"/>
      <c r="W3" s="13" t="s">
        <v>85</v>
      </c>
      <c r="X3" s="13" t="s">
        <v>86</v>
      </c>
      <c r="Y3" s="13" t="s">
        <v>82</v>
      </c>
      <c r="Z3" s="13" t="s">
        <v>82</v>
      </c>
      <c r="AA3" s="13" t="s">
        <v>82</v>
      </c>
      <c r="AB3" s="13" t="s">
        <v>105</v>
      </c>
      <c r="AC3" s="13" t="s">
        <v>87</v>
      </c>
      <c r="AD3" s="13" t="s">
        <v>87</v>
      </c>
      <c r="AE3" s="13" t="s">
        <v>87</v>
      </c>
    </row>
    <row r="4" spans="1:31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3"/>
      <c r="J4" s="13"/>
      <c r="K4" s="13"/>
      <c r="L4" s="13"/>
      <c r="M4" s="17" t="s">
        <v>88</v>
      </c>
      <c r="N4" s="17" t="s">
        <v>89</v>
      </c>
      <c r="O4" s="17" t="s">
        <v>98</v>
      </c>
      <c r="P4" s="14" t="s">
        <v>95</v>
      </c>
      <c r="Q4" s="14"/>
      <c r="R4" s="33" t="s">
        <v>100</v>
      </c>
      <c r="S4" s="34" t="s">
        <v>101</v>
      </c>
      <c r="T4" s="35" t="s">
        <v>102</v>
      </c>
      <c r="U4" s="15" t="s">
        <v>91</v>
      </c>
      <c r="V4" s="16" t="s">
        <v>92</v>
      </c>
      <c r="W4" s="13"/>
      <c r="X4" s="13"/>
      <c r="Y4" s="14" t="s">
        <v>93</v>
      </c>
      <c r="Z4" s="14" t="s">
        <v>94</v>
      </c>
      <c r="AA4" s="14" t="s">
        <v>90</v>
      </c>
      <c r="AB4" s="13"/>
      <c r="AC4" s="14" t="s">
        <v>100</v>
      </c>
      <c r="AD4" s="14" t="s">
        <v>101</v>
      </c>
      <c r="AE4" s="14" t="s">
        <v>102</v>
      </c>
    </row>
    <row r="5" spans="1:31" ht="12" customHeight="1" x14ac:dyDescent="0.2">
      <c r="A5" s="6"/>
      <c r="B5" s="7"/>
      <c r="C5" s="5"/>
      <c r="D5" s="5"/>
      <c r="E5" s="19">
        <f t="shared" ref="E5:F5" si="0">SUM(E6:E203)</f>
        <v>28309.969999999994</v>
      </c>
      <c r="F5" s="19">
        <f t="shared" si="0"/>
        <v>18364.761999999999</v>
      </c>
      <c r="G5" s="11"/>
      <c r="H5" s="18"/>
      <c r="I5" s="19">
        <f t="shared" ref="I5:U5" si="1">SUM(I6:I203)</f>
        <v>28669.637999999988</v>
      </c>
      <c r="J5" s="19">
        <f t="shared" si="1"/>
        <v>-359.66800000000029</v>
      </c>
      <c r="K5" s="19">
        <f t="shared" si="1"/>
        <v>23978.331999999995</v>
      </c>
      <c r="L5" s="19">
        <f t="shared" si="1"/>
        <v>4331.6380000000008</v>
      </c>
      <c r="M5" s="19">
        <f t="shared" si="1"/>
        <v>7851.3058000000019</v>
      </c>
      <c r="N5" s="19">
        <f t="shared" si="1"/>
        <v>4998.190466666666</v>
      </c>
      <c r="O5" s="19">
        <f t="shared" ref="O5" si="2">SUM(O6:O203)</f>
        <v>12066.001546666668</v>
      </c>
      <c r="P5" s="19">
        <f t="shared" si="1"/>
        <v>4795.6663999999992</v>
      </c>
      <c r="Q5" s="20">
        <f t="shared" si="1"/>
        <v>22371.525486666666</v>
      </c>
      <c r="R5" s="36">
        <f t="shared" si="1"/>
        <v>8109.9246866666672</v>
      </c>
      <c r="S5" s="20">
        <f t="shared" si="1"/>
        <v>2700</v>
      </c>
      <c r="T5" s="37">
        <f t="shared" si="1"/>
        <v>11561.5036</v>
      </c>
      <c r="U5" s="21">
        <f t="shared" si="1"/>
        <v>0</v>
      </c>
      <c r="V5" s="22"/>
      <c r="W5" s="13"/>
      <c r="X5" s="13"/>
      <c r="Y5" s="19">
        <f>SUM(Y6:Y203)</f>
        <v>3314.1419999999989</v>
      </c>
      <c r="Z5" s="19">
        <f>SUM(Z6:Z203)</f>
        <v>4115.9836000000014</v>
      </c>
      <c r="AA5" s="19">
        <f>SUM(AA6:AA203)</f>
        <v>4843.5247999999974</v>
      </c>
      <c r="AB5" s="13"/>
      <c r="AC5" s="19">
        <f>SUM(AC6:AC203)</f>
        <v>6898.8526866666689</v>
      </c>
      <c r="AD5" s="19">
        <f t="shared" ref="AD5:AE5" si="3">SUM(AD6:AD203)</f>
        <v>2700</v>
      </c>
      <c r="AE5" s="19">
        <f t="shared" si="3"/>
        <v>10306.5036</v>
      </c>
    </row>
    <row r="6" spans="1:31" ht="11.1" customHeight="1" x14ac:dyDescent="0.2">
      <c r="A6" s="8" t="s">
        <v>8</v>
      </c>
      <c r="B6" s="8" t="s">
        <v>9</v>
      </c>
      <c r="C6" s="9">
        <v>0.61799999999999999</v>
      </c>
      <c r="D6" s="9">
        <v>117.65</v>
      </c>
      <c r="E6" s="9">
        <v>61.209000000000003</v>
      </c>
      <c r="F6" s="9">
        <v>55.557000000000002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55.8</v>
      </c>
      <c r="J6" s="2">
        <f>E6-I6</f>
        <v>5.409000000000006</v>
      </c>
      <c r="K6" s="2">
        <f>E6-L6</f>
        <v>61.209000000000003</v>
      </c>
      <c r="M6" s="2">
        <f>VLOOKUP(A6,[1]TDSheet!$A:$M,13,0)</f>
        <v>0</v>
      </c>
      <c r="N6" s="2">
        <f>VLOOKUP(A6,[1]TDSheet!$A:$N,14,0)</f>
        <v>0</v>
      </c>
      <c r="O6" s="2">
        <f>VLOOKUP(A6,[1]TDSheet!$A:$P,16,0)</f>
        <v>29.900800000000004</v>
      </c>
      <c r="P6" s="2">
        <f>K6/5</f>
        <v>12.241800000000001</v>
      </c>
      <c r="Q6" s="28">
        <f>13*P6-O6-N6-M6-F6</f>
        <v>73.685600000000008</v>
      </c>
      <c r="R6" s="38">
        <f>Q6-S6-T6</f>
        <v>73.685600000000008</v>
      </c>
      <c r="S6" s="23"/>
      <c r="T6" s="39"/>
      <c r="U6" s="29"/>
      <c r="W6" s="2">
        <f>(F6+M6+N6+O6+Q6)/P6</f>
        <v>13</v>
      </c>
      <c r="X6" s="2">
        <f>(F6+M6+N6+O6)/P6</f>
        <v>6.9808198140796289</v>
      </c>
      <c r="Y6" s="2">
        <f>VLOOKUP(A6,[1]TDSheet!$A:$W,22,0)</f>
        <v>16.294333333333334</v>
      </c>
      <c r="Z6" s="2">
        <f>VLOOKUP(A6,[1]TDSheet!$A:$X,24,0)</f>
        <v>5.2229999999999999</v>
      </c>
      <c r="AA6" s="2">
        <f>VLOOKUP(A6,[1]TDSheet!$A:$O,15,0)</f>
        <v>10.4762</v>
      </c>
      <c r="AC6" s="2">
        <f>R6*G6</f>
        <v>73.685600000000008</v>
      </c>
      <c r="AD6" s="2">
        <f>S6*G6</f>
        <v>0</v>
      </c>
      <c r="AE6" s="2">
        <f>T6*G6</f>
        <v>0</v>
      </c>
    </row>
    <row r="7" spans="1:31" ht="11.1" customHeight="1" x14ac:dyDescent="0.2">
      <c r="A7" s="8" t="s">
        <v>10</v>
      </c>
      <c r="B7" s="8" t="s">
        <v>9</v>
      </c>
      <c r="C7" s="9">
        <v>561.72</v>
      </c>
      <c r="D7" s="9">
        <v>2.1619999999999999</v>
      </c>
      <c r="E7" s="9">
        <v>515.65800000000002</v>
      </c>
      <c r="F7" s="9"/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446.9</v>
      </c>
      <c r="J7" s="2">
        <f t="shared" ref="J7:J70" si="4">E7-I7</f>
        <v>68.758000000000038</v>
      </c>
      <c r="K7" s="2">
        <f t="shared" ref="K7:K70" si="5">E7-L7</f>
        <v>515.65800000000002</v>
      </c>
      <c r="M7" s="2">
        <f>VLOOKUP(A7,[1]TDSheet!$A:$M,13,0)</f>
        <v>60.075399999999945</v>
      </c>
      <c r="N7" s="2">
        <f>VLOOKUP(A7,[1]TDSheet!$A:$N,14,0)</f>
        <v>438.25659999999999</v>
      </c>
      <c r="O7" s="2">
        <f>VLOOKUP(A7,[1]TDSheet!$A:$P,16,0)</f>
        <v>207.91759999999999</v>
      </c>
      <c r="P7" s="2">
        <f t="shared" ref="P7:P70" si="6">K7/5</f>
        <v>103.13160000000001</v>
      </c>
      <c r="Q7" s="28">
        <f t="shared" ref="Q7:Q55" si="7">13*P7-O7-N7-M7-F7</f>
        <v>634.46120000000019</v>
      </c>
      <c r="R7" s="38">
        <f t="shared" ref="R7:R69" si="8">Q7-S7-T7</f>
        <v>334.46120000000019</v>
      </c>
      <c r="S7" s="23"/>
      <c r="T7" s="39">
        <v>300</v>
      </c>
      <c r="U7" s="29"/>
      <c r="W7" s="2">
        <f t="shared" ref="W7:W70" si="9">(F7+M7+N7+O7+Q7)/P7</f>
        <v>13</v>
      </c>
      <c r="X7" s="2">
        <f t="shared" ref="X7:X70" si="10">(F7+M7+N7+O7)/P7</f>
        <v>6.8480426949644899</v>
      </c>
      <c r="Y7" s="2">
        <f>VLOOKUP(A7,[1]TDSheet!$A:$W,22,0)</f>
        <v>30.399666666666661</v>
      </c>
      <c r="Z7" s="2">
        <f>VLOOKUP(A7,[1]TDSheet!$A:$X,24,0)</f>
        <v>77.465599999999995</v>
      </c>
      <c r="AA7" s="2">
        <f>VLOOKUP(A7,[1]TDSheet!$A:$O,15,0)</f>
        <v>97.336199999999991</v>
      </c>
      <c r="AB7" s="2" t="str">
        <f>VLOOKUP(A7,[1]TDSheet!$A:$Y,25,0)</f>
        <v>сроки (от Петраша) 15,01,</v>
      </c>
      <c r="AC7" s="2">
        <f t="shared" ref="AC7:AC70" si="11">R7*G7</f>
        <v>334.46120000000019</v>
      </c>
      <c r="AD7" s="2">
        <f t="shared" ref="AD7:AD70" si="12">S7*G7</f>
        <v>0</v>
      </c>
      <c r="AE7" s="2">
        <f t="shared" ref="AE7:AE70" si="13">T7*G7</f>
        <v>300</v>
      </c>
    </row>
    <row r="8" spans="1:31" ht="11.1" customHeight="1" x14ac:dyDescent="0.2">
      <c r="A8" s="8" t="s">
        <v>11</v>
      </c>
      <c r="B8" s="8" t="s">
        <v>9</v>
      </c>
      <c r="C8" s="9">
        <v>911.755</v>
      </c>
      <c r="D8" s="9"/>
      <c r="E8" s="9">
        <v>618.29700000000003</v>
      </c>
      <c r="F8" s="9">
        <v>238.65799999999999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539.20000000000005</v>
      </c>
      <c r="J8" s="2">
        <f t="shared" si="4"/>
        <v>79.09699999999998</v>
      </c>
      <c r="K8" s="2">
        <f t="shared" si="5"/>
        <v>618.29700000000003</v>
      </c>
      <c r="M8" s="2">
        <f>VLOOKUP(A8,[1]TDSheet!$A:$M,13,0)</f>
        <v>0</v>
      </c>
      <c r="N8" s="2">
        <f>VLOOKUP(A8,[1]TDSheet!$A:$N,14,0)</f>
        <v>276.24199999999996</v>
      </c>
      <c r="O8" s="2">
        <f>VLOOKUP(A8,[1]TDSheet!$A:$P,16,0)</f>
        <v>433.48980000000006</v>
      </c>
      <c r="P8" s="2">
        <f t="shared" si="6"/>
        <v>123.65940000000001</v>
      </c>
      <c r="Q8" s="28">
        <f t="shared" si="7"/>
        <v>659.18240000000003</v>
      </c>
      <c r="R8" s="38">
        <f t="shared" si="8"/>
        <v>359.18240000000003</v>
      </c>
      <c r="S8" s="23"/>
      <c r="T8" s="39">
        <v>300</v>
      </c>
      <c r="U8" s="29"/>
      <c r="W8" s="2">
        <f t="shared" si="9"/>
        <v>13</v>
      </c>
      <c r="X8" s="2">
        <f t="shared" si="10"/>
        <v>7.6693708686925541</v>
      </c>
      <c r="Y8" s="2">
        <f>VLOOKUP(A8,[1]TDSheet!$A:$W,22,0)</f>
        <v>48.224666666666671</v>
      </c>
      <c r="Z8" s="2">
        <f>VLOOKUP(A8,[1]TDSheet!$A:$X,24,0)</f>
        <v>88.018200000000007</v>
      </c>
      <c r="AA8" s="2">
        <f>VLOOKUP(A8,[1]TDSheet!$A:$O,15,0)</f>
        <v>114.89320000000001</v>
      </c>
      <c r="AC8" s="2">
        <f t="shared" si="11"/>
        <v>359.18240000000003</v>
      </c>
      <c r="AD8" s="2">
        <f t="shared" si="12"/>
        <v>0</v>
      </c>
      <c r="AE8" s="2">
        <f t="shared" si="13"/>
        <v>300</v>
      </c>
    </row>
    <row r="9" spans="1:31" ht="11.1" customHeight="1" x14ac:dyDescent="0.2">
      <c r="A9" s="8" t="s">
        <v>12</v>
      </c>
      <c r="B9" s="8" t="s">
        <v>9</v>
      </c>
      <c r="C9" s="9">
        <v>255.82300000000001</v>
      </c>
      <c r="D9" s="9"/>
      <c r="E9" s="9">
        <v>191.31399999999999</v>
      </c>
      <c r="F9" s="9">
        <v>38.843000000000004</v>
      </c>
      <c r="G9" s="24">
        <f>VLOOKUP(A9,[1]TDSheet!$A:$G,7,0)</f>
        <v>1</v>
      </c>
      <c r="H9" s="2">
        <f>VLOOKUP(A9,[1]TDSheet!$A:$H,8,0)</f>
        <v>40</v>
      </c>
      <c r="I9" s="2">
        <f>VLOOKUP(A9,[2]TDSheet!$A:$E,4,0)</f>
        <v>174.6</v>
      </c>
      <c r="J9" s="2">
        <f t="shared" si="4"/>
        <v>16.713999999999999</v>
      </c>
      <c r="K9" s="2">
        <f t="shared" si="5"/>
        <v>191.31399999999999</v>
      </c>
      <c r="M9" s="2">
        <f>VLOOKUP(A9,[1]TDSheet!$A:$M,13,0)</f>
        <v>0</v>
      </c>
      <c r="N9" s="2">
        <f>VLOOKUP(A9,[1]TDSheet!$A:$N,14,0)</f>
        <v>99.782000000000011</v>
      </c>
      <c r="O9" s="2">
        <f>VLOOKUP(A9,[1]TDSheet!$A:$P,16,0)</f>
        <v>125.33039999999995</v>
      </c>
      <c r="P9" s="2">
        <f t="shared" si="6"/>
        <v>38.262799999999999</v>
      </c>
      <c r="Q9" s="28">
        <f t="shared" si="7"/>
        <v>233.46099999999996</v>
      </c>
      <c r="R9" s="38">
        <f t="shared" si="8"/>
        <v>133.46099999999996</v>
      </c>
      <c r="S9" s="23"/>
      <c r="T9" s="39">
        <v>100</v>
      </c>
      <c r="U9" s="29"/>
      <c r="W9" s="2">
        <f t="shared" si="9"/>
        <v>12.999999999999998</v>
      </c>
      <c r="X9" s="2">
        <f t="shared" si="10"/>
        <v>6.8984862581933353</v>
      </c>
      <c r="Y9" s="2">
        <f>VLOOKUP(A9,[1]TDSheet!$A:$W,22,0)</f>
        <v>27.897666666666662</v>
      </c>
      <c r="Z9" s="2">
        <f>VLOOKUP(A9,[1]TDSheet!$A:$X,24,0)</f>
        <v>25.862400000000001</v>
      </c>
      <c r="AA9" s="2">
        <f>VLOOKUP(A9,[1]TDSheet!$A:$O,15,0)</f>
        <v>33.622599999999998</v>
      </c>
      <c r="AC9" s="2">
        <f t="shared" si="11"/>
        <v>133.46099999999996</v>
      </c>
      <c r="AD9" s="2">
        <f t="shared" si="12"/>
        <v>0</v>
      </c>
      <c r="AE9" s="2">
        <f t="shared" si="13"/>
        <v>100</v>
      </c>
    </row>
    <row r="10" spans="1:31" ht="11.1" customHeight="1" x14ac:dyDescent="0.2">
      <c r="A10" s="8" t="s">
        <v>13</v>
      </c>
      <c r="B10" s="8" t="s">
        <v>14</v>
      </c>
      <c r="C10" s="9">
        <v>210</v>
      </c>
      <c r="D10" s="9">
        <v>5</v>
      </c>
      <c r="E10" s="9">
        <v>215</v>
      </c>
      <c r="F10" s="9"/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251.2</v>
      </c>
      <c r="J10" s="2">
        <f t="shared" si="4"/>
        <v>-36.199999999999989</v>
      </c>
      <c r="K10" s="2">
        <f t="shared" si="5"/>
        <v>215</v>
      </c>
      <c r="M10" s="2">
        <f>VLOOKUP(A10,[1]TDSheet!$A:$M,13,0)</f>
        <v>0</v>
      </c>
      <c r="N10" s="2">
        <f>VLOOKUP(A10,[1]TDSheet!$A:$N,14,0)</f>
        <v>225</v>
      </c>
      <c r="O10" s="2">
        <f>VLOOKUP(A10,[1]TDSheet!$A:$P,16,0)</f>
        <v>162</v>
      </c>
      <c r="P10" s="2">
        <f t="shared" si="6"/>
        <v>43</v>
      </c>
      <c r="Q10" s="28">
        <f t="shared" si="7"/>
        <v>172</v>
      </c>
      <c r="R10" s="38">
        <f t="shared" si="8"/>
        <v>72</v>
      </c>
      <c r="S10" s="23"/>
      <c r="T10" s="39">
        <v>100</v>
      </c>
      <c r="U10" s="29"/>
      <c r="W10" s="2">
        <f t="shared" si="9"/>
        <v>13</v>
      </c>
      <c r="X10" s="2">
        <f t="shared" si="10"/>
        <v>9</v>
      </c>
      <c r="Y10" s="2">
        <f>VLOOKUP(A10,[1]TDSheet!$A:$W,22,0)</f>
        <v>4.333333333333333</v>
      </c>
      <c r="Z10" s="2">
        <f>VLOOKUP(A10,[1]TDSheet!$A:$X,24,0)</f>
        <v>33.4</v>
      </c>
      <c r="AA10" s="2">
        <f>VLOOKUP(A10,[1]TDSheet!$A:$O,15,0)</f>
        <v>43</v>
      </c>
      <c r="AC10" s="2">
        <f t="shared" si="11"/>
        <v>32.4</v>
      </c>
      <c r="AD10" s="2">
        <f t="shared" si="12"/>
        <v>0</v>
      </c>
      <c r="AE10" s="2">
        <f t="shared" si="13"/>
        <v>45</v>
      </c>
    </row>
    <row r="11" spans="1:31" ht="11.1" customHeight="1" x14ac:dyDescent="0.2">
      <c r="A11" s="8" t="s">
        <v>15</v>
      </c>
      <c r="B11" s="8" t="s">
        <v>14</v>
      </c>
      <c r="C11" s="9">
        <v>10</v>
      </c>
      <c r="D11" s="9">
        <v>80</v>
      </c>
      <c r="E11" s="9">
        <v>31</v>
      </c>
      <c r="F11" s="9">
        <v>59</v>
      </c>
      <c r="G11" s="24">
        <f>VLOOKUP(A11,[1]TDSheet!$A:$G,7,0)</f>
        <v>0.5</v>
      </c>
      <c r="H11" s="2">
        <f>VLOOKUP(A11,[1]TDSheet!$A:$H,8,0)</f>
        <v>60</v>
      </c>
      <c r="I11" s="2">
        <f>VLOOKUP(A11,[2]TDSheet!$A:$E,4,0)</f>
        <v>31</v>
      </c>
      <c r="J11" s="2">
        <f t="shared" si="4"/>
        <v>0</v>
      </c>
      <c r="K11" s="2">
        <f t="shared" si="5"/>
        <v>31</v>
      </c>
      <c r="M11" s="2">
        <f>VLOOKUP(A11,[1]TDSheet!$A:$M,13,0)</f>
        <v>0</v>
      </c>
      <c r="N11" s="2">
        <f>VLOOKUP(A11,[1]TDSheet!$A:$N,14,0)</f>
        <v>0</v>
      </c>
      <c r="O11" s="2">
        <f>VLOOKUP(A11,[1]TDSheet!$A:$P,16,0)</f>
        <v>0</v>
      </c>
      <c r="P11" s="2">
        <f t="shared" si="6"/>
        <v>6.2</v>
      </c>
      <c r="Q11" s="28">
        <f t="shared" si="7"/>
        <v>21.600000000000009</v>
      </c>
      <c r="R11" s="38">
        <f t="shared" si="8"/>
        <v>21.600000000000009</v>
      </c>
      <c r="S11" s="23"/>
      <c r="T11" s="39"/>
      <c r="U11" s="29"/>
      <c r="W11" s="2">
        <f t="shared" si="9"/>
        <v>13.000000000000002</v>
      </c>
      <c r="X11" s="2">
        <f t="shared" si="10"/>
        <v>9.5161290322580641</v>
      </c>
      <c r="Y11" s="2">
        <f>VLOOKUP(A11,[1]TDSheet!$A:$W,22,0)</f>
        <v>11.666666666666666</v>
      </c>
      <c r="Z11" s="2">
        <f>VLOOKUP(A11,[1]TDSheet!$A:$X,24,0)</f>
        <v>7</v>
      </c>
      <c r="AA11" s="2">
        <f>VLOOKUP(A11,[1]TDSheet!$A:$O,15,0)</f>
        <v>5.6</v>
      </c>
      <c r="AC11" s="2">
        <f t="shared" si="11"/>
        <v>10.800000000000004</v>
      </c>
      <c r="AD11" s="2">
        <f t="shared" si="12"/>
        <v>0</v>
      </c>
      <c r="AE11" s="2">
        <f t="shared" si="13"/>
        <v>0</v>
      </c>
    </row>
    <row r="12" spans="1:31" ht="11.1" customHeight="1" x14ac:dyDescent="0.2">
      <c r="A12" s="8" t="s">
        <v>16</v>
      </c>
      <c r="B12" s="8" t="s">
        <v>14</v>
      </c>
      <c r="C12" s="9">
        <v>57</v>
      </c>
      <c r="D12" s="9">
        <v>105</v>
      </c>
      <c r="E12" s="9">
        <v>162</v>
      </c>
      <c r="F12" s="9"/>
      <c r="G12" s="24">
        <f>VLOOKUP(A12,[1]TDSheet!$A:$G,7,0)</f>
        <v>0.17</v>
      </c>
      <c r="H12" s="2">
        <f>VLOOKUP(A12,[1]TDSheet!$A:$H,8,0)</f>
        <v>120</v>
      </c>
      <c r="I12" s="2">
        <f>VLOOKUP(A12,[2]TDSheet!$A:$E,4,0)</f>
        <v>162</v>
      </c>
      <c r="J12" s="2">
        <f t="shared" si="4"/>
        <v>0</v>
      </c>
      <c r="K12" s="2">
        <f t="shared" si="5"/>
        <v>57</v>
      </c>
      <c r="L12" s="2">
        <f>VLOOKUP(A12,[3]TDSheet!$A:$O,7,0)</f>
        <v>105</v>
      </c>
      <c r="M12" s="2">
        <f>VLOOKUP(A12,[1]TDSheet!$A:$M,13,0)</f>
        <v>0</v>
      </c>
      <c r="N12" s="2">
        <f>VLOOKUP(A12,[1]TDSheet!$A:$N,14,0)</f>
        <v>0</v>
      </c>
      <c r="O12" s="2">
        <f>VLOOKUP(A12,[1]TDSheet!$A:$P,16,0)</f>
        <v>97</v>
      </c>
      <c r="P12" s="2">
        <f t="shared" si="6"/>
        <v>11.4</v>
      </c>
      <c r="Q12" s="28">
        <f t="shared" si="7"/>
        <v>51.200000000000017</v>
      </c>
      <c r="R12" s="38">
        <f t="shared" si="8"/>
        <v>51.200000000000017</v>
      </c>
      <c r="S12" s="23"/>
      <c r="T12" s="39"/>
      <c r="U12" s="29"/>
      <c r="W12" s="2">
        <f t="shared" si="9"/>
        <v>13.000000000000002</v>
      </c>
      <c r="X12" s="2">
        <f t="shared" si="10"/>
        <v>8.5087719298245617</v>
      </c>
      <c r="Y12" s="2">
        <f>VLOOKUP(A12,[1]TDSheet!$A:$W,22,0)</f>
        <v>0</v>
      </c>
      <c r="Z12" s="2">
        <f>VLOOKUP(A12,[1]TDSheet!$A:$X,24,0)</f>
        <v>3.6</v>
      </c>
      <c r="AA12" s="2">
        <f>VLOOKUP(A12,[1]TDSheet!$A:$O,15,0)</f>
        <v>11</v>
      </c>
      <c r="AC12" s="2">
        <f t="shared" si="11"/>
        <v>8.7040000000000042</v>
      </c>
      <c r="AD12" s="2">
        <f t="shared" si="12"/>
        <v>0</v>
      </c>
      <c r="AE12" s="2">
        <f t="shared" si="13"/>
        <v>0</v>
      </c>
    </row>
    <row r="13" spans="1:31" ht="11.1" customHeight="1" x14ac:dyDescent="0.2">
      <c r="A13" s="8" t="s">
        <v>17</v>
      </c>
      <c r="B13" s="8" t="s">
        <v>14</v>
      </c>
      <c r="C13" s="9">
        <v>58</v>
      </c>
      <c r="D13" s="9">
        <v>4</v>
      </c>
      <c r="E13" s="9">
        <v>37</v>
      </c>
      <c r="F13" s="9"/>
      <c r="G13" s="24">
        <f>VLOOKUP(A13,[1]TDSheet!$A:$G,7,0)</f>
        <v>0.42</v>
      </c>
      <c r="H13" s="2">
        <f>VLOOKUP(A13,[1]TDSheet!$A:$H,8,0)</f>
        <v>35</v>
      </c>
      <c r="I13" s="2">
        <f>VLOOKUP(A13,[2]TDSheet!$A:$E,4,0)</f>
        <v>50</v>
      </c>
      <c r="J13" s="2">
        <f t="shared" si="4"/>
        <v>-13</v>
      </c>
      <c r="K13" s="2">
        <f t="shared" si="5"/>
        <v>37</v>
      </c>
      <c r="M13" s="2">
        <f>VLOOKUP(A13,[1]TDSheet!$A:$M,13,0)</f>
        <v>76.800000000000011</v>
      </c>
      <c r="N13" s="2">
        <f>VLOOKUP(A13,[1]TDSheet!$A:$N,14,0)</f>
        <v>96.199999999999989</v>
      </c>
      <c r="O13" s="2">
        <f>VLOOKUP(A13,[1]TDSheet!$A:$P,16,0)</f>
        <v>0</v>
      </c>
      <c r="P13" s="2">
        <f t="shared" si="6"/>
        <v>7.4</v>
      </c>
      <c r="Q13" s="28"/>
      <c r="R13" s="38">
        <f t="shared" si="8"/>
        <v>0</v>
      </c>
      <c r="S13" s="23"/>
      <c r="T13" s="39"/>
      <c r="U13" s="29"/>
      <c r="W13" s="2">
        <f t="shared" si="9"/>
        <v>23.378378378378379</v>
      </c>
      <c r="X13" s="2">
        <f t="shared" si="10"/>
        <v>23.378378378378379</v>
      </c>
      <c r="Y13" s="2">
        <f>VLOOKUP(A13,[1]TDSheet!$A:$W,22,0)</f>
        <v>6</v>
      </c>
      <c r="Z13" s="2">
        <f>VLOOKUP(A13,[1]TDSheet!$A:$X,24,0)</f>
        <v>17.399999999999999</v>
      </c>
      <c r="AA13" s="2">
        <f>VLOOKUP(A13,[1]TDSheet!$A:$O,15,0)</f>
        <v>9.4</v>
      </c>
      <c r="AC13" s="2">
        <f t="shared" si="11"/>
        <v>0</v>
      </c>
      <c r="AD13" s="2">
        <f t="shared" si="12"/>
        <v>0</v>
      </c>
      <c r="AE13" s="2">
        <f t="shared" si="13"/>
        <v>0</v>
      </c>
    </row>
    <row r="14" spans="1:31" ht="11.1" customHeight="1" x14ac:dyDescent="0.2">
      <c r="A14" s="8" t="s">
        <v>18</v>
      </c>
      <c r="B14" s="8" t="s">
        <v>14</v>
      </c>
      <c r="C14" s="9">
        <v>56</v>
      </c>
      <c r="D14" s="9"/>
      <c r="E14" s="9">
        <v>42</v>
      </c>
      <c r="F14" s="9"/>
      <c r="G14" s="24">
        <f>VLOOKUP(A14,[1]TDSheet!$A:$G,7,0)</f>
        <v>0.42</v>
      </c>
      <c r="H14" s="2">
        <f>VLOOKUP(A14,[1]TDSheet!$A:$H,8,0)</f>
        <v>35</v>
      </c>
      <c r="I14" s="2">
        <f>VLOOKUP(A14,[2]TDSheet!$A:$E,4,0)</f>
        <v>77</v>
      </c>
      <c r="J14" s="2">
        <f t="shared" si="4"/>
        <v>-35</v>
      </c>
      <c r="K14" s="2">
        <f t="shared" si="5"/>
        <v>42</v>
      </c>
      <c r="M14" s="2">
        <f>VLOOKUP(A14,[1]TDSheet!$A:$M,13,0)</f>
        <v>76.400000000000006</v>
      </c>
      <c r="N14" s="2">
        <f>VLOOKUP(A14,[1]TDSheet!$A:$N,14,0)</f>
        <v>19.599999999999994</v>
      </c>
      <c r="O14" s="2">
        <f>VLOOKUP(A14,[1]TDSheet!$A:$P,16,0)</f>
        <v>0</v>
      </c>
      <c r="P14" s="2">
        <f t="shared" si="6"/>
        <v>8.4</v>
      </c>
      <c r="Q14" s="28">
        <f t="shared" si="7"/>
        <v>13.200000000000003</v>
      </c>
      <c r="R14" s="38">
        <f t="shared" si="8"/>
        <v>13.200000000000003</v>
      </c>
      <c r="S14" s="23"/>
      <c r="T14" s="39"/>
      <c r="U14" s="29"/>
      <c r="W14" s="2">
        <f t="shared" si="9"/>
        <v>13</v>
      </c>
      <c r="X14" s="2">
        <f t="shared" si="10"/>
        <v>11.428571428571429</v>
      </c>
      <c r="Y14" s="2">
        <f>VLOOKUP(A14,[1]TDSheet!$A:$W,22,0)</f>
        <v>2.3333333333333335</v>
      </c>
      <c r="Z14" s="2">
        <f>VLOOKUP(A14,[1]TDSheet!$A:$X,24,0)</f>
        <v>12.6</v>
      </c>
      <c r="AA14" s="2">
        <f>VLOOKUP(A14,[1]TDSheet!$A:$O,15,0)</f>
        <v>9.8000000000000007</v>
      </c>
      <c r="AC14" s="2">
        <f t="shared" si="11"/>
        <v>5.5440000000000014</v>
      </c>
      <c r="AD14" s="2">
        <f t="shared" si="12"/>
        <v>0</v>
      </c>
      <c r="AE14" s="2">
        <f t="shared" si="13"/>
        <v>0</v>
      </c>
    </row>
    <row r="15" spans="1:31" ht="21.95" customHeight="1" x14ac:dyDescent="0.2">
      <c r="A15" s="8" t="s">
        <v>19</v>
      </c>
      <c r="B15" s="8" t="s">
        <v>14</v>
      </c>
      <c r="C15" s="9">
        <v>229</v>
      </c>
      <c r="D15" s="9"/>
      <c r="E15" s="9">
        <v>132</v>
      </c>
      <c r="F15" s="9">
        <v>44</v>
      </c>
      <c r="G15" s="24">
        <f>VLOOKUP(A15,[1]TDSheet!$A:$G,7,0)</f>
        <v>0.35</v>
      </c>
      <c r="H15" s="2">
        <f>VLOOKUP(A15,[1]TDSheet!$A:$H,8,0)</f>
        <v>45</v>
      </c>
      <c r="I15" s="2">
        <f>VLOOKUP(A15,[2]TDSheet!$A:$E,4,0)</f>
        <v>141</v>
      </c>
      <c r="J15" s="2">
        <f t="shared" si="4"/>
        <v>-9</v>
      </c>
      <c r="K15" s="2">
        <f t="shared" si="5"/>
        <v>132</v>
      </c>
      <c r="M15" s="2">
        <f>VLOOKUP(A15,[1]TDSheet!$A:$M,13,0)</f>
        <v>80.200000000000045</v>
      </c>
      <c r="N15" s="2">
        <f>VLOOKUP(A15,[1]TDSheet!$A:$N,14,0)</f>
        <v>71.799999999999955</v>
      </c>
      <c r="O15" s="2">
        <f>VLOOKUP(A15,[1]TDSheet!$A:$P,16,0)</f>
        <v>28</v>
      </c>
      <c r="P15" s="2">
        <f t="shared" si="6"/>
        <v>26.4</v>
      </c>
      <c r="Q15" s="28">
        <f t="shared" si="7"/>
        <v>119.19999999999999</v>
      </c>
      <c r="R15" s="38">
        <f t="shared" si="8"/>
        <v>119.19999999999999</v>
      </c>
      <c r="S15" s="23"/>
      <c r="T15" s="39"/>
      <c r="U15" s="29"/>
      <c r="W15" s="2">
        <f t="shared" si="9"/>
        <v>13</v>
      </c>
      <c r="X15" s="2">
        <f t="shared" si="10"/>
        <v>8.4848484848484844</v>
      </c>
      <c r="Y15" s="2">
        <f>VLOOKUP(A15,[1]TDSheet!$A:$W,22,0)</f>
        <v>4.333333333333333</v>
      </c>
      <c r="Z15" s="2">
        <f>VLOOKUP(A15,[1]TDSheet!$A:$X,24,0)</f>
        <v>28.8</v>
      </c>
      <c r="AA15" s="2">
        <f>VLOOKUP(A15,[1]TDSheet!$A:$O,15,0)</f>
        <v>29</v>
      </c>
      <c r="AC15" s="2">
        <f t="shared" si="11"/>
        <v>41.719999999999992</v>
      </c>
      <c r="AD15" s="2">
        <f t="shared" si="12"/>
        <v>0</v>
      </c>
      <c r="AE15" s="2">
        <f t="shared" si="13"/>
        <v>0</v>
      </c>
    </row>
    <row r="16" spans="1:31" ht="21.95" customHeight="1" x14ac:dyDescent="0.2">
      <c r="A16" s="8" t="s">
        <v>20</v>
      </c>
      <c r="B16" s="8" t="s">
        <v>14</v>
      </c>
      <c r="C16" s="9">
        <v>330</v>
      </c>
      <c r="D16" s="9"/>
      <c r="E16" s="9">
        <v>151</v>
      </c>
      <c r="F16" s="9">
        <v>136</v>
      </c>
      <c r="G16" s="24">
        <f>VLOOKUP(A16,[1]TDSheet!$A:$G,7,0)</f>
        <v>0.35</v>
      </c>
      <c r="H16" s="2">
        <f>VLOOKUP(A16,[1]TDSheet!$A:$H,8,0)</f>
        <v>45</v>
      </c>
      <c r="I16" s="2">
        <f>VLOOKUP(A16,[2]TDSheet!$A:$E,4,0)</f>
        <v>159</v>
      </c>
      <c r="J16" s="2">
        <f t="shared" si="4"/>
        <v>-8</v>
      </c>
      <c r="K16" s="2">
        <f t="shared" si="5"/>
        <v>151</v>
      </c>
      <c r="M16" s="2">
        <f>VLOOKUP(A16,[1]TDSheet!$A:$M,13,0)</f>
        <v>0</v>
      </c>
      <c r="N16" s="2">
        <f>VLOOKUP(A16,[1]TDSheet!$A:$N,14,0)</f>
        <v>44</v>
      </c>
      <c r="O16" s="2">
        <f>VLOOKUP(A16,[1]TDSheet!$A:$P,16,0)</f>
        <v>47</v>
      </c>
      <c r="P16" s="2">
        <f t="shared" si="6"/>
        <v>30.2</v>
      </c>
      <c r="Q16" s="28">
        <f t="shared" si="7"/>
        <v>165.59999999999997</v>
      </c>
      <c r="R16" s="38">
        <f t="shared" si="8"/>
        <v>165.59999999999997</v>
      </c>
      <c r="S16" s="23"/>
      <c r="T16" s="39"/>
      <c r="U16" s="29"/>
      <c r="W16" s="2">
        <f t="shared" si="9"/>
        <v>13</v>
      </c>
      <c r="X16" s="2">
        <f t="shared" si="10"/>
        <v>7.5165562913907289</v>
      </c>
      <c r="Y16" s="2">
        <f>VLOOKUP(A16,[1]TDSheet!$A:$W,22,0)</f>
        <v>12.666666666666666</v>
      </c>
      <c r="Z16" s="2">
        <f>VLOOKUP(A16,[1]TDSheet!$A:$X,24,0)</f>
        <v>28.4</v>
      </c>
      <c r="AA16" s="2">
        <f>VLOOKUP(A16,[1]TDSheet!$A:$O,15,0)</f>
        <v>30</v>
      </c>
      <c r="AC16" s="2">
        <f t="shared" si="11"/>
        <v>57.959999999999987</v>
      </c>
      <c r="AD16" s="2">
        <f t="shared" si="12"/>
        <v>0</v>
      </c>
      <c r="AE16" s="2">
        <f t="shared" si="13"/>
        <v>0</v>
      </c>
    </row>
    <row r="17" spans="1:31" ht="11.1" customHeight="1" x14ac:dyDescent="0.2">
      <c r="A17" s="8" t="s">
        <v>21</v>
      </c>
      <c r="B17" s="8" t="s">
        <v>9</v>
      </c>
      <c r="C17" s="9">
        <v>415.47</v>
      </c>
      <c r="D17" s="9">
        <v>1.024</v>
      </c>
      <c r="E17" s="9">
        <v>315.25400000000002</v>
      </c>
      <c r="F17" s="9">
        <v>57.302</v>
      </c>
      <c r="G17" s="24">
        <f>VLOOKUP(A17,[1]TDSheet!$A:$G,7,0)</f>
        <v>1</v>
      </c>
      <c r="H17" s="2">
        <f>VLOOKUP(A17,[1]TDSheet!$A:$H,8,0)</f>
        <v>55</v>
      </c>
      <c r="I17" s="2">
        <f>VLOOKUP(A17,[2]TDSheet!$A:$E,4,0)</f>
        <v>296.7</v>
      </c>
      <c r="J17" s="2">
        <f t="shared" si="4"/>
        <v>18.55400000000003</v>
      </c>
      <c r="K17" s="2">
        <f t="shared" si="5"/>
        <v>315.25400000000002</v>
      </c>
      <c r="M17" s="2">
        <f>VLOOKUP(A17,[1]TDSheet!$A:$M,13,0)</f>
        <v>177.7623999999999</v>
      </c>
      <c r="N17" s="2">
        <f>VLOOKUP(A17,[1]TDSheet!$A:$N,14,0)</f>
        <v>0</v>
      </c>
      <c r="O17" s="2">
        <f>VLOOKUP(A17,[1]TDSheet!$A:$P,16,0)</f>
        <v>283.82360000000011</v>
      </c>
      <c r="P17" s="2">
        <f t="shared" si="6"/>
        <v>63.050800000000002</v>
      </c>
      <c r="Q17" s="28">
        <f t="shared" si="7"/>
        <v>300.77239999999989</v>
      </c>
      <c r="R17" s="38">
        <f t="shared" si="8"/>
        <v>300.77239999999989</v>
      </c>
      <c r="S17" s="23"/>
      <c r="T17" s="39"/>
      <c r="U17" s="29"/>
      <c r="W17" s="2">
        <f t="shared" si="9"/>
        <v>13</v>
      </c>
      <c r="X17" s="2">
        <f t="shared" si="10"/>
        <v>8.2296814632011017</v>
      </c>
      <c r="Y17" s="2">
        <f>VLOOKUP(A17,[1]TDSheet!$A:$W,22,0)</f>
        <v>40.075333333333333</v>
      </c>
      <c r="Z17" s="2">
        <f>VLOOKUP(A17,[1]TDSheet!$A:$X,24,0)</f>
        <v>45.102400000000003</v>
      </c>
      <c r="AA17" s="2">
        <f>VLOOKUP(A17,[1]TDSheet!$A:$O,15,0)</f>
        <v>62.720000000000006</v>
      </c>
      <c r="AC17" s="2">
        <f t="shared" si="11"/>
        <v>300.77239999999989</v>
      </c>
      <c r="AD17" s="2">
        <f t="shared" si="12"/>
        <v>0</v>
      </c>
      <c r="AE17" s="2">
        <f t="shared" si="13"/>
        <v>0</v>
      </c>
    </row>
    <row r="18" spans="1:31" ht="11.1" customHeight="1" x14ac:dyDescent="0.2">
      <c r="A18" s="8" t="s">
        <v>22</v>
      </c>
      <c r="B18" s="8" t="s">
        <v>9</v>
      </c>
      <c r="C18" s="9">
        <v>5867.4759999999997</v>
      </c>
      <c r="D18" s="9">
        <v>1.0620000000000001</v>
      </c>
      <c r="E18" s="9">
        <v>2516.7910000000002</v>
      </c>
      <c r="F18" s="9">
        <v>3024.3850000000002</v>
      </c>
      <c r="G18" s="24">
        <f>VLOOKUP(A18,[1]TDSheet!$A:$G,7,0)</f>
        <v>1</v>
      </c>
      <c r="H18" s="2">
        <f>VLOOKUP(A18,[1]TDSheet!$A:$H,8,0)</f>
        <v>50</v>
      </c>
      <c r="I18" s="2">
        <f>VLOOKUP(A18,[2]TDSheet!$A:$E,4,0)</f>
        <v>2525.6</v>
      </c>
      <c r="J18" s="2">
        <f t="shared" si="4"/>
        <v>-8.8089999999997417</v>
      </c>
      <c r="K18" s="2">
        <f t="shared" si="5"/>
        <v>2516.7910000000002</v>
      </c>
      <c r="M18" s="2">
        <f>VLOOKUP(A18,[1]TDSheet!$A:$M,13,0)</f>
        <v>0</v>
      </c>
      <c r="N18" s="2">
        <f>VLOOKUP(A18,[1]TDSheet!$A:$N,14,0)</f>
        <v>0</v>
      </c>
      <c r="O18" s="2">
        <f>VLOOKUP(A18,[1]TDSheet!$A:$P,16,0)</f>
        <v>1469.2081999999996</v>
      </c>
      <c r="P18" s="2">
        <f t="shared" si="6"/>
        <v>503.35820000000001</v>
      </c>
      <c r="Q18" s="28">
        <f>14*P18-O18-N18-M18-F18</f>
        <v>2553.4215999999997</v>
      </c>
      <c r="R18" s="38">
        <f t="shared" si="8"/>
        <v>553.42159999999967</v>
      </c>
      <c r="S18" s="23"/>
      <c r="T18" s="39">
        <v>2000</v>
      </c>
      <c r="U18" s="29"/>
      <c r="W18" s="2">
        <f t="shared" si="9"/>
        <v>13.999999999999998</v>
      </c>
      <c r="X18" s="2">
        <f t="shared" si="10"/>
        <v>8.927227568757198</v>
      </c>
      <c r="Y18" s="2">
        <f>VLOOKUP(A18,[1]TDSheet!$A:$W,22,0)</f>
        <v>194.857</v>
      </c>
      <c r="Z18" s="2">
        <f>VLOOKUP(A18,[1]TDSheet!$A:$X,24,0)</f>
        <v>418.22860000000003</v>
      </c>
      <c r="AA18" s="2">
        <f>VLOOKUP(A18,[1]TDSheet!$A:$O,15,0)</f>
        <v>482.28599999999994</v>
      </c>
      <c r="AC18" s="2">
        <f t="shared" si="11"/>
        <v>553.42159999999967</v>
      </c>
      <c r="AD18" s="2">
        <f t="shared" si="12"/>
        <v>0</v>
      </c>
      <c r="AE18" s="2">
        <f t="shared" si="13"/>
        <v>2000</v>
      </c>
    </row>
    <row r="19" spans="1:31" ht="11.1" customHeight="1" x14ac:dyDescent="0.2">
      <c r="A19" s="8" t="s">
        <v>23</v>
      </c>
      <c r="B19" s="8" t="s">
        <v>9</v>
      </c>
      <c r="C19" s="9">
        <v>496.05</v>
      </c>
      <c r="D19" s="9">
        <v>401.98</v>
      </c>
      <c r="E19" s="9">
        <v>795.6</v>
      </c>
      <c r="F19" s="9">
        <v>35.908000000000001</v>
      </c>
      <c r="G19" s="24">
        <f>VLOOKUP(A19,[1]TDSheet!$A:$G,7,0)</f>
        <v>1</v>
      </c>
      <c r="H19" s="2">
        <f>VLOOKUP(A19,[1]TDSheet!$A:$H,8,0)</f>
        <v>55</v>
      </c>
      <c r="I19" s="2">
        <f>VLOOKUP(A19,[2]TDSheet!$A:$E,4,0)</f>
        <v>774.13</v>
      </c>
      <c r="J19" s="2">
        <f t="shared" si="4"/>
        <v>21.470000000000027</v>
      </c>
      <c r="K19" s="2">
        <f t="shared" si="5"/>
        <v>393.62</v>
      </c>
      <c r="L19" s="2">
        <f>VLOOKUP(A19,[3]TDSheet!$A:$O,7,0)</f>
        <v>401.98</v>
      </c>
      <c r="M19" s="2">
        <f>VLOOKUP(A19,[1]TDSheet!$A:$M,13,0)</f>
        <v>349.17080000000016</v>
      </c>
      <c r="N19" s="2">
        <f>VLOOKUP(A19,[1]TDSheet!$A:$N,14,0)</f>
        <v>27.641199999999799</v>
      </c>
      <c r="O19" s="2">
        <f>VLOOKUP(A19,[1]TDSheet!$A:$P,16,0)</f>
        <v>296.47840000000008</v>
      </c>
      <c r="P19" s="2">
        <f t="shared" si="6"/>
        <v>78.724000000000004</v>
      </c>
      <c r="Q19" s="28">
        <f t="shared" si="7"/>
        <v>314.21359999999999</v>
      </c>
      <c r="R19" s="38">
        <f t="shared" si="8"/>
        <v>314.21359999999999</v>
      </c>
      <c r="S19" s="23"/>
      <c r="T19" s="39"/>
      <c r="U19" s="29"/>
      <c r="W19" s="2">
        <f t="shared" si="9"/>
        <v>13</v>
      </c>
      <c r="X19" s="2">
        <f t="shared" si="10"/>
        <v>9.00866825872669</v>
      </c>
      <c r="Y19" s="2">
        <f>VLOOKUP(A19,[1]TDSheet!$A:$W,22,0)</f>
        <v>49.860000000000007</v>
      </c>
      <c r="Z19" s="2">
        <f>VLOOKUP(A19,[1]TDSheet!$A:$X,24,0)</f>
        <v>67.137599999999992</v>
      </c>
      <c r="AA19" s="2">
        <f>VLOOKUP(A19,[1]TDSheet!$A:$O,15,0)</f>
        <v>83.4876</v>
      </c>
      <c r="AC19" s="2">
        <f t="shared" si="11"/>
        <v>314.21359999999999</v>
      </c>
      <c r="AD19" s="2">
        <f t="shared" si="12"/>
        <v>0</v>
      </c>
      <c r="AE19" s="2">
        <f t="shared" si="13"/>
        <v>0</v>
      </c>
    </row>
    <row r="20" spans="1:31" ht="11.1" customHeight="1" x14ac:dyDescent="0.2">
      <c r="A20" s="8" t="s">
        <v>24</v>
      </c>
      <c r="B20" s="8" t="s">
        <v>9</v>
      </c>
      <c r="C20" s="9">
        <v>5650.9930000000004</v>
      </c>
      <c r="D20" s="9">
        <v>5831.5249999999996</v>
      </c>
      <c r="E20" s="9">
        <v>4156.3159999999998</v>
      </c>
      <c r="F20" s="9">
        <v>6704.3689999999997</v>
      </c>
      <c r="G20" s="24">
        <f>VLOOKUP(A20,[1]TDSheet!$A:$G,7,0)</f>
        <v>1</v>
      </c>
      <c r="H20" s="2">
        <f>VLOOKUP(A20,[1]TDSheet!$A:$H,8,0)</f>
        <v>60</v>
      </c>
      <c r="I20" s="2">
        <f>VLOOKUP(A20,[2]TDSheet!$A:$E,4,0)</f>
        <v>3999.1</v>
      </c>
      <c r="J20" s="2">
        <f t="shared" si="4"/>
        <v>157.21599999999989</v>
      </c>
      <c r="K20" s="2">
        <f t="shared" si="5"/>
        <v>4156.3159999999998</v>
      </c>
      <c r="M20" s="2">
        <f>VLOOKUP(A20,[1]TDSheet!$A:$M,13,0)</f>
        <v>0</v>
      </c>
      <c r="N20" s="2">
        <f>VLOOKUP(A20,[1]TDSheet!$A:$N,14,0)</f>
        <v>0</v>
      </c>
      <c r="O20" s="2">
        <f>VLOOKUP(A20,[1]TDSheet!$A:$P,16,0)</f>
        <v>1109.6487999999999</v>
      </c>
      <c r="P20" s="2">
        <f t="shared" si="6"/>
        <v>831.26319999999998</v>
      </c>
      <c r="Q20" s="28">
        <f>14*P20-O20-N20-M20-F20</f>
        <v>3823.6670000000004</v>
      </c>
      <c r="R20" s="38">
        <f t="shared" si="8"/>
        <v>923.66700000000037</v>
      </c>
      <c r="S20" s="23">
        <v>1400</v>
      </c>
      <c r="T20" s="39">
        <v>1500</v>
      </c>
      <c r="U20" s="29"/>
      <c r="W20" s="2">
        <f t="shared" si="9"/>
        <v>14</v>
      </c>
      <c r="X20" s="2">
        <f t="shared" si="10"/>
        <v>9.400172893495105</v>
      </c>
      <c r="Y20" s="2">
        <f>VLOOKUP(A20,[1]TDSheet!$A:$W,22,0)</f>
        <v>1092.6816666666666</v>
      </c>
      <c r="Z20" s="2">
        <f>VLOOKUP(A20,[1]TDSheet!$A:$X,24,0)</f>
        <v>694.38900000000001</v>
      </c>
      <c r="AA20" s="2">
        <f>VLOOKUP(A20,[1]TDSheet!$A:$O,15,0)</f>
        <v>826.90400000000011</v>
      </c>
      <c r="AC20" s="2">
        <f t="shared" si="11"/>
        <v>923.66700000000037</v>
      </c>
      <c r="AD20" s="2">
        <f t="shared" si="12"/>
        <v>1400</v>
      </c>
      <c r="AE20" s="2">
        <f t="shared" si="13"/>
        <v>1500</v>
      </c>
    </row>
    <row r="21" spans="1:31" ht="11.1" customHeight="1" x14ac:dyDescent="0.2">
      <c r="A21" s="8" t="s">
        <v>25</v>
      </c>
      <c r="B21" s="8" t="s">
        <v>9</v>
      </c>
      <c r="C21" s="9">
        <v>10.755000000000001</v>
      </c>
      <c r="D21" s="9">
        <v>79.5</v>
      </c>
      <c r="E21" s="9">
        <v>58.466000000000001</v>
      </c>
      <c r="F21" s="9">
        <v>23.347999999999999</v>
      </c>
      <c r="G21" s="24">
        <f>VLOOKUP(A21,[1]TDSheet!$A:$G,7,0)</f>
        <v>1</v>
      </c>
      <c r="H21" s="2">
        <f>VLOOKUP(A21,[1]TDSheet!$A:$H,8,0)</f>
        <v>50</v>
      </c>
      <c r="I21" s="2">
        <f>VLOOKUP(A21,[2]TDSheet!$A:$E,4,0)</f>
        <v>65.400000000000006</v>
      </c>
      <c r="J21" s="2">
        <f t="shared" si="4"/>
        <v>-6.9340000000000046</v>
      </c>
      <c r="K21" s="2">
        <f t="shared" si="5"/>
        <v>58.466000000000001</v>
      </c>
      <c r="M21" s="2">
        <f>VLOOKUP(A21,[1]TDSheet!$A:$M,13,0)</f>
        <v>58.075666666666663</v>
      </c>
      <c r="N21" s="2">
        <f>VLOOKUP(A21,[1]TDSheet!$A:$N,14,0)</f>
        <v>0</v>
      </c>
      <c r="O21" s="2">
        <f>VLOOKUP(A21,[1]TDSheet!$A:$P,16,0)</f>
        <v>21.079933333333344</v>
      </c>
      <c r="P21" s="2">
        <f t="shared" si="6"/>
        <v>11.693200000000001</v>
      </c>
      <c r="Q21" s="28">
        <f t="shared" si="7"/>
        <v>49.50800000000001</v>
      </c>
      <c r="R21" s="38">
        <f t="shared" si="8"/>
        <v>49.50800000000001</v>
      </c>
      <c r="S21" s="23"/>
      <c r="T21" s="39"/>
      <c r="U21" s="29"/>
      <c r="W21" s="2">
        <f t="shared" si="9"/>
        <v>13</v>
      </c>
      <c r="X21" s="2">
        <f t="shared" si="10"/>
        <v>8.7660862723634239</v>
      </c>
      <c r="Y21" s="2">
        <f>VLOOKUP(A21,[1]TDSheet!$A:$W,22,0)</f>
        <v>12.582666666666666</v>
      </c>
      <c r="Z21" s="2">
        <f>VLOOKUP(A21,[1]TDSheet!$A:$X,24,0)</f>
        <v>9.178799999999999</v>
      </c>
      <c r="AA21" s="2">
        <f>VLOOKUP(A21,[1]TDSheet!$A:$O,15,0)</f>
        <v>11.8764</v>
      </c>
      <c r="AC21" s="2">
        <f t="shared" si="11"/>
        <v>49.50800000000001</v>
      </c>
      <c r="AD21" s="2">
        <f t="shared" si="12"/>
        <v>0</v>
      </c>
      <c r="AE21" s="2">
        <f t="shared" si="13"/>
        <v>0</v>
      </c>
    </row>
    <row r="22" spans="1:31" ht="11.1" customHeight="1" x14ac:dyDescent="0.2">
      <c r="A22" s="8" t="s">
        <v>26</v>
      </c>
      <c r="B22" s="8" t="s">
        <v>9</v>
      </c>
      <c r="C22" s="9">
        <v>425.13400000000001</v>
      </c>
      <c r="D22" s="9">
        <v>0.28999999999999998</v>
      </c>
      <c r="E22" s="9">
        <v>380.79399999999998</v>
      </c>
      <c r="F22" s="9"/>
      <c r="G22" s="24">
        <f>VLOOKUP(A22,[1]TDSheet!$A:$G,7,0)</f>
        <v>1</v>
      </c>
      <c r="H22" s="2">
        <f>VLOOKUP(A22,[1]TDSheet!$A:$H,8,0)</f>
        <v>55</v>
      </c>
      <c r="I22" s="2">
        <f>VLOOKUP(A22,[2]TDSheet!$A:$E,4,0)</f>
        <v>400.95</v>
      </c>
      <c r="J22" s="2">
        <f t="shared" si="4"/>
        <v>-20.156000000000006</v>
      </c>
      <c r="K22" s="2">
        <f t="shared" si="5"/>
        <v>380.79399999999998</v>
      </c>
      <c r="M22" s="2">
        <f>VLOOKUP(A22,[1]TDSheet!$A:$M,13,0)</f>
        <v>311.23040000000003</v>
      </c>
      <c r="N22" s="2">
        <f>VLOOKUP(A22,[1]TDSheet!$A:$N,14,0)</f>
        <v>0</v>
      </c>
      <c r="O22" s="2">
        <f>VLOOKUP(A22,[1]TDSheet!$A:$P,16,0)</f>
        <v>378.73679999999996</v>
      </c>
      <c r="P22" s="2">
        <f t="shared" si="6"/>
        <v>76.158799999999999</v>
      </c>
      <c r="Q22" s="28">
        <f t="shared" si="7"/>
        <v>300.09720000000004</v>
      </c>
      <c r="R22" s="38">
        <v>0</v>
      </c>
      <c r="S22" s="23"/>
      <c r="T22" s="39">
        <v>300</v>
      </c>
      <c r="U22" s="29"/>
      <c r="W22" s="2">
        <f t="shared" si="9"/>
        <v>13.000000000000002</v>
      </c>
      <c r="X22" s="2">
        <f t="shared" si="10"/>
        <v>9.0595860228890164</v>
      </c>
      <c r="Y22" s="2">
        <f>VLOOKUP(A22,[1]TDSheet!$A:$W,22,0)</f>
        <v>44.364000000000004</v>
      </c>
      <c r="Z22" s="2">
        <f>VLOOKUP(A22,[1]TDSheet!$A:$X,24,0)</f>
        <v>57.297199999999997</v>
      </c>
      <c r="AA22" s="2">
        <f>VLOOKUP(A22,[1]TDSheet!$A:$O,15,0)</f>
        <v>79.6708</v>
      </c>
      <c r="AC22" s="2">
        <f t="shared" si="11"/>
        <v>0</v>
      </c>
      <c r="AD22" s="2">
        <f t="shared" si="12"/>
        <v>0</v>
      </c>
      <c r="AE22" s="2">
        <f t="shared" si="13"/>
        <v>300</v>
      </c>
    </row>
    <row r="23" spans="1:31" ht="11.1" customHeight="1" x14ac:dyDescent="0.2">
      <c r="A23" s="8" t="s">
        <v>27</v>
      </c>
      <c r="B23" s="8" t="s">
        <v>9</v>
      </c>
      <c r="C23" s="9">
        <v>6392.68</v>
      </c>
      <c r="D23" s="9">
        <v>2838.7869999999998</v>
      </c>
      <c r="E23" s="9">
        <v>5593.99</v>
      </c>
      <c r="F23" s="9">
        <v>3177.288</v>
      </c>
      <c r="G23" s="24">
        <f>VLOOKUP(A23,[1]TDSheet!$A:$G,7,0)</f>
        <v>1</v>
      </c>
      <c r="H23" s="2">
        <f>VLOOKUP(A23,[1]TDSheet!$A:$H,8,0)</f>
        <v>60</v>
      </c>
      <c r="I23" s="2">
        <f>VLOOKUP(A23,[2]TDSheet!$A:$E,4,0)</f>
        <v>5512.5950000000003</v>
      </c>
      <c r="J23" s="2">
        <f t="shared" si="4"/>
        <v>81.394999999999527</v>
      </c>
      <c r="K23" s="2">
        <f t="shared" si="5"/>
        <v>3580.3949999999995</v>
      </c>
      <c r="L23" s="2">
        <f>VLOOKUP(A23,[3]TDSheet!$A:$O,7,0)</f>
        <v>2013.595</v>
      </c>
      <c r="M23" s="2">
        <f>VLOOKUP(A23,[1]TDSheet!$A:$M,13,0)</f>
        <v>800</v>
      </c>
      <c r="N23" s="2">
        <f>VLOOKUP(A23,[1]TDSheet!$A:$N,14,0)</f>
        <v>0</v>
      </c>
      <c r="O23" s="2">
        <f>VLOOKUP(A23,[1]TDSheet!$A:$P,16,0)</f>
        <v>2524.7201999999984</v>
      </c>
      <c r="P23" s="2">
        <f t="shared" si="6"/>
        <v>716.07899999999995</v>
      </c>
      <c r="Q23" s="28">
        <f>14*P23-O23-N23-M23-F23</f>
        <v>3523.0978000000018</v>
      </c>
      <c r="R23" s="38">
        <f t="shared" si="8"/>
        <v>723.09780000000183</v>
      </c>
      <c r="S23" s="23">
        <v>1300</v>
      </c>
      <c r="T23" s="39">
        <v>1500</v>
      </c>
      <c r="U23" s="29"/>
      <c r="W23" s="2">
        <f t="shared" si="9"/>
        <v>14</v>
      </c>
      <c r="X23" s="2">
        <f t="shared" si="10"/>
        <v>9.0800151938543081</v>
      </c>
      <c r="Y23" s="2">
        <f>VLOOKUP(A23,[1]TDSheet!$A:$W,22,0)</f>
        <v>291.09166666666664</v>
      </c>
      <c r="Z23" s="2">
        <f>VLOOKUP(A23,[1]TDSheet!$A:$X,24,0)</f>
        <v>599.37259999999992</v>
      </c>
      <c r="AA23" s="2">
        <f>VLOOKUP(A23,[1]TDSheet!$A:$O,15,0)</f>
        <v>692.93099999999993</v>
      </c>
      <c r="AC23" s="2">
        <f t="shared" si="11"/>
        <v>723.09780000000183</v>
      </c>
      <c r="AD23" s="2">
        <f t="shared" si="12"/>
        <v>1300</v>
      </c>
      <c r="AE23" s="2">
        <f t="shared" si="13"/>
        <v>1500</v>
      </c>
    </row>
    <row r="24" spans="1:31" ht="11.1" customHeight="1" x14ac:dyDescent="0.2">
      <c r="A24" s="8" t="s">
        <v>28</v>
      </c>
      <c r="B24" s="8" t="s">
        <v>9</v>
      </c>
      <c r="C24" s="9">
        <v>2853.6669999999999</v>
      </c>
      <c r="D24" s="9">
        <v>1512.0160000000001</v>
      </c>
      <c r="E24" s="9">
        <v>1943.338</v>
      </c>
      <c r="F24" s="9">
        <v>2106.5529999999999</v>
      </c>
      <c r="G24" s="24">
        <f>VLOOKUP(A24,[1]TDSheet!$A:$G,7,0)</f>
        <v>1</v>
      </c>
      <c r="H24" s="2">
        <f>VLOOKUP(A24,[1]TDSheet!$A:$H,8,0)</f>
        <v>60</v>
      </c>
      <c r="I24" s="2">
        <f>VLOOKUP(A24,[2]TDSheet!$A:$E,4,0)</f>
        <v>1885.5</v>
      </c>
      <c r="J24" s="2">
        <f t="shared" si="4"/>
        <v>57.837999999999965</v>
      </c>
      <c r="K24" s="2">
        <f t="shared" si="5"/>
        <v>1943.338</v>
      </c>
      <c r="M24" s="2">
        <f>VLOOKUP(A24,[1]TDSheet!$A:$M,13,0)</f>
        <v>300</v>
      </c>
      <c r="N24" s="2">
        <f>VLOOKUP(A24,[1]TDSheet!$A:$N,14,0)</f>
        <v>0</v>
      </c>
      <c r="O24" s="2">
        <f>VLOOKUP(A24,[1]TDSheet!$A:$P,16,0)</f>
        <v>1109.7104799999997</v>
      </c>
      <c r="P24" s="2">
        <f t="shared" si="6"/>
        <v>388.66759999999999</v>
      </c>
      <c r="Q24" s="28">
        <f>14*P24-O24-N24-M24-F24</f>
        <v>1925.0829200000007</v>
      </c>
      <c r="R24" s="38">
        <f t="shared" si="8"/>
        <v>525.08292000000074</v>
      </c>
      <c r="S24" s="23"/>
      <c r="T24" s="39">
        <v>1400</v>
      </c>
      <c r="U24" s="29"/>
      <c r="W24" s="2">
        <f t="shared" si="9"/>
        <v>14.000000000000002</v>
      </c>
      <c r="X24" s="2">
        <f t="shared" si="10"/>
        <v>9.046968360624863</v>
      </c>
      <c r="Y24" s="2">
        <f>VLOOKUP(A24,[1]TDSheet!$A:$W,22,0)</f>
        <v>367.66799999999995</v>
      </c>
      <c r="Z24" s="2">
        <f>VLOOKUP(A24,[1]TDSheet!$A:$X,24,0)</f>
        <v>296.18420000000003</v>
      </c>
      <c r="AA24" s="2">
        <f>VLOOKUP(A24,[1]TDSheet!$A:$O,15,0)</f>
        <v>379.92739999999998</v>
      </c>
      <c r="AC24" s="2">
        <f t="shared" si="11"/>
        <v>525.08292000000074</v>
      </c>
      <c r="AD24" s="2">
        <f t="shared" si="12"/>
        <v>0</v>
      </c>
      <c r="AE24" s="2">
        <f t="shared" si="13"/>
        <v>1400</v>
      </c>
    </row>
    <row r="25" spans="1:31" ht="11.1" customHeight="1" x14ac:dyDescent="0.2">
      <c r="A25" s="8" t="s">
        <v>29</v>
      </c>
      <c r="B25" s="8" t="s">
        <v>9</v>
      </c>
      <c r="C25" s="9">
        <v>772.33900000000006</v>
      </c>
      <c r="D25" s="9">
        <v>1.1910000000000001</v>
      </c>
      <c r="E25" s="9">
        <v>409.30700000000002</v>
      </c>
      <c r="F25" s="9">
        <v>337.87299999999999</v>
      </c>
      <c r="G25" s="24">
        <f>VLOOKUP(A25,[1]TDSheet!$A:$G,7,0)</f>
        <v>1</v>
      </c>
      <c r="H25" s="2">
        <f>VLOOKUP(A25,[1]TDSheet!$A:$H,8,0)</f>
        <v>60</v>
      </c>
      <c r="I25" s="2">
        <f>VLOOKUP(A25,[2]TDSheet!$A:$E,4,0)</f>
        <v>390.5</v>
      </c>
      <c r="J25" s="2">
        <f t="shared" si="4"/>
        <v>18.807000000000016</v>
      </c>
      <c r="K25" s="2">
        <f t="shared" si="5"/>
        <v>409.30700000000002</v>
      </c>
      <c r="M25" s="2">
        <f>VLOOKUP(A25,[1]TDSheet!$A:$M,13,0)</f>
        <v>0</v>
      </c>
      <c r="N25" s="2">
        <f>VLOOKUP(A25,[1]TDSheet!$A:$N,14,0)</f>
        <v>0</v>
      </c>
      <c r="O25" s="2">
        <f>VLOOKUP(A25,[1]TDSheet!$A:$P,16,0)</f>
        <v>254.37239999999997</v>
      </c>
      <c r="P25" s="2">
        <f t="shared" si="6"/>
        <v>81.861400000000003</v>
      </c>
      <c r="Q25" s="28">
        <f t="shared" si="7"/>
        <v>471.95280000000008</v>
      </c>
      <c r="R25" s="38">
        <f t="shared" si="8"/>
        <v>171.95280000000008</v>
      </c>
      <c r="S25" s="23"/>
      <c r="T25" s="39">
        <v>300</v>
      </c>
      <c r="U25" s="29"/>
      <c r="W25" s="2">
        <f t="shared" si="9"/>
        <v>13</v>
      </c>
      <c r="X25" s="2">
        <f t="shared" si="10"/>
        <v>7.2347333419658106</v>
      </c>
      <c r="Y25" s="2">
        <f>VLOOKUP(A25,[1]TDSheet!$A:$W,22,0)</f>
        <v>12.330333333333328</v>
      </c>
      <c r="Z25" s="2">
        <f>VLOOKUP(A25,[1]TDSheet!$A:$X,24,0)</f>
        <v>55.987199999999994</v>
      </c>
      <c r="AA25" s="2">
        <f>VLOOKUP(A25,[1]TDSheet!$A:$O,15,0)</f>
        <v>73.421599999999998</v>
      </c>
      <c r="AC25" s="2">
        <f t="shared" si="11"/>
        <v>171.95280000000008</v>
      </c>
      <c r="AD25" s="2">
        <f t="shared" si="12"/>
        <v>0</v>
      </c>
      <c r="AE25" s="2">
        <f t="shared" si="13"/>
        <v>300</v>
      </c>
    </row>
    <row r="26" spans="1:31" ht="11.1" customHeight="1" x14ac:dyDescent="0.2">
      <c r="A26" s="8" t="s">
        <v>30</v>
      </c>
      <c r="B26" s="8" t="s">
        <v>9</v>
      </c>
      <c r="C26" s="9">
        <v>465.661</v>
      </c>
      <c r="D26" s="9"/>
      <c r="E26" s="9">
        <v>359.94</v>
      </c>
      <c r="F26" s="9">
        <v>56.555999999999997</v>
      </c>
      <c r="G26" s="24">
        <f>VLOOKUP(A26,[1]TDSheet!$A:$G,7,0)</f>
        <v>1</v>
      </c>
      <c r="H26" s="2">
        <f>VLOOKUP(A26,[1]TDSheet!$A:$H,8,0)</f>
        <v>60</v>
      </c>
      <c r="I26" s="2">
        <f>VLOOKUP(A26,[2]TDSheet!$A:$E,4,0)</f>
        <v>334.7</v>
      </c>
      <c r="J26" s="2">
        <f t="shared" si="4"/>
        <v>25.240000000000009</v>
      </c>
      <c r="K26" s="2">
        <f t="shared" si="5"/>
        <v>359.94</v>
      </c>
      <c r="M26" s="2">
        <f>VLOOKUP(A26,[1]TDSheet!$A:$M,13,0)</f>
        <v>100</v>
      </c>
      <c r="N26" s="2">
        <f>VLOOKUP(A26,[1]TDSheet!$A:$N,14,0)</f>
        <v>181.44199999999995</v>
      </c>
      <c r="O26" s="2">
        <f>VLOOKUP(A26,[1]TDSheet!$A:$P,16,0)</f>
        <v>222.25640000000007</v>
      </c>
      <c r="P26" s="2">
        <f t="shared" si="6"/>
        <v>71.988</v>
      </c>
      <c r="Q26" s="28">
        <f t="shared" si="7"/>
        <v>375.58960000000008</v>
      </c>
      <c r="R26" s="38">
        <f t="shared" si="8"/>
        <v>125.58960000000008</v>
      </c>
      <c r="S26" s="23"/>
      <c r="T26" s="39">
        <v>250</v>
      </c>
      <c r="U26" s="29"/>
      <c r="W26" s="2">
        <f t="shared" si="9"/>
        <v>13</v>
      </c>
      <c r="X26" s="2">
        <f t="shared" si="10"/>
        <v>7.7826082124798583</v>
      </c>
      <c r="Y26" s="2">
        <f>VLOOKUP(A26,[1]TDSheet!$A:$W,22,0)</f>
        <v>25.118999999999996</v>
      </c>
      <c r="Z26" s="2">
        <f>VLOOKUP(A26,[1]TDSheet!$A:$X,24,0)</f>
        <v>55.658399999999993</v>
      </c>
      <c r="AA26" s="2">
        <f>VLOOKUP(A26,[1]TDSheet!$A:$O,15,0)</f>
        <v>69.181600000000003</v>
      </c>
      <c r="AC26" s="2">
        <f t="shared" si="11"/>
        <v>125.58960000000008</v>
      </c>
      <c r="AD26" s="2">
        <f t="shared" si="12"/>
        <v>0</v>
      </c>
      <c r="AE26" s="2">
        <f t="shared" si="13"/>
        <v>250</v>
      </c>
    </row>
    <row r="27" spans="1:31" ht="11.1" customHeight="1" x14ac:dyDescent="0.2">
      <c r="A27" s="8" t="s">
        <v>31</v>
      </c>
      <c r="B27" s="8" t="s">
        <v>9</v>
      </c>
      <c r="C27" s="9">
        <v>194.09200000000001</v>
      </c>
      <c r="D27" s="9">
        <v>0.22</v>
      </c>
      <c r="E27" s="9">
        <v>120.621</v>
      </c>
      <c r="F27" s="9"/>
      <c r="G27" s="24">
        <f>VLOOKUP(A27,[1]TDSheet!$A:$G,7,0)</f>
        <v>1</v>
      </c>
      <c r="H27" s="2">
        <f>VLOOKUP(A27,[1]TDSheet!$A:$H,8,0)</f>
        <v>35</v>
      </c>
      <c r="I27" s="2">
        <f>VLOOKUP(A27,[2]TDSheet!$A:$E,4,0)</f>
        <v>148.1</v>
      </c>
      <c r="J27" s="2">
        <f t="shared" si="4"/>
        <v>-27.478999999999999</v>
      </c>
      <c r="K27" s="2">
        <f t="shared" si="5"/>
        <v>120.621</v>
      </c>
      <c r="M27" s="2">
        <f>VLOOKUP(A27,[1]TDSheet!$A:$M,13,0)</f>
        <v>249.12899999999996</v>
      </c>
      <c r="N27" s="2">
        <f>VLOOKUP(A27,[1]TDSheet!$A:$N,14,0)</f>
        <v>278.28899999999999</v>
      </c>
      <c r="O27" s="2">
        <f>VLOOKUP(A27,[1]TDSheet!$A:$P,16,0)</f>
        <v>0</v>
      </c>
      <c r="P27" s="2">
        <f t="shared" si="6"/>
        <v>24.124199999999998</v>
      </c>
      <c r="Q27" s="28"/>
      <c r="R27" s="38">
        <f t="shared" si="8"/>
        <v>0</v>
      </c>
      <c r="S27" s="23"/>
      <c r="T27" s="39"/>
      <c r="U27" s="29"/>
      <c r="W27" s="2">
        <f t="shared" si="9"/>
        <v>21.862610988136392</v>
      </c>
      <c r="X27" s="2">
        <f t="shared" si="10"/>
        <v>21.862610988136392</v>
      </c>
      <c r="Y27" s="2">
        <f>VLOOKUP(A27,[1]TDSheet!$A:$W,22,0)</f>
        <v>0</v>
      </c>
      <c r="Z27" s="2">
        <f>VLOOKUP(A27,[1]TDSheet!$A:$X,24,0)</f>
        <v>53.632399999999997</v>
      </c>
      <c r="AA27" s="2">
        <f>VLOOKUP(A27,[1]TDSheet!$A:$O,15,0)</f>
        <v>38.242599999999996</v>
      </c>
      <c r="AC27" s="2">
        <f t="shared" si="11"/>
        <v>0</v>
      </c>
      <c r="AD27" s="2">
        <f t="shared" si="12"/>
        <v>0</v>
      </c>
      <c r="AE27" s="2">
        <f t="shared" si="13"/>
        <v>0</v>
      </c>
    </row>
    <row r="28" spans="1:31" ht="11.1" customHeight="1" x14ac:dyDescent="0.2">
      <c r="A28" s="8" t="s">
        <v>32</v>
      </c>
      <c r="B28" s="8" t="s">
        <v>9</v>
      </c>
      <c r="C28" s="9">
        <v>80.373000000000005</v>
      </c>
      <c r="D28" s="9">
        <v>6.1230000000000002</v>
      </c>
      <c r="E28" s="9">
        <v>64.501999999999995</v>
      </c>
      <c r="F28" s="9"/>
      <c r="G28" s="24">
        <f>VLOOKUP(A28,[1]TDSheet!$A:$G,7,0)</f>
        <v>1</v>
      </c>
      <c r="H28" s="2">
        <f>VLOOKUP(A28,[1]TDSheet!$A:$H,8,0)</f>
        <v>40</v>
      </c>
      <c r="I28" s="2">
        <f>VLOOKUP(A28,[2]TDSheet!$A:$E,4,0)</f>
        <v>67.099999999999994</v>
      </c>
      <c r="J28" s="2">
        <f t="shared" si="4"/>
        <v>-2.597999999999999</v>
      </c>
      <c r="K28" s="2">
        <f t="shared" si="5"/>
        <v>64.501999999999995</v>
      </c>
      <c r="M28" s="2">
        <f>VLOOKUP(A28,[1]TDSheet!$A:$M,13,0)</f>
        <v>107.28400000000002</v>
      </c>
      <c r="N28" s="2">
        <f>VLOOKUP(A28,[1]TDSheet!$A:$N,14,0)</f>
        <v>67.219999999999985</v>
      </c>
      <c r="O28" s="2">
        <f>VLOOKUP(A28,[1]TDSheet!$A:$P,16,0)</f>
        <v>0</v>
      </c>
      <c r="P28" s="2">
        <f t="shared" si="6"/>
        <v>12.900399999999999</v>
      </c>
      <c r="Q28" s="28"/>
      <c r="R28" s="38">
        <f t="shared" si="8"/>
        <v>0</v>
      </c>
      <c r="S28" s="23"/>
      <c r="T28" s="39"/>
      <c r="U28" s="29"/>
      <c r="W28" s="2">
        <f t="shared" si="9"/>
        <v>13.527022417909524</v>
      </c>
      <c r="X28" s="2">
        <f t="shared" si="10"/>
        <v>13.527022417909524</v>
      </c>
      <c r="Y28" s="2">
        <f>VLOOKUP(A28,[1]TDSheet!$A:$W,22,0)</f>
        <v>9.4306666666666672</v>
      </c>
      <c r="Z28" s="2">
        <f>VLOOKUP(A28,[1]TDSheet!$A:$X,24,0)</f>
        <v>19.700800000000001</v>
      </c>
      <c r="AA28" s="2">
        <f>VLOOKUP(A28,[1]TDSheet!$A:$O,15,0)</f>
        <v>17.011199999999999</v>
      </c>
      <c r="AC28" s="2">
        <f t="shared" si="11"/>
        <v>0</v>
      </c>
      <c r="AD28" s="2">
        <f t="shared" si="12"/>
        <v>0</v>
      </c>
      <c r="AE28" s="2">
        <f t="shared" si="13"/>
        <v>0</v>
      </c>
    </row>
    <row r="29" spans="1:31" ht="11.1" customHeight="1" x14ac:dyDescent="0.2">
      <c r="A29" s="8" t="s">
        <v>33</v>
      </c>
      <c r="B29" s="8" t="s">
        <v>9</v>
      </c>
      <c r="C29" s="9">
        <v>250.91800000000001</v>
      </c>
      <c r="D29" s="9">
        <v>54.679000000000002</v>
      </c>
      <c r="E29" s="9">
        <v>229.94</v>
      </c>
      <c r="F29" s="9"/>
      <c r="G29" s="24">
        <f>VLOOKUP(A29,[1]TDSheet!$A:$G,7,0)</f>
        <v>1</v>
      </c>
      <c r="H29" s="2">
        <f>VLOOKUP(A29,[1]TDSheet!$A:$H,8,0)</f>
        <v>30</v>
      </c>
      <c r="I29" s="2">
        <f>VLOOKUP(A29,[2]TDSheet!$A:$E,4,0)</f>
        <v>246.55600000000001</v>
      </c>
      <c r="J29" s="2">
        <f t="shared" si="4"/>
        <v>-16.616000000000014</v>
      </c>
      <c r="K29" s="2">
        <f t="shared" si="5"/>
        <v>175.88400000000001</v>
      </c>
      <c r="L29" s="2">
        <f>VLOOKUP(A29,[3]TDSheet!$A:$O,7,0)</f>
        <v>54.055999999999997</v>
      </c>
      <c r="M29" s="2">
        <f>VLOOKUP(A29,[1]TDSheet!$A:$M,13,0)</f>
        <v>293.12960000000004</v>
      </c>
      <c r="N29" s="2">
        <f>VLOOKUP(A29,[1]TDSheet!$A:$N,14,0)</f>
        <v>376.66139999999984</v>
      </c>
      <c r="O29" s="2">
        <f>VLOOKUP(A29,[1]TDSheet!$A:$P,16,0)</f>
        <v>0</v>
      </c>
      <c r="P29" s="2">
        <f t="shared" si="6"/>
        <v>35.1768</v>
      </c>
      <c r="Q29" s="28"/>
      <c r="R29" s="38">
        <f t="shared" si="8"/>
        <v>0</v>
      </c>
      <c r="S29" s="23"/>
      <c r="T29" s="39"/>
      <c r="U29" s="29"/>
      <c r="W29" s="2">
        <f t="shared" si="9"/>
        <v>19.040702963316729</v>
      </c>
      <c r="X29" s="2">
        <f t="shared" si="10"/>
        <v>19.040702963316729</v>
      </c>
      <c r="Y29" s="2">
        <f>VLOOKUP(A29,[1]TDSheet!$A:$W,22,0)</f>
        <v>39.360666666666667</v>
      </c>
      <c r="Z29" s="2">
        <f>VLOOKUP(A29,[1]TDSheet!$A:$X,24,0)</f>
        <v>67.471599999999995</v>
      </c>
      <c r="AA29" s="2">
        <f>VLOOKUP(A29,[1]TDSheet!$A:$O,15,0)</f>
        <v>48.123200000000011</v>
      </c>
      <c r="AC29" s="2">
        <f t="shared" si="11"/>
        <v>0</v>
      </c>
      <c r="AD29" s="2">
        <f t="shared" si="12"/>
        <v>0</v>
      </c>
      <c r="AE29" s="2">
        <f t="shared" si="13"/>
        <v>0</v>
      </c>
    </row>
    <row r="30" spans="1:31" ht="11.1" customHeight="1" x14ac:dyDescent="0.2">
      <c r="A30" s="8" t="s">
        <v>34</v>
      </c>
      <c r="B30" s="8" t="s">
        <v>9</v>
      </c>
      <c r="C30" s="9">
        <v>497.22300000000001</v>
      </c>
      <c r="D30" s="9">
        <v>113.22</v>
      </c>
      <c r="E30" s="9">
        <v>545.24599999999998</v>
      </c>
      <c r="F30" s="9">
        <v>-6.0000000000000001E-3</v>
      </c>
      <c r="G30" s="24">
        <f>VLOOKUP(A30,[1]TDSheet!$A:$G,7,0)</f>
        <v>1</v>
      </c>
      <c r="H30" s="2">
        <f>VLOOKUP(A30,[1]TDSheet!$A:$H,8,0)</f>
        <v>30</v>
      </c>
      <c r="I30" s="2">
        <f>VLOOKUP(A30,[2]TDSheet!$A:$E,4,0)</f>
        <v>551.19899999999996</v>
      </c>
      <c r="J30" s="2">
        <f t="shared" si="4"/>
        <v>-5.9529999999999745</v>
      </c>
      <c r="K30" s="2">
        <f t="shared" si="5"/>
        <v>440.84699999999998</v>
      </c>
      <c r="L30" s="2">
        <f>VLOOKUP(A30,[3]TDSheet!$A:$O,7,0)</f>
        <v>104.399</v>
      </c>
      <c r="M30" s="2">
        <f>VLOOKUP(A30,[1]TDSheet!$A:$M,13,0)</f>
        <v>70</v>
      </c>
      <c r="N30" s="2">
        <f>VLOOKUP(A30,[1]TDSheet!$A:$N,14,0)</f>
        <v>241.81399999999996</v>
      </c>
      <c r="O30" s="2">
        <f>VLOOKUP(A30,[1]TDSheet!$A:$P,16,0)</f>
        <v>180</v>
      </c>
      <c r="P30" s="2">
        <f t="shared" si="6"/>
        <v>88.169399999999996</v>
      </c>
      <c r="Q30" s="28">
        <f>10.5*P30-O30-N30-M30-F30</f>
        <v>433.97069999999997</v>
      </c>
      <c r="R30" s="38">
        <f t="shared" si="8"/>
        <v>133.97069999999997</v>
      </c>
      <c r="S30" s="23"/>
      <c r="T30" s="39">
        <v>300</v>
      </c>
      <c r="U30" s="29"/>
      <c r="W30" s="2">
        <f t="shared" si="9"/>
        <v>10.5</v>
      </c>
      <c r="X30" s="2">
        <f t="shared" si="10"/>
        <v>5.5779896426651421</v>
      </c>
      <c r="Y30" s="2">
        <f>VLOOKUP(A30,[1]TDSheet!$A:$W,22,0)</f>
        <v>9.0163333333333338</v>
      </c>
      <c r="Z30" s="2">
        <f>VLOOKUP(A30,[1]TDSheet!$A:$X,24,0)</f>
        <v>59.951199999999993</v>
      </c>
      <c r="AA30" s="2">
        <f>VLOOKUP(A30,[1]TDSheet!$A:$O,15,0)</f>
        <v>91.523399999999995</v>
      </c>
      <c r="AB30" s="2" t="str">
        <f>VLOOKUP(A30,[1]TDSheet!$A:$Y,25,0)</f>
        <v>сроки (от Петраша) 15,01,</v>
      </c>
      <c r="AC30" s="2">
        <f t="shared" si="11"/>
        <v>133.97069999999997</v>
      </c>
      <c r="AD30" s="2">
        <f t="shared" si="12"/>
        <v>0</v>
      </c>
      <c r="AE30" s="2">
        <f t="shared" si="13"/>
        <v>300</v>
      </c>
    </row>
    <row r="31" spans="1:31" ht="11.1" customHeight="1" x14ac:dyDescent="0.2">
      <c r="A31" s="8" t="s">
        <v>35</v>
      </c>
      <c r="B31" s="8" t="s">
        <v>9</v>
      </c>
      <c r="C31" s="10"/>
      <c r="D31" s="9">
        <v>125.33199999999999</v>
      </c>
      <c r="E31" s="9">
        <v>124.16500000000001</v>
      </c>
      <c r="F31" s="9"/>
      <c r="G31" s="24">
        <f>VLOOKUP(A31,[1]TDSheet!$A:$G,7,0)</f>
        <v>1</v>
      </c>
      <c r="H31" s="2">
        <f>VLOOKUP(A31,[1]TDSheet!$A:$H,8,0)</f>
        <v>30</v>
      </c>
      <c r="I31" s="2">
        <f>VLOOKUP(A31,[2]TDSheet!$A:$E,4,0)</f>
        <v>149.43199999999999</v>
      </c>
      <c r="J31" s="2">
        <f t="shared" si="4"/>
        <v>-25.266999999999982</v>
      </c>
      <c r="K31" s="2">
        <f t="shared" si="5"/>
        <v>62.433000000000007</v>
      </c>
      <c r="L31" s="2">
        <f>VLOOKUP(A31,[3]TDSheet!$A:$O,7,0)</f>
        <v>61.731999999999999</v>
      </c>
      <c r="M31" s="2">
        <f>VLOOKUP(A31,[1]TDSheet!$A:$M,13,0)</f>
        <v>57.054933333333359</v>
      </c>
      <c r="N31" s="2">
        <f>VLOOKUP(A31,[1]TDSheet!$A:$N,14,0)</f>
        <v>0</v>
      </c>
      <c r="O31" s="2">
        <f>VLOOKUP(A31,[1]TDSheet!$A:$P,16,0)</f>
        <v>54.157466666666643</v>
      </c>
      <c r="P31" s="2">
        <f t="shared" si="6"/>
        <v>12.486600000000001</v>
      </c>
      <c r="Q31" s="28">
        <f t="shared" si="7"/>
        <v>51.11340000000002</v>
      </c>
      <c r="R31" s="38">
        <f t="shared" si="8"/>
        <v>51.11340000000002</v>
      </c>
      <c r="S31" s="23"/>
      <c r="T31" s="39"/>
      <c r="U31" s="29"/>
      <c r="W31" s="2">
        <f t="shared" si="9"/>
        <v>13</v>
      </c>
      <c r="X31" s="2">
        <f t="shared" si="10"/>
        <v>8.9065398106770459</v>
      </c>
      <c r="Y31" s="2">
        <f>VLOOKUP(A31,[1]TDSheet!$A:$W,22,0)</f>
        <v>11.489333333333329</v>
      </c>
      <c r="Z31" s="2">
        <f>VLOOKUP(A31,[1]TDSheet!$A:$X,24,0)</f>
        <v>1.3056000000000012</v>
      </c>
      <c r="AA31" s="2">
        <f>VLOOKUP(A31,[1]TDSheet!$A:$O,15,0)</f>
        <v>12.486600000000001</v>
      </c>
      <c r="AC31" s="2">
        <f t="shared" si="11"/>
        <v>51.11340000000002</v>
      </c>
      <c r="AD31" s="2">
        <f t="shared" si="12"/>
        <v>0</v>
      </c>
      <c r="AE31" s="2">
        <f t="shared" si="13"/>
        <v>0</v>
      </c>
    </row>
    <row r="32" spans="1:31" ht="21.95" customHeight="1" x14ac:dyDescent="0.2">
      <c r="A32" s="8" t="s">
        <v>36</v>
      </c>
      <c r="B32" s="8" t="s">
        <v>9</v>
      </c>
      <c r="C32" s="9">
        <v>476.34899999999999</v>
      </c>
      <c r="D32" s="9">
        <v>2.8719999999999999</v>
      </c>
      <c r="E32" s="9">
        <v>314.58699999999999</v>
      </c>
      <c r="F32" s="9"/>
      <c r="G32" s="24">
        <f>VLOOKUP(A32,[1]TDSheet!$A:$G,7,0)</f>
        <v>1</v>
      </c>
      <c r="H32" s="2">
        <f>VLOOKUP(A32,[1]TDSheet!$A:$H,8,0)</f>
        <v>40</v>
      </c>
      <c r="I32" s="2">
        <f>VLOOKUP(A32,[2]TDSheet!$A:$E,4,0)</f>
        <v>303.5</v>
      </c>
      <c r="J32" s="2">
        <f t="shared" si="4"/>
        <v>11.086999999999989</v>
      </c>
      <c r="K32" s="2">
        <f t="shared" si="5"/>
        <v>314.58699999999999</v>
      </c>
      <c r="M32" s="2">
        <f>VLOOKUP(A32,[1]TDSheet!$A:$M,13,0)</f>
        <v>649.35100000000011</v>
      </c>
      <c r="N32" s="2">
        <f>VLOOKUP(A32,[1]TDSheet!$A:$N,14,0)</f>
        <v>745.69699999999978</v>
      </c>
      <c r="O32" s="2">
        <f>VLOOKUP(A32,[1]TDSheet!$A:$P,16,0)</f>
        <v>0</v>
      </c>
      <c r="P32" s="2">
        <f t="shared" si="6"/>
        <v>62.917400000000001</v>
      </c>
      <c r="Q32" s="28"/>
      <c r="R32" s="38">
        <f t="shared" si="8"/>
        <v>0</v>
      </c>
      <c r="S32" s="23"/>
      <c r="T32" s="39"/>
      <c r="U32" s="29"/>
      <c r="W32" s="2">
        <f t="shared" si="9"/>
        <v>22.172689907720276</v>
      </c>
      <c r="X32" s="2">
        <f t="shared" si="10"/>
        <v>22.172689907720276</v>
      </c>
      <c r="Y32" s="2">
        <f>VLOOKUP(A32,[1]TDSheet!$A:$W,22,0)</f>
        <v>34.140333333333338</v>
      </c>
      <c r="Z32" s="2">
        <f>VLOOKUP(A32,[1]TDSheet!$A:$X,24,0)</f>
        <v>139.2176</v>
      </c>
      <c r="AA32" s="2">
        <f>VLOOKUP(A32,[1]TDSheet!$A:$O,15,0)</f>
        <v>95.844200000000001</v>
      </c>
      <c r="AC32" s="2">
        <f t="shared" si="11"/>
        <v>0</v>
      </c>
      <c r="AD32" s="2">
        <f t="shared" si="12"/>
        <v>0</v>
      </c>
      <c r="AE32" s="2">
        <f t="shared" si="13"/>
        <v>0</v>
      </c>
    </row>
    <row r="33" spans="1:31" ht="11.1" customHeight="1" x14ac:dyDescent="0.2">
      <c r="A33" s="8" t="s">
        <v>37</v>
      </c>
      <c r="B33" s="8" t="s">
        <v>9</v>
      </c>
      <c r="C33" s="9">
        <v>37.238</v>
      </c>
      <c r="D33" s="9">
        <v>403.22800000000001</v>
      </c>
      <c r="E33" s="9">
        <v>413.92500000000001</v>
      </c>
      <c r="F33" s="9"/>
      <c r="G33" s="24">
        <f>VLOOKUP(A33,[1]TDSheet!$A:$G,7,0)</f>
        <v>1</v>
      </c>
      <c r="H33" s="2">
        <f>VLOOKUP(A33,[1]TDSheet!$A:$H,8,0)</f>
        <v>35</v>
      </c>
      <c r="I33" s="2">
        <f>VLOOKUP(A33,[2]TDSheet!$A:$E,4,0)</f>
        <v>509.63499999999999</v>
      </c>
      <c r="J33" s="2">
        <f t="shared" si="4"/>
        <v>-95.70999999999998</v>
      </c>
      <c r="K33" s="2">
        <f t="shared" si="5"/>
        <v>151.29000000000002</v>
      </c>
      <c r="L33" s="2">
        <f>VLOOKUP(A33,[3]TDSheet!$A:$O,7,0)</f>
        <v>262.63499999999999</v>
      </c>
      <c r="M33" s="2">
        <f>VLOOKUP(A33,[1]TDSheet!$A:$M,13,0)</f>
        <v>150</v>
      </c>
      <c r="N33" s="2">
        <f>VLOOKUP(A33,[1]TDSheet!$A:$N,14,0)</f>
        <v>0</v>
      </c>
      <c r="O33" s="2">
        <f>VLOOKUP(A33,[1]TDSheet!$A:$P,16,0)</f>
        <v>170.25379999999998</v>
      </c>
      <c r="P33" s="2">
        <f t="shared" si="6"/>
        <v>30.258000000000003</v>
      </c>
      <c r="Q33" s="28">
        <f t="shared" si="7"/>
        <v>73.100200000000058</v>
      </c>
      <c r="R33" s="38">
        <f t="shared" si="8"/>
        <v>73.100200000000058</v>
      </c>
      <c r="S33" s="23"/>
      <c r="T33" s="39"/>
      <c r="U33" s="29"/>
      <c r="W33" s="2">
        <f t="shared" si="9"/>
        <v>13</v>
      </c>
      <c r="X33" s="2">
        <f t="shared" si="10"/>
        <v>10.58410337761914</v>
      </c>
      <c r="Y33" s="2">
        <f>VLOOKUP(A33,[1]TDSheet!$A:$W,22,0)</f>
        <v>28.759333333333331</v>
      </c>
      <c r="Z33" s="2">
        <f>VLOOKUP(A33,[1]TDSheet!$A:$X,24,0)</f>
        <v>20.904200000000003</v>
      </c>
      <c r="AA33" s="2">
        <f>VLOOKUP(A33,[1]TDSheet!$A:$O,15,0)</f>
        <v>35.566200000000002</v>
      </c>
      <c r="AC33" s="2">
        <f t="shared" si="11"/>
        <v>73.100200000000058</v>
      </c>
      <c r="AD33" s="2">
        <f t="shared" si="12"/>
        <v>0</v>
      </c>
      <c r="AE33" s="2">
        <f t="shared" si="13"/>
        <v>0</v>
      </c>
    </row>
    <row r="34" spans="1:31" ht="11.1" customHeight="1" x14ac:dyDescent="0.2">
      <c r="A34" s="8" t="s">
        <v>38</v>
      </c>
      <c r="B34" s="8" t="s">
        <v>9</v>
      </c>
      <c r="C34" s="9">
        <v>259.88799999999998</v>
      </c>
      <c r="D34" s="9"/>
      <c r="E34" s="9">
        <v>149.25899999999999</v>
      </c>
      <c r="F34" s="9">
        <v>82.552000000000007</v>
      </c>
      <c r="G34" s="24">
        <f>VLOOKUP(A34,[1]TDSheet!$A:$G,7,0)</f>
        <v>1</v>
      </c>
      <c r="H34" s="2">
        <f>VLOOKUP(A34,[1]TDSheet!$A:$H,8,0)</f>
        <v>45</v>
      </c>
      <c r="I34" s="2">
        <f>VLOOKUP(A34,[2]TDSheet!$A:$E,4,0)</f>
        <v>138.6</v>
      </c>
      <c r="J34" s="2">
        <f t="shared" si="4"/>
        <v>10.658999999999992</v>
      </c>
      <c r="K34" s="2">
        <f t="shared" si="5"/>
        <v>149.25899999999999</v>
      </c>
      <c r="M34" s="2">
        <f>VLOOKUP(A34,[1]TDSheet!$A:$M,13,0)</f>
        <v>0</v>
      </c>
      <c r="N34" s="2">
        <f>VLOOKUP(A34,[1]TDSheet!$A:$N,14,0)</f>
        <v>64.176999999999992</v>
      </c>
      <c r="O34" s="2">
        <f>VLOOKUP(A34,[1]TDSheet!$A:$P,16,0)</f>
        <v>50.55040000000001</v>
      </c>
      <c r="P34" s="2">
        <f t="shared" si="6"/>
        <v>29.851799999999997</v>
      </c>
      <c r="Q34" s="28">
        <f t="shared" si="7"/>
        <v>190.79399999999998</v>
      </c>
      <c r="R34" s="38">
        <f t="shared" si="8"/>
        <v>90.793999999999983</v>
      </c>
      <c r="S34" s="23"/>
      <c r="T34" s="39">
        <v>100</v>
      </c>
      <c r="U34" s="29"/>
      <c r="W34" s="2">
        <f t="shared" si="9"/>
        <v>13.000000000000002</v>
      </c>
      <c r="X34" s="2">
        <f t="shared" si="10"/>
        <v>6.6086266154804747</v>
      </c>
      <c r="Y34" s="2">
        <f>VLOOKUP(A34,[1]TDSheet!$A:$W,22,0)</f>
        <v>4.214666666666667</v>
      </c>
      <c r="Z34" s="2">
        <f>VLOOKUP(A34,[1]TDSheet!$A:$X,24,0)</f>
        <v>24.300599999999999</v>
      </c>
      <c r="AA34" s="2">
        <f>VLOOKUP(A34,[1]TDSheet!$A:$O,15,0)</f>
        <v>26.1586</v>
      </c>
      <c r="AC34" s="2">
        <f t="shared" si="11"/>
        <v>90.793999999999983</v>
      </c>
      <c r="AD34" s="2">
        <f t="shared" si="12"/>
        <v>0</v>
      </c>
      <c r="AE34" s="2">
        <f t="shared" si="13"/>
        <v>100</v>
      </c>
    </row>
    <row r="35" spans="1:31" ht="11.1" customHeight="1" x14ac:dyDescent="0.2">
      <c r="A35" s="8" t="s">
        <v>96</v>
      </c>
      <c r="B35" s="8" t="s">
        <v>9</v>
      </c>
      <c r="C35" s="9"/>
      <c r="D35" s="9"/>
      <c r="E35" s="9">
        <v>-1.0740000000000001</v>
      </c>
      <c r="F35" s="9"/>
      <c r="G35" s="24">
        <f>VLOOKUP(A35,[1]TDSheet!$A:$G,7,0)</f>
        <v>1</v>
      </c>
      <c r="H35" s="2">
        <f>VLOOKUP(A35,[1]TDSheet!$A:$H,8,0)</f>
        <v>30</v>
      </c>
      <c r="J35" s="2">
        <f t="shared" si="4"/>
        <v>-1.0740000000000001</v>
      </c>
      <c r="K35" s="2">
        <f t="shared" si="5"/>
        <v>-1.0740000000000001</v>
      </c>
      <c r="M35" s="2">
        <f>VLOOKUP(A35,[1]TDSheet!$A:$M,13,0)</f>
        <v>30.424800000000001</v>
      </c>
      <c r="N35" s="2">
        <f>VLOOKUP(A35,[1]TDSheet!$A:$N,14,0)</f>
        <v>0</v>
      </c>
      <c r="O35" s="2">
        <f>VLOOKUP(A35,[1]TDSheet!$A:$P,16,0)</f>
        <v>30</v>
      </c>
      <c r="P35" s="2">
        <f t="shared" si="6"/>
        <v>-0.21480000000000002</v>
      </c>
      <c r="Q35" s="28"/>
      <c r="R35" s="38">
        <f t="shared" si="8"/>
        <v>0</v>
      </c>
      <c r="S35" s="23"/>
      <c r="T35" s="39"/>
      <c r="U35" s="29"/>
      <c r="W35" s="2">
        <f t="shared" si="9"/>
        <v>-281.3072625698324</v>
      </c>
      <c r="X35" s="2">
        <f t="shared" si="10"/>
        <v>-281.3072625698324</v>
      </c>
      <c r="Y35" s="2">
        <f>VLOOKUP(A35,[1]TDSheet!$A:$W,22,0)</f>
        <v>9.8456666666666663</v>
      </c>
      <c r="Z35" s="2">
        <f>VLOOKUP(A35,[1]TDSheet!$A:$X,24,0)</f>
        <v>7.2399999999999992E-2</v>
      </c>
      <c r="AA35" s="2">
        <f>VLOOKUP(A35,[1]TDSheet!$A:$O,15,0)</f>
        <v>-0.21480000000000002</v>
      </c>
      <c r="AC35" s="2">
        <f t="shared" si="11"/>
        <v>0</v>
      </c>
      <c r="AD35" s="2">
        <f t="shared" si="12"/>
        <v>0</v>
      </c>
      <c r="AE35" s="2">
        <f t="shared" si="13"/>
        <v>0</v>
      </c>
    </row>
    <row r="36" spans="1:31" ht="11.1" customHeight="1" x14ac:dyDescent="0.2">
      <c r="A36" s="8" t="s">
        <v>39</v>
      </c>
      <c r="B36" s="8" t="s">
        <v>9</v>
      </c>
      <c r="C36" s="9">
        <v>181.69900000000001</v>
      </c>
      <c r="D36" s="9">
        <v>852.39400000000001</v>
      </c>
      <c r="E36" s="9">
        <v>670.66200000000003</v>
      </c>
      <c r="F36" s="9">
        <v>266.87200000000001</v>
      </c>
      <c r="G36" s="24">
        <f>VLOOKUP(A36,[1]TDSheet!$A:$G,7,0)</f>
        <v>1</v>
      </c>
      <c r="H36" s="2">
        <f>VLOOKUP(A36,[1]TDSheet!$A:$H,8,0)</f>
        <v>45</v>
      </c>
      <c r="I36" s="2">
        <f>VLOOKUP(A36,[2]TDSheet!$A:$E,4,0)</f>
        <v>669.678</v>
      </c>
      <c r="J36" s="2">
        <f t="shared" si="4"/>
        <v>0.98400000000003729</v>
      </c>
      <c r="K36" s="2">
        <f t="shared" si="5"/>
        <v>468.28400000000005</v>
      </c>
      <c r="L36" s="2">
        <f>VLOOKUP(A36,[3]TDSheet!$A:$O,7,0)</f>
        <v>202.37799999999999</v>
      </c>
      <c r="M36" s="2">
        <f>VLOOKUP(A36,[1]TDSheet!$A:$M,13,0)</f>
        <v>281.85379999999992</v>
      </c>
      <c r="N36" s="2">
        <f>VLOOKUP(A36,[1]TDSheet!$A:$N,14,0)</f>
        <v>0</v>
      </c>
      <c r="O36" s="2">
        <f>VLOOKUP(A36,[1]TDSheet!$A:$P,16,0)</f>
        <v>263.25320000000022</v>
      </c>
      <c r="P36" s="2">
        <f t="shared" si="6"/>
        <v>93.656800000000004</v>
      </c>
      <c r="Q36" s="28">
        <f t="shared" si="7"/>
        <v>405.55939999999993</v>
      </c>
      <c r="R36" s="38">
        <f t="shared" si="8"/>
        <v>155.55939999999993</v>
      </c>
      <c r="S36" s="23"/>
      <c r="T36" s="39">
        <v>250</v>
      </c>
      <c r="U36" s="29"/>
      <c r="W36" s="2">
        <f t="shared" si="9"/>
        <v>13.000000000000002</v>
      </c>
      <c r="X36" s="2">
        <f t="shared" si="10"/>
        <v>8.669728199127027</v>
      </c>
      <c r="Y36" s="2">
        <f>VLOOKUP(A36,[1]TDSheet!$A:$W,22,0)</f>
        <v>103.738</v>
      </c>
      <c r="Z36" s="2">
        <f>VLOOKUP(A36,[1]TDSheet!$A:$X,24,0)</f>
        <v>74.365199999999987</v>
      </c>
      <c r="AA36" s="2">
        <f>VLOOKUP(A36,[1]TDSheet!$A:$O,15,0)</f>
        <v>98.178000000000011</v>
      </c>
      <c r="AC36" s="2">
        <f t="shared" si="11"/>
        <v>155.55939999999993</v>
      </c>
      <c r="AD36" s="2">
        <f t="shared" si="12"/>
        <v>0</v>
      </c>
      <c r="AE36" s="2">
        <f t="shared" si="13"/>
        <v>250</v>
      </c>
    </row>
    <row r="37" spans="1:31" ht="11.1" customHeight="1" x14ac:dyDescent="0.2">
      <c r="A37" s="8" t="s">
        <v>40</v>
      </c>
      <c r="B37" s="8" t="s">
        <v>9</v>
      </c>
      <c r="C37" s="9">
        <v>809.95699999999999</v>
      </c>
      <c r="D37" s="9">
        <v>2.3540000000000001</v>
      </c>
      <c r="E37" s="9">
        <v>403.09100000000001</v>
      </c>
      <c r="F37" s="9">
        <v>304.56</v>
      </c>
      <c r="G37" s="24">
        <f>VLOOKUP(A37,[1]TDSheet!$A:$G,7,0)</f>
        <v>1</v>
      </c>
      <c r="H37" s="2">
        <f>VLOOKUP(A37,[1]TDSheet!$A:$H,8,0)</f>
        <v>45</v>
      </c>
      <c r="I37" s="2">
        <f>VLOOKUP(A37,[2]TDSheet!$A:$E,4,0)</f>
        <v>406.7</v>
      </c>
      <c r="J37" s="2">
        <f t="shared" si="4"/>
        <v>-3.6089999999999804</v>
      </c>
      <c r="K37" s="2">
        <f t="shared" si="5"/>
        <v>403.09100000000001</v>
      </c>
      <c r="M37" s="2">
        <f>VLOOKUP(A37,[1]TDSheet!$A:$M,13,0)</f>
        <v>126.15220000000011</v>
      </c>
      <c r="N37" s="2">
        <f>VLOOKUP(A37,[1]TDSheet!$A:$N,14,0)</f>
        <v>31.530799999999886</v>
      </c>
      <c r="O37" s="2">
        <f>VLOOKUP(A37,[1]TDSheet!$A:$P,16,0)</f>
        <v>267.43400000000014</v>
      </c>
      <c r="P37" s="2">
        <f t="shared" si="6"/>
        <v>80.618200000000002</v>
      </c>
      <c r="Q37" s="28">
        <f t="shared" si="7"/>
        <v>318.35959999999972</v>
      </c>
      <c r="R37" s="38">
        <f t="shared" si="8"/>
        <v>118.35959999999972</v>
      </c>
      <c r="S37" s="23"/>
      <c r="T37" s="39">
        <v>200</v>
      </c>
      <c r="U37" s="29"/>
      <c r="W37" s="2">
        <f t="shared" si="9"/>
        <v>12.999999999999998</v>
      </c>
      <c r="X37" s="2">
        <f t="shared" si="10"/>
        <v>9.0510207372528804</v>
      </c>
      <c r="Y37" s="2">
        <f>VLOOKUP(A37,[1]TDSheet!$A:$W,22,0)</f>
        <v>48.485666666666667</v>
      </c>
      <c r="Z37" s="2">
        <f>VLOOKUP(A37,[1]TDSheet!$A:$X,24,0)</f>
        <v>73.083799999999997</v>
      </c>
      <c r="AA37" s="2">
        <f>VLOOKUP(A37,[1]TDSheet!$A:$O,15,0)</f>
        <v>87.695000000000007</v>
      </c>
      <c r="AC37" s="2">
        <f t="shared" si="11"/>
        <v>118.35959999999972</v>
      </c>
      <c r="AD37" s="2">
        <f t="shared" si="12"/>
        <v>0</v>
      </c>
      <c r="AE37" s="2">
        <f t="shared" si="13"/>
        <v>200</v>
      </c>
    </row>
    <row r="38" spans="1:31" ht="21.95" customHeight="1" x14ac:dyDescent="0.2">
      <c r="A38" s="8" t="s">
        <v>41</v>
      </c>
      <c r="B38" s="8" t="s">
        <v>9</v>
      </c>
      <c r="C38" s="9">
        <v>146.81</v>
      </c>
      <c r="D38" s="9">
        <v>39.737000000000002</v>
      </c>
      <c r="E38" s="9">
        <v>140.053</v>
      </c>
      <c r="F38" s="9"/>
      <c r="G38" s="24">
        <f>VLOOKUP(A38,[1]TDSheet!$A:$G,7,0)</f>
        <v>1</v>
      </c>
      <c r="H38" s="2">
        <f>VLOOKUP(A38,[1]TDSheet!$A:$H,8,0)</f>
        <v>45</v>
      </c>
      <c r="I38" s="2">
        <f>VLOOKUP(A38,[2]TDSheet!$A:$E,4,0)</f>
        <v>180.5</v>
      </c>
      <c r="J38" s="2">
        <f t="shared" si="4"/>
        <v>-40.447000000000003</v>
      </c>
      <c r="K38" s="2">
        <f t="shared" si="5"/>
        <v>140.053</v>
      </c>
      <c r="M38" s="2">
        <f>VLOOKUP(A38,[1]TDSheet!$A:$M,13,0)</f>
        <v>269.17186666666657</v>
      </c>
      <c r="N38" s="2">
        <f>VLOOKUP(A38,[1]TDSheet!$A:$N,14,0)</f>
        <v>70.836133333333422</v>
      </c>
      <c r="O38" s="2">
        <f>VLOOKUP(A38,[1]TDSheet!$A:$P,16,0)</f>
        <v>0</v>
      </c>
      <c r="P38" s="2">
        <f t="shared" si="6"/>
        <v>28.0106</v>
      </c>
      <c r="Q38" s="28">
        <f t="shared" si="7"/>
        <v>24.129800000000046</v>
      </c>
      <c r="R38" s="38">
        <f t="shared" si="8"/>
        <v>24.129800000000046</v>
      </c>
      <c r="S38" s="23"/>
      <c r="T38" s="39"/>
      <c r="U38" s="29"/>
      <c r="W38" s="2">
        <f t="shared" si="9"/>
        <v>13</v>
      </c>
      <c r="X38" s="2">
        <f t="shared" si="10"/>
        <v>12.138547549856126</v>
      </c>
      <c r="Y38" s="2">
        <f>VLOOKUP(A38,[1]TDSheet!$A:$W,22,0)</f>
        <v>29.805666666666667</v>
      </c>
      <c r="Z38" s="2">
        <f>VLOOKUP(A38,[1]TDSheet!$A:$X,24,0)</f>
        <v>39.470199999999998</v>
      </c>
      <c r="AA38" s="2">
        <f>VLOOKUP(A38,[1]TDSheet!$A:$O,15,0)</f>
        <v>36.057000000000002</v>
      </c>
      <c r="AC38" s="2">
        <f t="shared" si="11"/>
        <v>24.129800000000046</v>
      </c>
      <c r="AD38" s="2">
        <f t="shared" si="12"/>
        <v>0</v>
      </c>
      <c r="AE38" s="2">
        <f t="shared" si="13"/>
        <v>0</v>
      </c>
    </row>
    <row r="39" spans="1:31" ht="11.1" customHeight="1" x14ac:dyDescent="0.2">
      <c r="A39" s="8" t="s">
        <v>42</v>
      </c>
      <c r="B39" s="8" t="s">
        <v>9</v>
      </c>
      <c r="C39" s="9">
        <v>4.2930000000000001</v>
      </c>
      <c r="D39" s="9">
        <v>124.79300000000001</v>
      </c>
      <c r="E39" s="9">
        <v>128.26599999999999</v>
      </c>
      <c r="F39" s="9"/>
      <c r="G39" s="24">
        <f>VLOOKUP(A39,[1]TDSheet!$A:$G,7,0)</f>
        <v>1</v>
      </c>
      <c r="H39" s="2">
        <f>VLOOKUP(A39,[1]TDSheet!$A:$H,8,0)</f>
        <v>35</v>
      </c>
      <c r="I39" s="2">
        <f>VLOOKUP(A39,[2]TDSheet!$A:$E,4,0)</f>
        <v>143.62100000000001</v>
      </c>
      <c r="J39" s="2">
        <f t="shared" si="4"/>
        <v>-15.355000000000018</v>
      </c>
      <c r="K39" s="2">
        <f t="shared" si="5"/>
        <v>42.74499999999999</v>
      </c>
      <c r="L39" s="2">
        <f>VLOOKUP(A39,[3]TDSheet!$A:$O,7,0)</f>
        <v>85.521000000000001</v>
      </c>
      <c r="M39" s="2">
        <f>VLOOKUP(A39,[1]TDSheet!$A:$M,13,0)</f>
        <v>15</v>
      </c>
      <c r="N39" s="2">
        <f>VLOOKUP(A39,[1]TDSheet!$A:$N,14,0)</f>
        <v>0</v>
      </c>
      <c r="O39" s="2">
        <f>VLOOKUP(A39,[1]TDSheet!$A:$P,16,0)</f>
        <v>61.973999999999975</v>
      </c>
      <c r="P39" s="2">
        <f t="shared" si="6"/>
        <v>8.5489999999999977</v>
      </c>
      <c r="Q39" s="28">
        <f t="shared" si="7"/>
        <v>34.162999999999997</v>
      </c>
      <c r="R39" s="38">
        <f t="shared" si="8"/>
        <v>34.162999999999997</v>
      </c>
      <c r="S39" s="23"/>
      <c r="T39" s="39"/>
      <c r="U39" s="29"/>
      <c r="W39" s="2">
        <f t="shared" si="9"/>
        <v>13</v>
      </c>
      <c r="X39" s="2">
        <f t="shared" si="10"/>
        <v>9.0038601005965599</v>
      </c>
      <c r="Y39" s="2">
        <f>VLOOKUP(A39,[1]TDSheet!$A:$W,22,0)</f>
        <v>7.4243333333333332</v>
      </c>
      <c r="Z39" s="2">
        <f>VLOOKUP(A39,[1]TDSheet!$A:$X,24,0)</f>
        <v>3.7401999999999989</v>
      </c>
      <c r="AA39" s="2">
        <f>VLOOKUP(A39,[1]TDSheet!$A:$O,15,0)</f>
        <v>8.5489999999999977</v>
      </c>
      <c r="AC39" s="2">
        <f t="shared" si="11"/>
        <v>34.162999999999997</v>
      </c>
      <c r="AD39" s="2">
        <f t="shared" si="12"/>
        <v>0</v>
      </c>
      <c r="AE39" s="2">
        <f t="shared" si="13"/>
        <v>0</v>
      </c>
    </row>
    <row r="40" spans="1:31" ht="11.1" customHeight="1" x14ac:dyDescent="0.2">
      <c r="A40" s="8" t="s">
        <v>43</v>
      </c>
      <c r="B40" s="8" t="s">
        <v>14</v>
      </c>
      <c r="C40" s="9">
        <v>24</v>
      </c>
      <c r="D40" s="9">
        <v>114</v>
      </c>
      <c r="E40" s="9">
        <v>113</v>
      </c>
      <c r="F40" s="9"/>
      <c r="G40" s="24">
        <f>VLOOKUP(A40,[1]TDSheet!$A:$G,7,0)</f>
        <v>0.4</v>
      </c>
      <c r="H40" s="2">
        <f>VLOOKUP(A40,[1]TDSheet!$A:$H,8,0)</f>
        <v>45</v>
      </c>
      <c r="I40" s="2">
        <f>VLOOKUP(A40,[2]TDSheet!$A:$E,4,0)</f>
        <v>146</v>
      </c>
      <c r="J40" s="2">
        <f t="shared" si="4"/>
        <v>-33</v>
      </c>
      <c r="K40" s="2">
        <f t="shared" si="5"/>
        <v>113</v>
      </c>
      <c r="M40" s="2">
        <f>VLOOKUP(A40,[1]TDSheet!$A:$M,13,0)</f>
        <v>178</v>
      </c>
      <c r="N40" s="2">
        <f>VLOOKUP(A40,[1]TDSheet!$A:$N,14,0)</f>
        <v>0</v>
      </c>
      <c r="O40" s="2">
        <f>VLOOKUP(A40,[1]TDSheet!$A:$P,16,0)</f>
        <v>70.400000000000006</v>
      </c>
      <c r="P40" s="2">
        <f t="shared" si="6"/>
        <v>22.6</v>
      </c>
      <c r="Q40" s="28">
        <f t="shared" si="7"/>
        <v>45.400000000000006</v>
      </c>
      <c r="R40" s="38">
        <f t="shared" si="8"/>
        <v>45.400000000000006</v>
      </c>
      <c r="S40" s="23"/>
      <c r="T40" s="39"/>
      <c r="U40" s="29"/>
      <c r="W40" s="2">
        <f t="shared" si="9"/>
        <v>13</v>
      </c>
      <c r="X40" s="2">
        <f t="shared" si="10"/>
        <v>10.991150442477876</v>
      </c>
      <c r="Y40" s="2">
        <f>VLOOKUP(A40,[1]TDSheet!$A:$W,22,0)</f>
        <v>20</v>
      </c>
      <c r="Z40" s="2">
        <f>VLOOKUP(A40,[1]TDSheet!$A:$X,24,0)</f>
        <v>24.6</v>
      </c>
      <c r="AA40" s="2">
        <f>VLOOKUP(A40,[1]TDSheet!$A:$O,15,0)</f>
        <v>27.6</v>
      </c>
      <c r="AC40" s="2">
        <f t="shared" si="11"/>
        <v>18.160000000000004</v>
      </c>
      <c r="AD40" s="2">
        <f t="shared" si="12"/>
        <v>0</v>
      </c>
      <c r="AE40" s="2">
        <f t="shared" si="13"/>
        <v>0</v>
      </c>
    </row>
    <row r="41" spans="1:31" ht="11.1" customHeight="1" x14ac:dyDescent="0.2">
      <c r="A41" s="8" t="s">
        <v>44</v>
      </c>
      <c r="B41" s="8" t="s">
        <v>9</v>
      </c>
      <c r="C41" s="9">
        <v>152.238</v>
      </c>
      <c r="D41" s="9">
        <v>385.94600000000003</v>
      </c>
      <c r="E41" s="9">
        <v>264.11700000000002</v>
      </c>
      <c r="F41" s="9">
        <v>250.00899999999999</v>
      </c>
      <c r="G41" s="24">
        <f>VLOOKUP(A41,[1]TDSheet!$A:$G,7,0)</f>
        <v>1</v>
      </c>
      <c r="H41" s="2">
        <f>VLOOKUP(A41,[1]TDSheet!$A:$H,8,0)</f>
        <v>40</v>
      </c>
      <c r="I41" s="2">
        <f>VLOOKUP(A41,[2]TDSheet!$A:$E,4,0)</f>
        <v>277.8</v>
      </c>
      <c r="J41" s="2">
        <f t="shared" si="4"/>
        <v>-13.682999999999993</v>
      </c>
      <c r="K41" s="2">
        <f t="shared" si="5"/>
        <v>264.11700000000002</v>
      </c>
      <c r="M41" s="2">
        <f>VLOOKUP(A41,[1]TDSheet!$A:$M,13,0)</f>
        <v>0</v>
      </c>
      <c r="N41" s="2">
        <f>VLOOKUP(A41,[1]TDSheet!$A:$N,14,0)</f>
        <v>0</v>
      </c>
      <c r="O41" s="2">
        <f>VLOOKUP(A41,[1]TDSheet!$A:$P,16,0)</f>
        <v>128.14520000000005</v>
      </c>
      <c r="P41" s="2">
        <f t="shared" si="6"/>
        <v>52.823400000000007</v>
      </c>
      <c r="Q41" s="28">
        <f t="shared" si="7"/>
        <v>308.55000000000007</v>
      </c>
      <c r="R41" s="38">
        <f t="shared" si="8"/>
        <v>108.55000000000007</v>
      </c>
      <c r="S41" s="23"/>
      <c r="T41" s="39">
        <v>200</v>
      </c>
      <c r="U41" s="29"/>
      <c r="W41" s="2">
        <f t="shared" si="9"/>
        <v>13</v>
      </c>
      <c r="X41" s="2">
        <f t="shared" si="10"/>
        <v>7.1588386964867849</v>
      </c>
      <c r="Y41" s="2">
        <f>VLOOKUP(A41,[1]TDSheet!$A:$W,22,0)</f>
        <v>58.679333333333339</v>
      </c>
      <c r="Z41" s="2">
        <f>VLOOKUP(A41,[1]TDSheet!$A:$X,24,0)</f>
        <v>28.901400000000002</v>
      </c>
      <c r="AA41" s="2">
        <f>VLOOKUP(A41,[1]TDSheet!$A:$O,15,0)</f>
        <v>47.373800000000003</v>
      </c>
      <c r="AC41" s="2">
        <f t="shared" si="11"/>
        <v>108.55000000000007</v>
      </c>
      <c r="AD41" s="2">
        <f t="shared" si="12"/>
        <v>0</v>
      </c>
      <c r="AE41" s="2">
        <f t="shared" si="13"/>
        <v>200</v>
      </c>
    </row>
    <row r="42" spans="1:31" ht="11.1" customHeight="1" x14ac:dyDescent="0.2">
      <c r="A42" s="8" t="s">
        <v>45</v>
      </c>
      <c r="B42" s="8" t="s">
        <v>14</v>
      </c>
      <c r="C42" s="9">
        <v>26</v>
      </c>
      <c r="D42" s="9">
        <v>60</v>
      </c>
      <c r="E42" s="9">
        <v>65</v>
      </c>
      <c r="F42" s="9"/>
      <c r="G42" s="24">
        <f>VLOOKUP(A42,[1]TDSheet!$A:$G,7,0)</f>
        <v>0.4</v>
      </c>
      <c r="H42" s="2">
        <f>VLOOKUP(A42,[1]TDSheet!$A:$H,8,0)</f>
        <v>40</v>
      </c>
      <c r="I42" s="2">
        <f>VLOOKUP(A42,[2]TDSheet!$A:$E,4,0)</f>
        <v>195</v>
      </c>
      <c r="J42" s="2">
        <f t="shared" si="4"/>
        <v>-130</v>
      </c>
      <c r="K42" s="2">
        <f t="shared" si="5"/>
        <v>5</v>
      </c>
      <c r="L42" s="2">
        <f>VLOOKUP(A42,[3]TDSheet!$A:$O,7,0)</f>
        <v>60</v>
      </c>
      <c r="M42" s="2">
        <f>VLOOKUP(A42,[1]TDSheet!$A:$M,13,0)</f>
        <v>201.8</v>
      </c>
      <c r="N42" s="2">
        <f>VLOOKUP(A42,[1]TDSheet!$A:$N,14,0)</f>
        <v>20.199999999999989</v>
      </c>
      <c r="O42" s="2">
        <f>VLOOKUP(A42,[1]TDSheet!$A:$P,16,0)</f>
        <v>0</v>
      </c>
      <c r="P42" s="2">
        <f t="shared" si="6"/>
        <v>1</v>
      </c>
      <c r="Q42" s="28"/>
      <c r="R42" s="38">
        <f t="shared" si="8"/>
        <v>0</v>
      </c>
      <c r="S42" s="23"/>
      <c r="T42" s="39"/>
      <c r="U42" s="29"/>
      <c r="W42" s="2">
        <f t="shared" si="9"/>
        <v>222</v>
      </c>
      <c r="X42" s="2">
        <f t="shared" si="10"/>
        <v>222</v>
      </c>
      <c r="Y42" s="2">
        <f>VLOOKUP(A42,[1]TDSheet!$A:$W,22,0)</f>
        <v>0</v>
      </c>
      <c r="Z42" s="2">
        <f>VLOOKUP(A42,[1]TDSheet!$A:$X,24,0)</f>
        <v>22.8</v>
      </c>
      <c r="AA42" s="2">
        <f>VLOOKUP(A42,[1]TDSheet!$A:$O,15,0)</f>
        <v>4</v>
      </c>
      <c r="AC42" s="2">
        <f t="shared" si="11"/>
        <v>0</v>
      </c>
      <c r="AD42" s="2">
        <f t="shared" si="12"/>
        <v>0</v>
      </c>
      <c r="AE42" s="2">
        <f t="shared" si="13"/>
        <v>0</v>
      </c>
    </row>
    <row r="43" spans="1:31" ht="11.1" customHeight="1" x14ac:dyDescent="0.2">
      <c r="A43" s="8" t="s">
        <v>46</v>
      </c>
      <c r="B43" s="8" t="s">
        <v>14</v>
      </c>
      <c r="C43" s="9">
        <v>286</v>
      </c>
      <c r="D43" s="9">
        <v>846</v>
      </c>
      <c r="E43" s="9">
        <v>851</v>
      </c>
      <c r="F43" s="9">
        <v>248</v>
      </c>
      <c r="G43" s="24">
        <f>VLOOKUP(A43,[1]TDSheet!$A:$G,7,0)</f>
        <v>0.4</v>
      </c>
      <c r="H43" s="2">
        <f>VLOOKUP(A43,[1]TDSheet!$A:$H,8,0)</f>
        <v>45</v>
      </c>
      <c r="I43" s="2">
        <f>VLOOKUP(A43,[2]TDSheet!$A:$E,4,0)</f>
        <v>842.5</v>
      </c>
      <c r="J43" s="2">
        <f t="shared" si="4"/>
        <v>8.5</v>
      </c>
      <c r="K43" s="2">
        <f t="shared" si="5"/>
        <v>791</v>
      </c>
      <c r="L43" s="2">
        <f>VLOOKUP(A43,[3]TDSheet!$A:$O,7,0)</f>
        <v>60</v>
      </c>
      <c r="M43" s="2">
        <f>VLOOKUP(A43,[1]TDSheet!$A:$M,13,0)</f>
        <v>0</v>
      </c>
      <c r="N43" s="2">
        <f>VLOOKUP(A43,[1]TDSheet!$A:$N,14,0)</f>
        <v>89</v>
      </c>
      <c r="O43" s="2">
        <f>VLOOKUP(A43,[1]TDSheet!$A:$P,16,0)</f>
        <v>300</v>
      </c>
      <c r="P43" s="2">
        <f t="shared" si="6"/>
        <v>158.19999999999999</v>
      </c>
      <c r="Q43" s="28">
        <f t="shared" ref="Q43:Q44" si="14">11*P43-O43-N43-M43-F43</f>
        <v>1103.1999999999998</v>
      </c>
      <c r="R43" s="38">
        <f t="shared" si="8"/>
        <v>503.19999999999982</v>
      </c>
      <c r="S43" s="23"/>
      <c r="T43" s="39">
        <v>600</v>
      </c>
      <c r="U43" s="29"/>
      <c r="W43" s="2">
        <f t="shared" si="9"/>
        <v>11</v>
      </c>
      <c r="X43" s="2">
        <f t="shared" si="10"/>
        <v>4.0265486725663724</v>
      </c>
      <c r="Y43" s="2">
        <f>VLOOKUP(A43,[1]TDSheet!$A:$W,22,0)</f>
        <v>123.33333333333333</v>
      </c>
      <c r="Z43" s="2">
        <f>VLOOKUP(A43,[1]TDSheet!$A:$X,24,0)</f>
        <v>85.4</v>
      </c>
      <c r="AA43" s="2">
        <f>VLOOKUP(A43,[1]TDSheet!$A:$O,15,0)</f>
        <v>140</v>
      </c>
      <c r="AB43" s="2" t="str">
        <f>VLOOKUP(A43,[1]TDSheet!$A:$Y,25,0)</f>
        <v>сроки (от Петраша) 15,01,</v>
      </c>
      <c r="AC43" s="2">
        <f t="shared" si="11"/>
        <v>201.27999999999994</v>
      </c>
      <c r="AD43" s="2">
        <f t="shared" si="12"/>
        <v>0</v>
      </c>
      <c r="AE43" s="2">
        <f t="shared" si="13"/>
        <v>240</v>
      </c>
    </row>
    <row r="44" spans="1:31" ht="11.1" customHeight="1" x14ac:dyDescent="0.2">
      <c r="A44" s="8" t="s">
        <v>47</v>
      </c>
      <c r="B44" s="8" t="s">
        <v>14</v>
      </c>
      <c r="C44" s="9">
        <v>851</v>
      </c>
      <c r="D44" s="9">
        <v>60</v>
      </c>
      <c r="E44" s="9">
        <v>806</v>
      </c>
      <c r="F44" s="9"/>
      <c r="G44" s="24">
        <f>VLOOKUP(A44,[1]TDSheet!$A:$G,7,0)</f>
        <v>0.4</v>
      </c>
      <c r="H44" s="2">
        <f>VLOOKUP(A44,[1]TDSheet!$A:$H,8,0)</f>
        <v>40</v>
      </c>
      <c r="I44" s="2">
        <f>VLOOKUP(A44,[2]TDSheet!$A:$E,4,0)</f>
        <v>985</v>
      </c>
      <c r="J44" s="2">
        <f t="shared" si="4"/>
        <v>-179</v>
      </c>
      <c r="K44" s="2">
        <f t="shared" si="5"/>
        <v>746</v>
      </c>
      <c r="L44" s="2">
        <f>VLOOKUP(A44,[3]TDSheet!$A:$O,7,0)</f>
        <v>60</v>
      </c>
      <c r="M44" s="2">
        <f>VLOOKUP(A44,[1]TDSheet!$A:$M,13,0)</f>
        <v>154</v>
      </c>
      <c r="N44" s="2">
        <f>VLOOKUP(A44,[1]TDSheet!$A:$N,14,0)</f>
        <v>510</v>
      </c>
      <c r="O44" s="2">
        <f>VLOOKUP(A44,[1]TDSheet!$A:$P,16,0)</f>
        <v>250</v>
      </c>
      <c r="P44" s="2">
        <f t="shared" si="6"/>
        <v>149.19999999999999</v>
      </c>
      <c r="Q44" s="28">
        <f t="shared" si="14"/>
        <v>727.19999999999982</v>
      </c>
      <c r="R44" s="38">
        <f t="shared" si="8"/>
        <v>327.19999999999982</v>
      </c>
      <c r="S44" s="23"/>
      <c r="T44" s="39">
        <v>400</v>
      </c>
      <c r="U44" s="29"/>
      <c r="W44" s="2">
        <f t="shared" si="9"/>
        <v>11</v>
      </c>
      <c r="X44" s="2">
        <f t="shared" si="10"/>
        <v>6.1260053619302957</v>
      </c>
      <c r="Y44" s="2">
        <f>VLOOKUP(A44,[1]TDSheet!$A:$W,22,0)</f>
        <v>45.333333333333336</v>
      </c>
      <c r="Z44" s="2">
        <f>VLOOKUP(A44,[1]TDSheet!$A:$X,24,0)</f>
        <v>110.2</v>
      </c>
      <c r="AA44" s="2">
        <f>VLOOKUP(A44,[1]TDSheet!$A:$O,15,0)</f>
        <v>165.6</v>
      </c>
      <c r="AB44" s="2" t="str">
        <f>VLOOKUP(A44,[1]TDSheet!$A:$Y,25,0)</f>
        <v>сроки (от Петраша) 15,01,</v>
      </c>
      <c r="AC44" s="2">
        <f t="shared" si="11"/>
        <v>130.87999999999994</v>
      </c>
      <c r="AD44" s="2">
        <f t="shared" si="12"/>
        <v>0</v>
      </c>
      <c r="AE44" s="2">
        <f t="shared" si="13"/>
        <v>160</v>
      </c>
    </row>
    <row r="45" spans="1:31" ht="11.1" customHeight="1" x14ac:dyDescent="0.2">
      <c r="A45" s="8" t="s">
        <v>48</v>
      </c>
      <c r="B45" s="8" t="s">
        <v>9</v>
      </c>
      <c r="C45" s="9">
        <v>17.698</v>
      </c>
      <c r="D45" s="9"/>
      <c r="E45" s="9">
        <v>6.7949999999999999</v>
      </c>
      <c r="F45" s="9"/>
      <c r="G45" s="24">
        <f>VLOOKUP(A45,[1]TDSheet!$A:$G,7,0)</f>
        <v>1</v>
      </c>
      <c r="H45" s="2">
        <f>VLOOKUP(A45,[1]TDSheet!$A:$H,8,0)</f>
        <v>50</v>
      </c>
      <c r="I45" s="2">
        <f>VLOOKUP(A45,[2]TDSheet!$A:$E,4,0)</f>
        <v>6</v>
      </c>
      <c r="J45" s="2">
        <f t="shared" si="4"/>
        <v>0.79499999999999993</v>
      </c>
      <c r="K45" s="2">
        <f t="shared" si="5"/>
        <v>6.7949999999999999</v>
      </c>
      <c r="M45" s="2">
        <f>VLOOKUP(A45,[1]TDSheet!$A:$M,13,0)</f>
        <v>83.096000000000004</v>
      </c>
      <c r="N45" s="2">
        <f>VLOOKUP(A45,[1]TDSheet!$A:$N,14,0)</f>
        <v>10</v>
      </c>
      <c r="O45" s="2">
        <f>VLOOKUP(A45,[1]TDSheet!$A:$P,16,0)</f>
        <v>0</v>
      </c>
      <c r="P45" s="2">
        <f t="shared" si="6"/>
        <v>1.359</v>
      </c>
      <c r="Q45" s="28"/>
      <c r="R45" s="38">
        <f t="shared" si="8"/>
        <v>0</v>
      </c>
      <c r="S45" s="23"/>
      <c r="T45" s="39"/>
      <c r="U45" s="29"/>
      <c r="W45" s="2">
        <f t="shared" si="9"/>
        <v>68.503311258278146</v>
      </c>
      <c r="X45" s="2">
        <f t="shared" si="10"/>
        <v>68.503311258278146</v>
      </c>
      <c r="Y45" s="2">
        <f>VLOOKUP(A45,[1]TDSheet!$A:$W,22,0)</f>
        <v>3.6533333333333338</v>
      </c>
      <c r="Z45" s="2">
        <f>VLOOKUP(A45,[1]TDSheet!$A:$X,24,0)</f>
        <v>8.9662000000000006</v>
      </c>
      <c r="AA45" s="2">
        <f>VLOOKUP(A45,[1]TDSheet!$A:$O,15,0)</f>
        <v>3.2585999999999999</v>
      </c>
      <c r="AC45" s="2">
        <f t="shared" si="11"/>
        <v>0</v>
      </c>
      <c r="AD45" s="2">
        <f t="shared" si="12"/>
        <v>0</v>
      </c>
      <c r="AE45" s="2">
        <f t="shared" si="13"/>
        <v>0</v>
      </c>
    </row>
    <row r="46" spans="1:31" ht="11.1" customHeight="1" x14ac:dyDescent="0.2">
      <c r="A46" s="8" t="s">
        <v>49</v>
      </c>
      <c r="B46" s="8" t="s">
        <v>9</v>
      </c>
      <c r="C46" s="9">
        <v>120.045</v>
      </c>
      <c r="D46" s="9">
        <v>86.778000000000006</v>
      </c>
      <c r="E46" s="9">
        <v>152.32499999999999</v>
      </c>
      <c r="F46" s="9">
        <v>40.414000000000001</v>
      </c>
      <c r="G46" s="24">
        <f>VLOOKUP(A46,[1]TDSheet!$A:$G,7,0)</f>
        <v>1</v>
      </c>
      <c r="H46" s="2">
        <f>VLOOKUP(A46,[1]TDSheet!$A:$H,8,0)</f>
        <v>50</v>
      </c>
      <c r="I46" s="2">
        <f>VLOOKUP(A46,[2]TDSheet!$A:$E,4,0)</f>
        <v>168.25</v>
      </c>
      <c r="J46" s="2">
        <f t="shared" si="4"/>
        <v>-15.925000000000011</v>
      </c>
      <c r="K46" s="2">
        <f t="shared" si="5"/>
        <v>152.32499999999999</v>
      </c>
      <c r="M46" s="2">
        <f>VLOOKUP(A46,[1]TDSheet!$A:$M,13,0)</f>
        <v>119.5243333333333</v>
      </c>
      <c r="N46" s="2">
        <f>VLOOKUP(A46,[1]TDSheet!$A:$N,14,0)</f>
        <v>53.063666666666691</v>
      </c>
      <c r="O46" s="2">
        <f>VLOOKUP(A46,[1]TDSheet!$A:$P,16,0)</f>
        <v>40.127800000000001</v>
      </c>
      <c r="P46" s="2">
        <f t="shared" si="6"/>
        <v>30.464999999999996</v>
      </c>
      <c r="Q46" s="28">
        <f t="shared" si="7"/>
        <v>142.91520000000003</v>
      </c>
      <c r="R46" s="38">
        <f t="shared" si="8"/>
        <v>0</v>
      </c>
      <c r="S46" s="23"/>
      <c r="T46" s="39">
        <f>Q46</f>
        <v>142.91520000000003</v>
      </c>
      <c r="U46" s="29"/>
      <c r="W46" s="2">
        <f t="shared" si="9"/>
        <v>13.000000000000004</v>
      </c>
      <c r="X46" s="2">
        <f t="shared" si="10"/>
        <v>8.3088724766125086</v>
      </c>
      <c r="Y46" s="2">
        <f>VLOOKUP(A46,[1]TDSheet!$A:$W,22,0)</f>
        <v>27.075333333333333</v>
      </c>
      <c r="Z46" s="2">
        <f>VLOOKUP(A46,[1]TDSheet!$A:$X,24,0)</f>
        <v>29.758999999999997</v>
      </c>
      <c r="AA46" s="2">
        <f>VLOOKUP(A46,[1]TDSheet!$A:$O,15,0)</f>
        <v>29.940199999999997</v>
      </c>
      <c r="AC46" s="2">
        <f t="shared" si="11"/>
        <v>0</v>
      </c>
      <c r="AD46" s="2">
        <f t="shared" si="12"/>
        <v>0</v>
      </c>
      <c r="AE46" s="2">
        <f t="shared" si="13"/>
        <v>142.91520000000003</v>
      </c>
    </row>
    <row r="47" spans="1:31" ht="21.95" customHeight="1" x14ac:dyDescent="0.2">
      <c r="A47" s="8" t="s">
        <v>50</v>
      </c>
      <c r="B47" s="8" t="s">
        <v>9</v>
      </c>
      <c r="C47" s="10"/>
      <c r="D47" s="9">
        <v>189.285</v>
      </c>
      <c r="E47" s="9">
        <v>175.32900000000001</v>
      </c>
      <c r="F47" s="9">
        <v>13.618</v>
      </c>
      <c r="G47" s="24">
        <f>VLOOKUP(A47,[1]TDSheet!$A:$G,7,0)</f>
        <v>1</v>
      </c>
      <c r="H47" s="2">
        <f>VLOOKUP(A47,[1]TDSheet!$A:$H,8,0)</f>
        <v>55</v>
      </c>
      <c r="I47" s="2">
        <f>VLOOKUP(A47,[2]TDSheet!$A:$E,4,0)</f>
        <v>172.88499999999999</v>
      </c>
      <c r="J47" s="2">
        <f t="shared" si="4"/>
        <v>2.4440000000000168</v>
      </c>
      <c r="K47" s="2">
        <f t="shared" si="5"/>
        <v>63.944000000000003</v>
      </c>
      <c r="L47" s="2">
        <f>VLOOKUP(A47,[3]TDSheet!$A:$O,7,0)</f>
        <v>111.38500000000001</v>
      </c>
      <c r="M47" s="2">
        <f>VLOOKUP(A47,[1]TDSheet!$A:$M,13,0)</f>
        <v>0</v>
      </c>
      <c r="N47" s="2">
        <f>VLOOKUP(A47,[1]TDSheet!$A:$N,14,0)</f>
        <v>0</v>
      </c>
      <c r="O47" s="2">
        <f>VLOOKUP(A47,[1]TDSheet!$A:$P,16,0)</f>
        <v>85.885199999999955</v>
      </c>
      <c r="P47" s="2">
        <f t="shared" si="6"/>
        <v>12.7888</v>
      </c>
      <c r="Q47" s="28">
        <f t="shared" si="7"/>
        <v>66.751200000000054</v>
      </c>
      <c r="R47" s="38">
        <f t="shared" si="8"/>
        <v>66.751200000000054</v>
      </c>
      <c r="S47" s="23"/>
      <c r="T47" s="39"/>
      <c r="U47" s="29"/>
      <c r="W47" s="2">
        <f t="shared" si="9"/>
        <v>13</v>
      </c>
      <c r="X47" s="2">
        <f t="shared" si="10"/>
        <v>7.7804954335043126</v>
      </c>
      <c r="Y47" s="2">
        <f>VLOOKUP(A47,[1]TDSheet!$A:$W,22,0)</f>
        <v>10.881</v>
      </c>
      <c r="Z47" s="2">
        <f>VLOOKUP(A47,[1]TDSheet!$A:$X,24,0)</f>
        <v>1.3879999999999995</v>
      </c>
      <c r="AA47" s="2">
        <f>VLOOKUP(A47,[1]TDSheet!$A:$O,15,0)</f>
        <v>11.674799999999996</v>
      </c>
      <c r="AC47" s="2">
        <f t="shared" si="11"/>
        <v>66.751200000000054</v>
      </c>
      <c r="AD47" s="2">
        <f t="shared" si="12"/>
        <v>0</v>
      </c>
      <c r="AE47" s="2">
        <f t="shared" si="13"/>
        <v>0</v>
      </c>
    </row>
    <row r="48" spans="1:31" ht="21.95" customHeight="1" x14ac:dyDescent="0.2">
      <c r="A48" s="8" t="s">
        <v>51</v>
      </c>
      <c r="B48" s="8" t="s">
        <v>9</v>
      </c>
      <c r="C48" s="9">
        <v>40.380000000000003</v>
      </c>
      <c r="D48" s="9">
        <v>113.696</v>
      </c>
      <c r="E48" s="9">
        <v>136</v>
      </c>
      <c r="F48" s="9">
        <v>5.984</v>
      </c>
      <c r="G48" s="24">
        <f>VLOOKUP(A48,[1]TDSheet!$A:$G,7,0)</f>
        <v>1</v>
      </c>
      <c r="H48" s="2">
        <f>VLOOKUP(A48,[1]TDSheet!$A:$H,8,0)</f>
        <v>50</v>
      </c>
      <c r="I48" s="2">
        <f>VLOOKUP(A48,[2]TDSheet!$A:$E,4,0)</f>
        <v>135.25</v>
      </c>
      <c r="J48" s="2">
        <f t="shared" si="4"/>
        <v>0.75</v>
      </c>
      <c r="K48" s="2">
        <f t="shared" si="5"/>
        <v>27.25</v>
      </c>
      <c r="L48" s="2">
        <f>VLOOKUP(A48,[3]TDSheet!$A:$O,7,0)</f>
        <v>108.75</v>
      </c>
      <c r="M48" s="2">
        <f>VLOOKUP(A48,[1]TDSheet!$A:$M,13,0)</f>
        <v>37.596799999999988</v>
      </c>
      <c r="N48" s="2">
        <f>VLOOKUP(A48,[1]TDSheet!$A:$N,14,0)</f>
        <v>0</v>
      </c>
      <c r="O48" s="2">
        <f>VLOOKUP(A48,[1]TDSheet!$A:$P,16,0)</f>
        <v>18.834800000000037</v>
      </c>
      <c r="P48" s="2">
        <f t="shared" si="6"/>
        <v>5.45</v>
      </c>
      <c r="Q48" s="28">
        <f t="shared" si="7"/>
        <v>8.4343999999999841</v>
      </c>
      <c r="R48" s="38">
        <f t="shared" si="8"/>
        <v>8.4343999999999841</v>
      </c>
      <c r="S48" s="23"/>
      <c r="T48" s="39"/>
      <c r="U48" s="29"/>
      <c r="W48" s="2">
        <f t="shared" si="9"/>
        <v>13.000000000000002</v>
      </c>
      <c r="X48" s="2">
        <f t="shared" si="10"/>
        <v>11.452403669724776</v>
      </c>
      <c r="Y48" s="2">
        <f>VLOOKUP(A48,[1]TDSheet!$A:$W,22,0)</f>
        <v>0</v>
      </c>
      <c r="Z48" s="2">
        <f>VLOOKUP(A48,[1]TDSheet!$A:$X,24,0)</f>
        <v>5.1759999999999993</v>
      </c>
      <c r="AA48" s="2">
        <f>VLOOKUP(A48,[1]TDSheet!$A:$O,15,0)</f>
        <v>7.2684000000000024</v>
      </c>
      <c r="AC48" s="2">
        <f t="shared" si="11"/>
        <v>8.4343999999999841</v>
      </c>
      <c r="AD48" s="2">
        <f t="shared" si="12"/>
        <v>0</v>
      </c>
      <c r="AE48" s="2">
        <f t="shared" si="13"/>
        <v>0</v>
      </c>
    </row>
    <row r="49" spans="1:31" ht="21.95" customHeight="1" x14ac:dyDescent="0.2">
      <c r="A49" s="8" t="s">
        <v>52</v>
      </c>
      <c r="B49" s="8" t="s">
        <v>9</v>
      </c>
      <c r="C49" s="9">
        <v>232.64599999999999</v>
      </c>
      <c r="D49" s="9">
        <v>1.4039999999999999</v>
      </c>
      <c r="E49" s="9">
        <v>132.11000000000001</v>
      </c>
      <c r="F49" s="9">
        <v>71.617999999999995</v>
      </c>
      <c r="G49" s="24">
        <f>VLOOKUP(A49,[1]TDSheet!$A:$G,7,0)</f>
        <v>1</v>
      </c>
      <c r="H49" s="2">
        <f>VLOOKUP(A49,[1]TDSheet!$A:$H,8,0)</f>
        <v>40</v>
      </c>
      <c r="I49" s="2">
        <f>VLOOKUP(A49,[2]TDSheet!$A:$E,4,0)</f>
        <v>134.6</v>
      </c>
      <c r="J49" s="2">
        <f t="shared" si="4"/>
        <v>-2.4899999999999807</v>
      </c>
      <c r="K49" s="2">
        <f t="shared" si="5"/>
        <v>132.11000000000001</v>
      </c>
      <c r="M49" s="2">
        <f>VLOOKUP(A49,[1]TDSheet!$A:$M,13,0)</f>
        <v>64.061600000000027</v>
      </c>
      <c r="N49" s="2">
        <f>VLOOKUP(A49,[1]TDSheet!$A:$N,14,0)</f>
        <v>28.757399999999933</v>
      </c>
      <c r="O49" s="2">
        <f>VLOOKUP(A49,[1]TDSheet!$A:$P,16,0)</f>
        <v>60.460600000000042</v>
      </c>
      <c r="P49" s="2">
        <f t="shared" si="6"/>
        <v>26.422000000000004</v>
      </c>
      <c r="Q49" s="28">
        <f t="shared" si="7"/>
        <v>118.58840000000004</v>
      </c>
      <c r="R49" s="38">
        <f t="shared" si="8"/>
        <v>0</v>
      </c>
      <c r="S49" s="23"/>
      <c r="T49" s="39">
        <f>Q49</f>
        <v>118.58840000000004</v>
      </c>
      <c r="U49" s="29"/>
      <c r="W49" s="2">
        <f t="shared" si="9"/>
        <v>13</v>
      </c>
      <c r="X49" s="2">
        <f t="shared" si="10"/>
        <v>8.5117553553856631</v>
      </c>
      <c r="Y49" s="2">
        <f>VLOOKUP(A49,[1]TDSheet!$A:$W,22,0)</f>
        <v>6.0936666666666683</v>
      </c>
      <c r="Z49" s="2">
        <f>VLOOKUP(A49,[1]TDSheet!$A:$X,24,0)</f>
        <v>25.595599999999997</v>
      </c>
      <c r="AA49" s="2">
        <f>VLOOKUP(A49,[1]TDSheet!$A:$O,15,0)</f>
        <v>27.666399999999999</v>
      </c>
      <c r="AC49" s="2">
        <f t="shared" si="11"/>
        <v>0</v>
      </c>
      <c r="AD49" s="2">
        <f t="shared" si="12"/>
        <v>0</v>
      </c>
      <c r="AE49" s="2">
        <f t="shared" si="13"/>
        <v>118.58840000000004</v>
      </c>
    </row>
    <row r="50" spans="1:31" ht="21.95" customHeight="1" x14ac:dyDescent="0.2">
      <c r="A50" s="8" t="s">
        <v>53</v>
      </c>
      <c r="B50" s="8" t="s">
        <v>9</v>
      </c>
      <c r="C50" s="9">
        <v>394.35700000000003</v>
      </c>
      <c r="D50" s="9">
        <v>3.9910000000000001</v>
      </c>
      <c r="E50" s="9">
        <v>186.60300000000001</v>
      </c>
      <c r="F50" s="9">
        <v>173.62</v>
      </c>
      <c r="G50" s="24">
        <f>VLOOKUP(A50,[1]TDSheet!$A:$G,7,0)</f>
        <v>1</v>
      </c>
      <c r="H50" s="2">
        <f>VLOOKUP(A50,[1]TDSheet!$A:$H,8,0)</f>
        <v>40</v>
      </c>
      <c r="I50" s="2">
        <f>VLOOKUP(A50,[2]TDSheet!$A:$E,4,0)</f>
        <v>186</v>
      </c>
      <c r="J50" s="2">
        <f t="shared" si="4"/>
        <v>0.60300000000000864</v>
      </c>
      <c r="K50" s="2">
        <f t="shared" si="5"/>
        <v>186.60300000000001</v>
      </c>
      <c r="M50" s="2">
        <f>VLOOKUP(A50,[1]TDSheet!$A:$M,13,0)</f>
        <v>0</v>
      </c>
      <c r="N50" s="2">
        <f>VLOOKUP(A50,[1]TDSheet!$A:$N,14,0)</f>
        <v>0</v>
      </c>
      <c r="O50" s="2">
        <f>VLOOKUP(A50,[1]TDSheet!$A:$P,16,0)</f>
        <v>0</v>
      </c>
      <c r="P50" s="2">
        <f t="shared" si="6"/>
        <v>37.320599999999999</v>
      </c>
      <c r="Q50" s="28">
        <f>11*P50-O50-N50-M50-F50</f>
        <v>236.90659999999997</v>
      </c>
      <c r="R50" s="38">
        <f t="shared" si="8"/>
        <v>136.90659999999997</v>
      </c>
      <c r="S50" s="23"/>
      <c r="T50" s="39">
        <v>100</v>
      </c>
      <c r="U50" s="29"/>
      <c r="W50" s="2">
        <f t="shared" si="9"/>
        <v>11</v>
      </c>
      <c r="X50" s="2">
        <f t="shared" si="10"/>
        <v>4.6521224203255045</v>
      </c>
      <c r="Y50" s="2">
        <f>VLOOKUP(A50,[1]TDSheet!$A:$W,22,0)</f>
        <v>8.26033333333333</v>
      </c>
      <c r="Z50" s="2">
        <f>VLOOKUP(A50,[1]TDSheet!$A:$X,24,0)</f>
        <v>29.595999999999997</v>
      </c>
      <c r="AA50" s="2">
        <f>VLOOKUP(A50,[1]TDSheet!$A:$O,15,0)</f>
        <v>32.809199999999997</v>
      </c>
      <c r="AC50" s="2">
        <f t="shared" si="11"/>
        <v>136.90659999999997</v>
      </c>
      <c r="AD50" s="2">
        <f t="shared" si="12"/>
        <v>0</v>
      </c>
      <c r="AE50" s="2">
        <f t="shared" si="13"/>
        <v>100</v>
      </c>
    </row>
    <row r="51" spans="1:31" ht="21.95" customHeight="1" x14ac:dyDescent="0.2">
      <c r="A51" s="8" t="s">
        <v>54</v>
      </c>
      <c r="B51" s="8" t="s">
        <v>9</v>
      </c>
      <c r="C51" s="9">
        <v>3.93</v>
      </c>
      <c r="D51" s="9">
        <v>716.15300000000002</v>
      </c>
      <c r="E51" s="9">
        <v>712.34299999999996</v>
      </c>
      <c r="F51" s="9"/>
      <c r="G51" s="24">
        <f>VLOOKUP(A51,[1]TDSheet!$A:$G,7,0)</f>
        <v>1</v>
      </c>
      <c r="H51" s="2">
        <f>VLOOKUP(A51,[1]TDSheet!$A:$H,8,0)</f>
        <v>40</v>
      </c>
      <c r="I51" s="2">
        <f>VLOOKUP(A51,[2]TDSheet!$A:$E,4,0)</f>
        <v>793.11800000000005</v>
      </c>
      <c r="J51" s="2">
        <f t="shared" si="4"/>
        <v>-80.775000000000091</v>
      </c>
      <c r="K51" s="2">
        <f t="shared" si="5"/>
        <v>306.32499999999999</v>
      </c>
      <c r="L51" s="2">
        <f>VLOOKUP(A51,[3]TDSheet!$A:$O,7,0)</f>
        <v>406.01799999999997</v>
      </c>
      <c r="M51" s="2">
        <f>VLOOKUP(A51,[1]TDSheet!$A:$M,13,0)</f>
        <v>324.78033333333303</v>
      </c>
      <c r="N51" s="2">
        <f>VLOOKUP(A51,[1]TDSheet!$A:$N,14,0)</f>
        <v>0</v>
      </c>
      <c r="O51" s="2">
        <f>VLOOKUP(A51,[1]TDSheet!$A:$P,16,0)</f>
        <v>230.24386666666709</v>
      </c>
      <c r="P51" s="2">
        <f t="shared" si="6"/>
        <v>61.265000000000001</v>
      </c>
      <c r="Q51" s="28">
        <f t="shared" si="7"/>
        <v>241.42079999999999</v>
      </c>
      <c r="R51" s="38">
        <f t="shared" si="8"/>
        <v>141.42079999999999</v>
      </c>
      <c r="S51" s="23"/>
      <c r="T51" s="39">
        <v>100</v>
      </c>
      <c r="U51" s="29"/>
      <c r="W51" s="2">
        <f t="shared" si="9"/>
        <v>13</v>
      </c>
      <c r="X51" s="2">
        <f t="shared" si="10"/>
        <v>9.0594009630294625</v>
      </c>
      <c r="Y51" s="2">
        <f>VLOOKUP(A51,[1]TDSheet!$A:$W,22,0)</f>
        <v>50.67433333333333</v>
      </c>
      <c r="Z51" s="2">
        <f>VLOOKUP(A51,[1]TDSheet!$A:$X,24,0)</f>
        <v>42.68180000000001</v>
      </c>
      <c r="AA51" s="2">
        <f>VLOOKUP(A51,[1]TDSheet!$A:$O,15,0)</f>
        <v>62.077800000000011</v>
      </c>
      <c r="AC51" s="2">
        <f t="shared" si="11"/>
        <v>141.42079999999999</v>
      </c>
      <c r="AD51" s="2">
        <f t="shared" si="12"/>
        <v>0</v>
      </c>
      <c r="AE51" s="2">
        <f t="shared" si="13"/>
        <v>100</v>
      </c>
    </row>
    <row r="52" spans="1:31" ht="11.1" customHeight="1" x14ac:dyDescent="0.2">
      <c r="A52" s="8" t="s">
        <v>55</v>
      </c>
      <c r="B52" s="8" t="s">
        <v>14</v>
      </c>
      <c r="C52" s="9">
        <v>315</v>
      </c>
      <c r="D52" s="9">
        <v>348</v>
      </c>
      <c r="E52" s="9">
        <v>549</v>
      </c>
      <c r="F52" s="9"/>
      <c r="G52" s="24">
        <f>VLOOKUP(A52,[1]TDSheet!$A:$G,7,0)</f>
        <v>0.4</v>
      </c>
      <c r="H52" s="2">
        <f>VLOOKUP(A52,[1]TDSheet!$A:$H,8,0)</f>
        <v>45</v>
      </c>
      <c r="I52" s="2">
        <f>VLOOKUP(A52,[2]TDSheet!$A:$E,4,0)</f>
        <v>566</v>
      </c>
      <c r="J52" s="2">
        <f t="shared" si="4"/>
        <v>-17</v>
      </c>
      <c r="K52" s="2">
        <f t="shared" si="5"/>
        <v>549</v>
      </c>
      <c r="M52" s="2">
        <f>VLOOKUP(A52,[1]TDSheet!$A:$M,13,0)</f>
        <v>265.26666666666654</v>
      </c>
      <c r="N52" s="2">
        <f>VLOOKUP(A52,[1]TDSheet!$A:$N,14,0)</f>
        <v>287.73333333333346</v>
      </c>
      <c r="O52" s="2">
        <f>VLOOKUP(A52,[1]TDSheet!$A:$P,16,0)</f>
        <v>438.79999999999995</v>
      </c>
      <c r="P52" s="2">
        <f t="shared" si="6"/>
        <v>109.8</v>
      </c>
      <c r="Q52" s="28">
        <f t="shared" si="7"/>
        <v>435.59999999999991</v>
      </c>
      <c r="R52" s="38">
        <f t="shared" si="8"/>
        <v>185.59999999999991</v>
      </c>
      <c r="S52" s="23"/>
      <c r="T52" s="39">
        <v>250</v>
      </c>
      <c r="U52" s="29"/>
      <c r="W52" s="2">
        <f t="shared" si="9"/>
        <v>12.999999999999998</v>
      </c>
      <c r="X52" s="2">
        <f t="shared" si="10"/>
        <v>9.0327868852459012</v>
      </c>
      <c r="Y52" s="2">
        <f>VLOOKUP(A52,[1]TDSheet!$A:$W,22,0)</f>
        <v>80.666666666666671</v>
      </c>
      <c r="Z52" s="2">
        <f>VLOOKUP(A52,[1]TDSheet!$A:$X,24,0)</f>
        <v>89</v>
      </c>
      <c r="AA52" s="2">
        <f>VLOOKUP(A52,[1]TDSheet!$A:$O,15,0)</f>
        <v>118.2</v>
      </c>
      <c r="AC52" s="2">
        <f t="shared" si="11"/>
        <v>74.239999999999966</v>
      </c>
      <c r="AD52" s="2">
        <f t="shared" si="12"/>
        <v>0</v>
      </c>
      <c r="AE52" s="2">
        <f t="shared" si="13"/>
        <v>100</v>
      </c>
    </row>
    <row r="53" spans="1:31" ht="11.1" customHeight="1" x14ac:dyDescent="0.2">
      <c r="A53" s="8" t="s">
        <v>56</v>
      </c>
      <c r="B53" s="8" t="s">
        <v>9</v>
      </c>
      <c r="C53" s="9">
        <v>83.472999999999999</v>
      </c>
      <c r="D53" s="9"/>
      <c r="E53" s="9">
        <v>72.347999999999999</v>
      </c>
      <c r="F53" s="9">
        <v>-0.40699999999999997</v>
      </c>
      <c r="G53" s="24">
        <f>VLOOKUP(A53,[1]TDSheet!$A:$G,7,0)</f>
        <v>1</v>
      </c>
      <c r="H53" s="2">
        <f>VLOOKUP(A53,[1]TDSheet!$A:$H,8,0)</f>
        <v>40</v>
      </c>
      <c r="I53" s="2">
        <f>VLOOKUP(A53,[2]TDSheet!$A:$E,4,0)</f>
        <v>92.8</v>
      </c>
      <c r="J53" s="2">
        <f t="shared" si="4"/>
        <v>-20.451999999999998</v>
      </c>
      <c r="K53" s="2">
        <f t="shared" si="5"/>
        <v>72.347999999999999</v>
      </c>
      <c r="M53" s="2">
        <f>VLOOKUP(A53,[1]TDSheet!$A:$M,13,0)</f>
        <v>0</v>
      </c>
      <c r="N53" s="2">
        <f>VLOOKUP(A53,[1]TDSheet!$A:$N,14,0)</f>
        <v>30.454000000000001</v>
      </c>
      <c r="O53" s="2">
        <f>VLOOKUP(A53,[1]TDSheet!$A:$P,16,0)</f>
        <v>0</v>
      </c>
      <c r="P53" s="2">
        <f t="shared" si="6"/>
        <v>14.4696</v>
      </c>
      <c r="Q53" s="28">
        <f>10*P53-O53-N53-M53-F53</f>
        <v>114.64899999999999</v>
      </c>
      <c r="R53" s="38">
        <f t="shared" si="8"/>
        <v>114.64899999999999</v>
      </c>
      <c r="S53" s="23"/>
      <c r="T53" s="39"/>
      <c r="U53" s="29"/>
      <c r="W53" s="2">
        <f t="shared" si="9"/>
        <v>10</v>
      </c>
      <c r="X53" s="2">
        <f t="shared" si="10"/>
        <v>2.0765605130756897</v>
      </c>
      <c r="Y53" s="2">
        <f>VLOOKUP(A53,[1]TDSheet!$A:$W,22,0)</f>
        <v>6.5826666666666673</v>
      </c>
      <c r="Z53" s="2">
        <f>VLOOKUP(A53,[1]TDSheet!$A:$X,24,0)</f>
        <v>8.8956</v>
      </c>
      <c r="AA53" s="2">
        <f>VLOOKUP(A53,[1]TDSheet!$A:$O,15,0)</f>
        <v>8.2335999999999991</v>
      </c>
      <c r="AB53" s="2" t="str">
        <f>VLOOKUP(A53,[1]TDSheet!$A:$Y,25,0)</f>
        <v>сроки (от Петраша) 15,01,</v>
      </c>
      <c r="AC53" s="2">
        <f t="shared" si="11"/>
        <v>114.64899999999999</v>
      </c>
      <c r="AD53" s="2">
        <f t="shared" si="12"/>
        <v>0</v>
      </c>
      <c r="AE53" s="2">
        <f t="shared" si="13"/>
        <v>0</v>
      </c>
    </row>
    <row r="54" spans="1:31" ht="11.1" customHeight="1" x14ac:dyDescent="0.2">
      <c r="A54" s="8" t="s">
        <v>57</v>
      </c>
      <c r="B54" s="8" t="s">
        <v>9</v>
      </c>
      <c r="C54" s="9">
        <v>321.21499999999997</v>
      </c>
      <c r="D54" s="9">
        <v>30.945</v>
      </c>
      <c r="E54" s="9">
        <v>283.48</v>
      </c>
      <c r="F54" s="9"/>
      <c r="G54" s="24">
        <f>VLOOKUP(A54,[1]TDSheet!$A:$G,7,0)</f>
        <v>1</v>
      </c>
      <c r="H54" s="2">
        <f>VLOOKUP(A54,[1]TDSheet!$A:$H,8,0)</f>
        <v>40</v>
      </c>
      <c r="I54" s="2">
        <f>VLOOKUP(A54,[2]TDSheet!$A:$E,4,0)</f>
        <v>292.8</v>
      </c>
      <c r="J54" s="2">
        <f t="shared" si="4"/>
        <v>-9.3199999999999932</v>
      </c>
      <c r="K54" s="2">
        <f t="shared" si="5"/>
        <v>283.48</v>
      </c>
      <c r="M54" s="2">
        <f>VLOOKUP(A54,[1]TDSheet!$A:$M,13,0)</f>
        <v>272.23793333333333</v>
      </c>
      <c r="N54" s="2">
        <f>VLOOKUP(A54,[1]TDSheet!$A:$N,14,0)</f>
        <v>0</v>
      </c>
      <c r="O54" s="2">
        <f>VLOOKUP(A54,[1]TDSheet!$A:$P,16,0)</f>
        <v>200</v>
      </c>
      <c r="P54" s="2">
        <f t="shared" si="6"/>
        <v>56.696000000000005</v>
      </c>
      <c r="Q54" s="28">
        <f>11*P54-O54-N54-M54-F54</f>
        <v>151.41806666666673</v>
      </c>
      <c r="R54" s="38">
        <f t="shared" si="8"/>
        <v>151.41806666666673</v>
      </c>
      <c r="S54" s="23"/>
      <c r="T54" s="39"/>
      <c r="U54" s="29"/>
      <c r="W54" s="2">
        <f t="shared" si="9"/>
        <v>11</v>
      </c>
      <c r="X54" s="2">
        <f t="shared" si="10"/>
        <v>8.3292989511311788</v>
      </c>
      <c r="Y54" s="2">
        <f>VLOOKUP(A54,[1]TDSheet!$A:$W,22,0)</f>
        <v>44.681333333333335</v>
      </c>
      <c r="Z54" s="2">
        <f>VLOOKUP(A54,[1]TDSheet!$A:$X,24,0)</f>
        <v>47.5306</v>
      </c>
      <c r="AA54" s="2">
        <f>VLOOKUP(A54,[1]TDSheet!$A:$O,15,0)</f>
        <v>68.733199999999997</v>
      </c>
      <c r="AC54" s="2">
        <f t="shared" si="11"/>
        <v>151.41806666666673</v>
      </c>
      <c r="AD54" s="2">
        <f t="shared" si="12"/>
        <v>0</v>
      </c>
      <c r="AE54" s="2">
        <f t="shared" si="13"/>
        <v>0</v>
      </c>
    </row>
    <row r="55" spans="1:31" ht="21.95" customHeight="1" x14ac:dyDescent="0.2">
      <c r="A55" s="8" t="s">
        <v>58</v>
      </c>
      <c r="B55" s="8" t="s">
        <v>14</v>
      </c>
      <c r="C55" s="9">
        <v>321</v>
      </c>
      <c r="D55" s="9"/>
      <c r="E55" s="9">
        <v>163</v>
      </c>
      <c r="F55" s="9">
        <v>115</v>
      </c>
      <c r="G55" s="24">
        <f>VLOOKUP(A55,[1]TDSheet!$A:$G,7,0)</f>
        <v>0.35</v>
      </c>
      <c r="H55" s="2">
        <f>VLOOKUP(A55,[1]TDSheet!$A:$H,8,0)</f>
        <v>45</v>
      </c>
      <c r="I55" s="2">
        <f>VLOOKUP(A55,[2]TDSheet!$A:$E,4,0)</f>
        <v>169</v>
      </c>
      <c r="J55" s="2">
        <f t="shared" si="4"/>
        <v>-6</v>
      </c>
      <c r="K55" s="2">
        <f t="shared" si="5"/>
        <v>163</v>
      </c>
      <c r="M55" s="2">
        <f>VLOOKUP(A55,[1]TDSheet!$A:$M,13,0)</f>
        <v>0</v>
      </c>
      <c r="N55" s="2">
        <f>VLOOKUP(A55,[1]TDSheet!$A:$N,14,0)</f>
        <v>110</v>
      </c>
      <c r="O55" s="2">
        <f>VLOOKUP(A55,[1]TDSheet!$A:$P,16,0)</f>
        <v>34</v>
      </c>
      <c r="P55" s="2">
        <f t="shared" si="6"/>
        <v>32.6</v>
      </c>
      <c r="Q55" s="28">
        <f t="shared" si="7"/>
        <v>164.8</v>
      </c>
      <c r="R55" s="38">
        <f t="shared" si="8"/>
        <v>164.8</v>
      </c>
      <c r="S55" s="23"/>
      <c r="T55" s="39"/>
      <c r="U55" s="29"/>
      <c r="W55" s="2">
        <f t="shared" si="9"/>
        <v>13</v>
      </c>
      <c r="X55" s="2">
        <f t="shared" si="10"/>
        <v>7.9447852760736195</v>
      </c>
      <c r="Y55" s="2">
        <f>VLOOKUP(A55,[1]TDSheet!$A:$W,22,0)</f>
        <v>0.66666666666666663</v>
      </c>
      <c r="Z55" s="2">
        <f>VLOOKUP(A55,[1]TDSheet!$A:$X,24,0)</f>
        <v>31.8</v>
      </c>
      <c r="AA55" s="2">
        <f>VLOOKUP(A55,[1]TDSheet!$A:$O,15,0)</f>
        <v>33</v>
      </c>
      <c r="AC55" s="2">
        <f t="shared" si="11"/>
        <v>57.68</v>
      </c>
      <c r="AD55" s="2">
        <f t="shared" si="12"/>
        <v>0</v>
      </c>
      <c r="AE55" s="2">
        <f t="shared" si="13"/>
        <v>0</v>
      </c>
    </row>
    <row r="56" spans="1:31" ht="11.1" customHeight="1" x14ac:dyDescent="0.2">
      <c r="A56" s="8" t="s">
        <v>59</v>
      </c>
      <c r="B56" s="8" t="s">
        <v>14</v>
      </c>
      <c r="C56" s="10"/>
      <c r="D56" s="9">
        <v>1</v>
      </c>
      <c r="E56" s="9">
        <v>1</v>
      </c>
      <c r="F56" s="9"/>
      <c r="G56" s="24">
        <f>VLOOKUP(A56,[1]TDSheet!$A:$G,7,0)</f>
        <v>0</v>
      </c>
      <c r="H56" s="2" t="e">
        <f>VLOOKUP(A56,[1]TDSheet!$A:$H,8,0)</f>
        <v>#N/A</v>
      </c>
      <c r="J56" s="2">
        <f t="shared" si="4"/>
        <v>1</v>
      </c>
      <c r="K56" s="2">
        <f t="shared" si="5"/>
        <v>1</v>
      </c>
      <c r="M56" s="2">
        <f>VLOOKUP(A56,[1]TDSheet!$A:$M,13,0)</f>
        <v>0</v>
      </c>
      <c r="N56" s="2">
        <f>VLOOKUP(A56,[1]TDSheet!$A:$N,14,0)</f>
        <v>0</v>
      </c>
      <c r="O56" s="2">
        <f>VLOOKUP(A56,[1]TDSheet!$A:$P,16,0)</f>
        <v>0</v>
      </c>
      <c r="P56" s="2">
        <f t="shared" si="6"/>
        <v>0.2</v>
      </c>
      <c r="Q56" s="28"/>
      <c r="R56" s="38">
        <f t="shared" si="8"/>
        <v>0</v>
      </c>
      <c r="S56" s="23"/>
      <c r="T56" s="39"/>
      <c r="U56" s="29"/>
      <c r="W56" s="2">
        <f t="shared" si="9"/>
        <v>0</v>
      </c>
      <c r="X56" s="2">
        <f t="shared" si="10"/>
        <v>0</v>
      </c>
      <c r="Y56" s="2">
        <f>VLOOKUP(A56,[1]TDSheet!$A:$W,22,0)</f>
        <v>0</v>
      </c>
      <c r="Z56" s="2">
        <f>VLOOKUP(A56,[1]TDSheet!$A:$X,24,0)</f>
        <v>0</v>
      </c>
      <c r="AA56" s="2">
        <f>VLOOKUP(A56,[1]TDSheet!$A:$O,15,0)</f>
        <v>0.2</v>
      </c>
      <c r="AC56" s="2">
        <f t="shared" si="11"/>
        <v>0</v>
      </c>
      <c r="AD56" s="2">
        <f t="shared" si="12"/>
        <v>0</v>
      </c>
      <c r="AE56" s="2">
        <f t="shared" si="13"/>
        <v>0</v>
      </c>
    </row>
    <row r="57" spans="1:31" ht="11.1" customHeight="1" x14ac:dyDescent="0.2">
      <c r="A57" s="8" t="s">
        <v>60</v>
      </c>
      <c r="B57" s="8" t="s">
        <v>14</v>
      </c>
      <c r="C57" s="9">
        <v>277</v>
      </c>
      <c r="D57" s="9">
        <v>402</v>
      </c>
      <c r="E57" s="9">
        <v>407</v>
      </c>
      <c r="F57" s="9">
        <v>238</v>
      </c>
      <c r="G57" s="24">
        <f>VLOOKUP(A57,[1]TDSheet!$A:$G,7,0)</f>
        <v>0.4</v>
      </c>
      <c r="H57" s="2">
        <f>VLOOKUP(A57,[1]TDSheet!$A:$H,8,0)</f>
        <v>40</v>
      </c>
      <c r="I57" s="2">
        <f>VLOOKUP(A57,[2]TDSheet!$A:$E,4,0)</f>
        <v>406</v>
      </c>
      <c r="J57" s="2">
        <f t="shared" si="4"/>
        <v>1</v>
      </c>
      <c r="K57" s="2">
        <f t="shared" si="5"/>
        <v>407</v>
      </c>
      <c r="M57" s="2">
        <f>VLOOKUP(A57,[1]TDSheet!$A:$M,13,0)</f>
        <v>0</v>
      </c>
      <c r="N57" s="2">
        <f>VLOOKUP(A57,[1]TDSheet!$A:$N,14,0)</f>
        <v>0</v>
      </c>
      <c r="O57" s="2">
        <f>VLOOKUP(A57,[1]TDSheet!$A:$P,16,0)</f>
        <v>150</v>
      </c>
      <c r="P57" s="2">
        <f t="shared" si="6"/>
        <v>81.400000000000006</v>
      </c>
      <c r="Q57" s="28">
        <f>11*P57-O57-N57-M57-F57</f>
        <v>507.40000000000009</v>
      </c>
      <c r="R57" s="38">
        <f t="shared" si="8"/>
        <v>107.40000000000009</v>
      </c>
      <c r="S57" s="23"/>
      <c r="T57" s="39">
        <v>400</v>
      </c>
      <c r="U57" s="29"/>
      <c r="W57" s="2">
        <f t="shared" si="9"/>
        <v>11</v>
      </c>
      <c r="X57" s="2">
        <f t="shared" si="10"/>
        <v>4.7665847665847663</v>
      </c>
      <c r="Y57" s="2">
        <f>VLOOKUP(A57,[1]TDSheet!$A:$W,22,0)</f>
        <v>71.666666666666671</v>
      </c>
      <c r="Z57" s="2">
        <f>VLOOKUP(A57,[1]TDSheet!$A:$X,24,0)</f>
        <v>48.4</v>
      </c>
      <c r="AA57" s="2">
        <f>VLOOKUP(A57,[1]TDSheet!$A:$O,15,0)</f>
        <v>75.8</v>
      </c>
      <c r="AB57" s="2" t="str">
        <f>VLOOKUP(A57,[1]TDSheet!$A:$Y,25,0)</f>
        <v>сроки (от Петраша) 15,01,</v>
      </c>
      <c r="AC57" s="2">
        <f t="shared" si="11"/>
        <v>42.960000000000036</v>
      </c>
      <c r="AD57" s="2">
        <f t="shared" si="12"/>
        <v>0</v>
      </c>
      <c r="AE57" s="2">
        <f t="shared" si="13"/>
        <v>160</v>
      </c>
    </row>
    <row r="58" spans="1:31" ht="21.95" customHeight="1" x14ac:dyDescent="0.2">
      <c r="A58" s="8" t="s">
        <v>61</v>
      </c>
      <c r="B58" s="8" t="s">
        <v>9</v>
      </c>
      <c r="C58" s="9">
        <v>4.3220000000000001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J58" s="2">
        <f t="shared" si="4"/>
        <v>0</v>
      </c>
      <c r="K58" s="2">
        <f t="shared" si="5"/>
        <v>0</v>
      </c>
      <c r="M58" s="2">
        <f>VLOOKUP(A58,[1]TDSheet!$A:$M,13,0)</f>
        <v>0</v>
      </c>
      <c r="N58" s="2">
        <f>VLOOKUP(A58,[1]TDSheet!$A:$N,14,0)</f>
        <v>0</v>
      </c>
      <c r="O58" s="2">
        <f>VLOOKUP(A58,[1]TDSheet!$A:$P,16,0)</f>
        <v>0</v>
      </c>
      <c r="P58" s="2">
        <f t="shared" si="6"/>
        <v>0</v>
      </c>
      <c r="Q58" s="28"/>
      <c r="R58" s="38">
        <f t="shared" si="8"/>
        <v>0</v>
      </c>
      <c r="S58" s="23"/>
      <c r="T58" s="39"/>
      <c r="U58" s="29"/>
      <c r="W58" s="2" t="e">
        <f t="shared" si="9"/>
        <v>#DIV/0!</v>
      </c>
      <c r="X58" s="2" t="e">
        <f t="shared" si="10"/>
        <v>#DIV/0!</v>
      </c>
      <c r="Y58" s="2">
        <f>VLOOKUP(A58,[1]TDSheet!$A:$W,22,0)</f>
        <v>0</v>
      </c>
      <c r="Z58" s="2">
        <f>VLOOKUP(A58,[1]TDSheet!$A:$X,24,0)</f>
        <v>0</v>
      </c>
      <c r="AA58" s="2">
        <f>VLOOKUP(A58,[1]TDSheet!$A:$O,15,0)</f>
        <v>0</v>
      </c>
      <c r="AC58" s="2">
        <f t="shared" si="11"/>
        <v>0</v>
      </c>
      <c r="AD58" s="2">
        <f t="shared" si="12"/>
        <v>0</v>
      </c>
      <c r="AE58" s="2">
        <f t="shared" si="13"/>
        <v>0</v>
      </c>
    </row>
    <row r="59" spans="1:31" ht="11.1" customHeight="1" x14ac:dyDescent="0.2">
      <c r="A59" s="8" t="s">
        <v>62</v>
      </c>
      <c r="B59" s="8" t="s">
        <v>9</v>
      </c>
      <c r="C59" s="9">
        <v>32.795000000000002</v>
      </c>
      <c r="D59" s="9">
        <v>0.81100000000000005</v>
      </c>
      <c r="E59" s="9">
        <v>16.134</v>
      </c>
      <c r="F59" s="9"/>
      <c r="G59" s="24">
        <f>VLOOKUP(A59,[1]TDSheet!$A:$G,7,0)</f>
        <v>1</v>
      </c>
      <c r="H59" s="2">
        <f>VLOOKUP(A59,[1]TDSheet!$A:$H,8,0)</f>
        <v>30</v>
      </c>
      <c r="I59" s="2">
        <f>VLOOKUP(A59,[2]TDSheet!$A:$E,4,0)</f>
        <v>37.799999999999997</v>
      </c>
      <c r="J59" s="2">
        <f t="shared" si="4"/>
        <v>-21.665999999999997</v>
      </c>
      <c r="K59" s="2">
        <f t="shared" si="5"/>
        <v>16.134</v>
      </c>
      <c r="M59" s="2">
        <f>VLOOKUP(A59,[1]TDSheet!$A:$M,13,0)</f>
        <v>164.7602</v>
      </c>
      <c r="N59" s="2">
        <f>VLOOKUP(A59,[1]TDSheet!$A:$N,14,0)</f>
        <v>10</v>
      </c>
      <c r="O59" s="2">
        <f>VLOOKUP(A59,[1]TDSheet!$A:$P,16,0)</f>
        <v>0</v>
      </c>
      <c r="P59" s="2">
        <f t="shared" si="6"/>
        <v>3.2267999999999999</v>
      </c>
      <c r="Q59" s="28"/>
      <c r="R59" s="38">
        <f t="shared" si="8"/>
        <v>0</v>
      </c>
      <c r="S59" s="23"/>
      <c r="T59" s="39"/>
      <c r="U59" s="29"/>
      <c r="W59" s="2">
        <f t="shared" si="9"/>
        <v>54.158981033841577</v>
      </c>
      <c r="X59" s="2">
        <f t="shared" si="10"/>
        <v>54.158981033841577</v>
      </c>
      <c r="Y59" s="2">
        <f>VLOOKUP(A59,[1]TDSheet!$A:$W,22,0)</f>
        <v>0</v>
      </c>
      <c r="Z59" s="2">
        <f>VLOOKUP(A59,[1]TDSheet!$A:$X,24,0)</f>
        <v>17.18</v>
      </c>
      <c r="AA59" s="2">
        <f>VLOOKUP(A59,[1]TDSheet!$A:$O,15,0)</f>
        <v>6.7212000000000005</v>
      </c>
      <c r="AC59" s="2">
        <f t="shared" si="11"/>
        <v>0</v>
      </c>
      <c r="AD59" s="2">
        <f t="shared" si="12"/>
        <v>0</v>
      </c>
      <c r="AE59" s="2">
        <f t="shared" si="13"/>
        <v>0</v>
      </c>
    </row>
    <row r="60" spans="1:31" ht="11.1" customHeight="1" x14ac:dyDescent="0.2">
      <c r="A60" s="8" t="s">
        <v>63</v>
      </c>
      <c r="B60" s="8" t="s">
        <v>9</v>
      </c>
      <c r="C60" s="9">
        <v>38.414999999999999</v>
      </c>
      <c r="D60" s="9">
        <v>129.125</v>
      </c>
      <c r="E60" s="9">
        <v>98.738</v>
      </c>
      <c r="F60" s="9">
        <v>51.445999999999998</v>
      </c>
      <c r="G60" s="24">
        <f>VLOOKUP(A60,[1]TDSheet!$A:$G,7,0)</f>
        <v>1</v>
      </c>
      <c r="H60" s="2">
        <f>VLOOKUP(A60,[1]TDSheet!$A:$H,8,0)</f>
        <v>50</v>
      </c>
      <c r="I60" s="2">
        <f>VLOOKUP(A60,[2]TDSheet!$A:$E,4,0)</f>
        <v>90.4</v>
      </c>
      <c r="J60" s="2">
        <f t="shared" si="4"/>
        <v>8.3379999999999939</v>
      </c>
      <c r="K60" s="2">
        <f t="shared" si="5"/>
        <v>98.738</v>
      </c>
      <c r="M60" s="2">
        <f>VLOOKUP(A60,[1]TDSheet!$A:$M,13,0)</f>
        <v>108.143</v>
      </c>
      <c r="N60" s="2">
        <f>VLOOKUP(A60,[1]TDSheet!$A:$N,14,0)</f>
        <v>0</v>
      </c>
      <c r="O60" s="2">
        <f>VLOOKUP(A60,[1]TDSheet!$A:$P,16,0)</f>
        <v>16.407399999999974</v>
      </c>
      <c r="P60" s="2">
        <f t="shared" si="6"/>
        <v>19.747599999999998</v>
      </c>
      <c r="Q60" s="28">
        <f t="shared" ref="Q60:Q64" si="15">13*P60-O60-N60-M60-F60</f>
        <v>80.722400000000022</v>
      </c>
      <c r="R60" s="38">
        <f t="shared" si="8"/>
        <v>80.722400000000022</v>
      </c>
      <c r="S60" s="23"/>
      <c r="T60" s="39"/>
      <c r="U60" s="29"/>
      <c r="W60" s="2">
        <f t="shared" si="9"/>
        <v>13</v>
      </c>
      <c r="X60" s="2">
        <f t="shared" si="10"/>
        <v>8.9122931394194733</v>
      </c>
      <c r="Y60" s="2">
        <f>VLOOKUP(A60,[1]TDSheet!$A:$W,22,0)</f>
        <v>19.87</v>
      </c>
      <c r="Z60" s="2">
        <f>VLOOKUP(A60,[1]TDSheet!$A:$X,24,0)</f>
        <v>19.298999999999999</v>
      </c>
      <c r="AA60" s="2">
        <f>VLOOKUP(A60,[1]TDSheet!$A:$O,15,0)</f>
        <v>20.863599999999998</v>
      </c>
      <c r="AC60" s="2">
        <f t="shared" si="11"/>
        <v>80.722400000000022</v>
      </c>
      <c r="AD60" s="2">
        <f t="shared" si="12"/>
        <v>0</v>
      </c>
      <c r="AE60" s="2">
        <f t="shared" si="13"/>
        <v>0</v>
      </c>
    </row>
    <row r="61" spans="1:31" ht="11.1" customHeight="1" x14ac:dyDescent="0.2">
      <c r="A61" s="8" t="s">
        <v>64</v>
      </c>
      <c r="B61" s="8" t="s">
        <v>9</v>
      </c>
      <c r="C61" s="9">
        <v>49.039000000000001</v>
      </c>
      <c r="D61" s="9"/>
      <c r="E61" s="9">
        <v>28.68</v>
      </c>
      <c r="F61" s="9">
        <v>17.611999999999998</v>
      </c>
      <c r="G61" s="24">
        <f>VLOOKUP(A61,[1]TDSheet!$A:$G,7,0)</f>
        <v>1</v>
      </c>
      <c r="H61" s="2">
        <f>VLOOKUP(A61,[1]TDSheet!$A:$H,8,0)</f>
        <v>50</v>
      </c>
      <c r="I61" s="2">
        <f>VLOOKUP(A61,[2]TDSheet!$A:$E,4,0)</f>
        <v>29.15</v>
      </c>
      <c r="J61" s="2">
        <f t="shared" si="4"/>
        <v>-0.46999999999999886</v>
      </c>
      <c r="K61" s="2">
        <f t="shared" si="5"/>
        <v>28.68</v>
      </c>
      <c r="M61" s="2">
        <f>VLOOKUP(A61,[1]TDSheet!$A:$M,13,0)</f>
        <v>38.914999999999992</v>
      </c>
      <c r="N61" s="2">
        <f>VLOOKUP(A61,[1]TDSheet!$A:$N,14,0)</f>
        <v>0</v>
      </c>
      <c r="O61" s="2">
        <f>VLOOKUP(A61,[1]TDSheet!$A:$P,16,0)</f>
        <v>0</v>
      </c>
      <c r="P61" s="2">
        <f t="shared" si="6"/>
        <v>5.7359999999999998</v>
      </c>
      <c r="Q61" s="28">
        <f t="shared" si="15"/>
        <v>18.041000000000007</v>
      </c>
      <c r="R61" s="38">
        <f t="shared" si="8"/>
        <v>18.041000000000007</v>
      </c>
      <c r="S61" s="23"/>
      <c r="T61" s="39"/>
      <c r="U61" s="29"/>
      <c r="W61" s="2">
        <f t="shared" si="9"/>
        <v>13</v>
      </c>
      <c r="X61" s="2">
        <f t="shared" si="10"/>
        <v>9.8547768479776821</v>
      </c>
      <c r="Y61" s="2">
        <f>VLOOKUP(A61,[1]TDSheet!$A:$W,22,0)</f>
        <v>1.8266666666666669</v>
      </c>
      <c r="Z61" s="2">
        <f>VLOOKUP(A61,[1]TDSheet!$A:$X,24,0)</f>
        <v>3.5539999999999998</v>
      </c>
      <c r="AA61" s="2">
        <f>VLOOKUP(A61,[1]TDSheet!$A:$O,15,0)</f>
        <v>5.4615999999999998</v>
      </c>
      <c r="AC61" s="2">
        <f t="shared" si="11"/>
        <v>18.041000000000007</v>
      </c>
      <c r="AD61" s="2">
        <f t="shared" si="12"/>
        <v>0</v>
      </c>
      <c r="AE61" s="2">
        <f t="shared" si="13"/>
        <v>0</v>
      </c>
    </row>
    <row r="62" spans="1:31" ht="11.1" customHeight="1" x14ac:dyDescent="0.2">
      <c r="A62" s="8" t="s">
        <v>65</v>
      </c>
      <c r="B62" s="8" t="s">
        <v>14</v>
      </c>
      <c r="C62" s="9">
        <v>376</v>
      </c>
      <c r="D62" s="9">
        <v>152</v>
      </c>
      <c r="E62" s="9">
        <v>425</v>
      </c>
      <c r="F62" s="9"/>
      <c r="G62" s="24">
        <f>VLOOKUP(A62,[1]TDSheet!$A:$G,7,0)</f>
        <v>0.4</v>
      </c>
      <c r="H62" s="2">
        <f>VLOOKUP(A62,[1]TDSheet!$A:$H,8,0)</f>
        <v>40</v>
      </c>
      <c r="I62" s="2">
        <f>VLOOKUP(A62,[2]TDSheet!$A:$E,4,0)</f>
        <v>466</v>
      </c>
      <c r="J62" s="2">
        <f t="shared" si="4"/>
        <v>-41</v>
      </c>
      <c r="K62" s="2">
        <f t="shared" si="5"/>
        <v>275</v>
      </c>
      <c r="L62" s="2">
        <f>VLOOKUP(A62,[3]TDSheet!$A:$O,7,0)</f>
        <v>150</v>
      </c>
      <c r="M62" s="2">
        <f>VLOOKUP(A62,[1]TDSheet!$A:$M,13,0)</f>
        <v>503.59999999999991</v>
      </c>
      <c r="N62" s="2">
        <f>VLOOKUP(A62,[1]TDSheet!$A:$N,14,0)</f>
        <v>282.40000000000009</v>
      </c>
      <c r="O62" s="2">
        <f>VLOOKUP(A62,[1]TDSheet!$A:$P,16,0)</f>
        <v>0</v>
      </c>
      <c r="P62" s="2">
        <f t="shared" si="6"/>
        <v>55</v>
      </c>
      <c r="Q62" s="28"/>
      <c r="R62" s="38">
        <f t="shared" si="8"/>
        <v>0</v>
      </c>
      <c r="S62" s="23"/>
      <c r="T62" s="39"/>
      <c r="U62" s="29"/>
      <c r="W62" s="2">
        <f t="shared" si="9"/>
        <v>14.290909090909091</v>
      </c>
      <c r="X62" s="2">
        <f t="shared" si="10"/>
        <v>14.290909090909091</v>
      </c>
      <c r="Y62" s="2">
        <f>VLOOKUP(A62,[1]TDSheet!$A:$W,22,0)</f>
        <v>26.666666666666668</v>
      </c>
      <c r="Z62" s="2">
        <f>VLOOKUP(A62,[1]TDSheet!$A:$X,24,0)</f>
        <v>85.4</v>
      </c>
      <c r="AA62" s="2">
        <f>VLOOKUP(A62,[1]TDSheet!$A:$O,15,0)</f>
        <v>75.2</v>
      </c>
      <c r="AC62" s="2">
        <f t="shared" si="11"/>
        <v>0</v>
      </c>
      <c r="AD62" s="2">
        <f t="shared" si="12"/>
        <v>0</v>
      </c>
      <c r="AE62" s="2">
        <f t="shared" si="13"/>
        <v>0</v>
      </c>
    </row>
    <row r="63" spans="1:31" ht="11.1" customHeight="1" x14ac:dyDescent="0.2">
      <c r="A63" s="8" t="s">
        <v>66</v>
      </c>
      <c r="B63" s="8" t="s">
        <v>14</v>
      </c>
      <c r="C63" s="9">
        <v>62</v>
      </c>
      <c r="D63" s="9">
        <v>2</v>
      </c>
      <c r="E63" s="9">
        <v>1</v>
      </c>
      <c r="F63" s="9"/>
      <c r="G63" s="24">
        <f>VLOOKUP(A63,[1]TDSheet!$A:$G,7,0)</f>
        <v>0.4</v>
      </c>
      <c r="H63" s="2">
        <f>VLOOKUP(A63,[1]TDSheet!$A:$H,8,0)</f>
        <v>40</v>
      </c>
      <c r="I63" s="2">
        <f>VLOOKUP(A63,[2]TDSheet!$A:$E,4,0)</f>
        <v>98</v>
      </c>
      <c r="J63" s="2">
        <f t="shared" si="4"/>
        <v>-97</v>
      </c>
      <c r="K63" s="2">
        <f t="shared" si="5"/>
        <v>1</v>
      </c>
      <c r="M63" s="2">
        <f>VLOOKUP(A63,[1]TDSheet!$A:$M,13,0)</f>
        <v>208</v>
      </c>
      <c r="N63" s="2">
        <f>VLOOKUP(A63,[1]TDSheet!$A:$N,14,0)</f>
        <v>32</v>
      </c>
      <c r="O63" s="2">
        <f>VLOOKUP(A63,[1]TDSheet!$A:$P,16,0)</f>
        <v>0</v>
      </c>
      <c r="P63" s="2">
        <f t="shared" si="6"/>
        <v>0.2</v>
      </c>
      <c r="Q63" s="28"/>
      <c r="R63" s="38">
        <f t="shared" si="8"/>
        <v>0</v>
      </c>
      <c r="S63" s="23"/>
      <c r="T63" s="39"/>
      <c r="U63" s="29"/>
      <c r="W63" s="2">
        <f t="shared" si="9"/>
        <v>1200</v>
      </c>
      <c r="X63" s="2">
        <f t="shared" si="10"/>
        <v>1200</v>
      </c>
      <c r="Y63" s="2">
        <f>VLOOKUP(A63,[1]TDSheet!$A:$W,22,0)</f>
        <v>6</v>
      </c>
      <c r="Z63" s="2">
        <f>VLOOKUP(A63,[1]TDSheet!$A:$X,24,0)</f>
        <v>24.8</v>
      </c>
      <c r="AA63" s="2">
        <f>VLOOKUP(A63,[1]TDSheet!$A:$O,15,0)</f>
        <v>11.2</v>
      </c>
      <c r="AC63" s="2">
        <f t="shared" si="11"/>
        <v>0</v>
      </c>
      <c r="AD63" s="2">
        <f t="shared" si="12"/>
        <v>0</v>
      </c>
      <c r="AE63" s="2">
        <f t="shared" si="13"/>
        <v>0</v>
      </c>
    </row>
    <row r="64" spans="1:31" ht="11.1" customHeight="1" x14ac:dyDescent="0.2">
      <c r="A64" s="8" t="s">
        <v>67</v>
      </c>
      <c r="B64" s="8" t="s">
        <v>9</v>
      </c>
      <c r="C64" s="9">
        <v>85.918000000000006</v>
      </c>
      <c r="D64" s="9">
        <v>0.94899999999999995</v>
      </c>
      <c r="E64" s="9">
        <v>46.101999999999997</v>
      </c>
      <c r="F64" s="9">
        <v>16.23</v>
      </c>
      <c r="G64" s="24">
        <f>VLOOKUP(A64,[1]TDSheet!$A:$G,7,0)</f>
        <v>1</v>
      </c>
      <c r="H64" s="2">
        <f>VLOOKUP(A64,[1]TDSheet!$A:$H,8,0)</f>
        <v>40</v>
      </c>
      <c r="I64" s="2">
        <f>VLOOKUP(A64,[2]TDSheet!$A:$E,4,0)</f>
        <v>46.6</v>
      </c>
      <c r="J64" s="2">
        <f t="shared" si="4"/>
        <v>-0.49800000000000466</v>
      </c>
      <c r="K64" s="2">
        <f t="shared" si="5"/>
        <v>46.101999999999997</v>
      </c>
      <c r="M64" s="2">
        <f>VLOOKUP(A64,[1]TDSheet!$A:$M,13,0)</f>
        <v>38.455400000000012</v>
      </c>
      <c r="N64" s="2">
        <f>VLOOKUP(A64,[1]TDSheet!$A:$N,14,0)</f>
        <v>16.234599999999993</v>
      </c>
      <c r="O64" s="2">
        <f>VLOOKUP(A64,[1]TDSheet!$A:$P,16,0)</f>
        <v>0</v>
      </c>
      <c r="P64" s="2">
        <f t="shared" si="6"/>
        <v>9.2203999999999997</v>
      </c>
      <c r="Q64" s="28">
        <f t="shared" si="15"/>
        <v>48.9452</v>
      </c>
      <c r="R64" s="38">
        <f t="shared" si="8"/>
        <v>48.9452</v>
      </c>
      <c r="S64" s="23"/>
      <c r="T64" s="39"/>
      <c r="U64" s="29"/>
      <c r="W64" s="2">
        <f t="shared" si="9"/>
        <v>13.000000000000002</v>
      </c>
      <c r="X64" s="2">
        <f t="shared" si="10"/>
        <v>7.6916402759099407</v>
      </c>
      <c r="Y64" s="2">
        <f>VLOOKUP(A64,[1]TDSheet!$A:$W,22,0)</f>
        <v>3.1666666666666665</v>
      </c>
      <c r="Z64" s="2">
        <f>VLOOKUP(A64,[1]TDSheet!$A:$X,24,0)</f>
        <v>10.2712</v>
      </c>
      <c r="AA64" s="2">
        <f>VLOOKUP(A64,[1]TDSheet!$A:$O,15,0)</f>
        <v>10.138999999999999</v>
      </c>
      <c r="AB64" s="2" t="str">
        <f>VLOOKUP(A64,[1]TDSheet!$A:$Y,25,0)</f>
        <v>сроки (от Петраша) 15,01,</v>
      </c>
      <c r="AC64" s="2">
        <f t="shared" si="11"/>
        <v>48.9452</v>
      </c>
      <c r="AD64" s="2">
        <f t="shared" si="12"/>
        <v>0</v>
      </c>
      <c r="AE64" s="2">
        <f t="shared" si="13"/>
        <v>0</v>
      </c>
    </row>
    <row r="65" spans="1:31" ht="11.1" customHeight="1" x14ac:dyDescent="0.2">
      <c r="A65" s="8" t="s">
        <v>68</v>
      </c>
      <c r="B65" s="8" t="s">
        <v>14</v>
      </c>
      <c r="C65" s="9">
        <v>180</v>
      </c>
      <c r="D65" s="9">
        <v>228</v>
      </c>
      <c r="E65" s="9">
        <v>366</v>
      </c>
      <c r="F65" s="9">
        <v>10</v>
      </c>
      <c r="G65" s="24">
        <f>VLOOKUP(A65,[1]TDSheet!$A:$G,7,0)</f>
        <v>0.4</v>
      </c>
      <c r="H65" s="2">
        <f>VLOOKUP(A65,[1]TDSheet!$A:$H,8,0)</f>
        <v>40</v>
      </c>
      <c r="I65" s="2">
        <f>VLOOKUP(A65,[2]TDSheet!$A:$E,4,0)</f>
        <v>369</v>
      </c>
      <c r="J65" s="2">
        <f t="shared" si="4"/>
        <v>-3</v>
      </c>
      <c r="K65" s="2">
        <f t="shared" si="5"/>
        <v>366</v>
      </c>
      <c r="M65" s="2">
        <f>VLOOKUP(A65,[1]TDSheet!$A:$M,13,0)</f>
        <v>134.66666666666674</v>
      </c>
      <c r="N65" s="2">
        <f>VLOOKUP(A65,[1]TDSheet!$A:$N,14,0)</f>
        <v>51.333333333333258</v>
      </c>
      <c r="O65" s="2">
        <f>VLOOKUP(A65,[1]TDSheet!$A:$P,16,0)</f>
        <v>150</v>
      </c>
      <c r="P65" s="2">
        <f t="shared" si="6"/>
        <v>73.2</v>
      </c>
      <c r="Q65" s="28">
        <f>11*P65-O65-N65-M65-F65</f>
        <v>459.20000000000005</v>
      </c>
      <c r="R65" s="38">
        <f t="shared" si="8"/>
        <v>109.20000000000005</v>
      </c>
      <c r="S65" s="23"/>
      <c r="T65" s="39">
        <v>350</v>
      </c>
      <c r="U65" s="29"/>
      <c r="W65" s="2">
        <f t="shared" si="9"/>
        <v>11</v>
      </c>
      <c r="X65" s="2">
        <f t="shared" si="10"/>
        <v>4.7267759562841531</v>
      </c>
      <c r="Y65" s="2">
        <f>VLOOKUP(A65,[1]TDSheet!$A:$W,22,0)</f>
        <v>53.666666666666664</v>
      </c>
      <c r="Z65" s="2">
        <f>VLOOKUP(A65,[1]TDSheet!$A:$X,24,0)</f>
        <v>45.2</v>
      </c>
      <c r="AA65" s="2">
        <f>VLOOKUP(A65,[1]TDSheet!$A:$O,15,0)</f>
        <v>65.2</v>
      </c>
      <c r="AB65" s="2" t="str">
        <f>VLOOKUP(A65,[1]TDSheet!$A:$Y,25,0)</f>
        <v>сроки (от Петраша) 15,01,</v>
      </c>
      <c r="AC65" s="2">
        <f t="shared" si="11"/>
        <v>43.680000000000021</v>
      </c>
      <c r="AD65" s="2">
        <f t="shared" si="12"/>
        <v>0</v>
      </c>
      <c r="AE65" s="2">
        <f t="shared" si="13"/>
        <v>140</v>
      </c>
    </row>
    <row r="66" spans="1:31" ht="21.95" customHeight="1" x14ac:dyDescent="0.2">
      <c r="A66" s="8" t="s">
        <v>69</v>
      </c>
      <c r="B66" s="8" t="s">
        <v>9</v>
      </c>
      <c r="C66" s="9">
        <v>49.951000000000001</v>
      </c>
      <c r="D66" s="9">
        <v>2.4780000000000002</v>
      </c>
      <c r="E66" s="9">
        <v>6.5960000000000001</v>
      </c>
      <c r="F66" s="9"/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11.7</v>
      </c>
      <c r="J66" s="2">
        <f t="shared" si="4"/>
        <v>-5.1039999999999992</v>
      </c>
      <c r="K66" s="2">
        <f t="shared" si="5"/>
        <v>6.5960000000000001</v>
      </c>
      <c r="M66" s="2">
        <f>VLOOKUP(A66,[1]TDSheet!$A:$M,13,0)</f>
        <v>135.96940000000001</v>
      </c>
      <c r="N66" s="2">
        <f>VLOOKUP(A66,[1]TDSheet!$A:$N,14,0)</f>
        <v>50.304599999999986</v>
      </c>
      <c r="O66" s="2">
        <f>VLOOKUP(A66,[1]TDSheet!$A:$P,16,0)</f>
        <v>0</v>
      </c>
      <c r="P66" s="2">
        <f t="shared" si="6"/>
        <v>1.3191999999999999</v>
      </c>
      <c r="Q66" s="28"/>
      <c r="R66" s="38">
        <f t="shared" si="8"/>
        <v>0</v>
      </c>
      <c r="S66" s="23"/>
      <c r="T66" s="39"/>
      <c r="U66" s="29"/>
      <c r="W66" s="2">
        <f t="shared" si="9"/>
        <v>141.2022437841116</v>
      </c>
      <c r="X66" s="2">
        <f t="shared" si="10"/>
        <v>141.2022437841116</v>
      </c>
      <c r="Y66" s="2">
        <f>VLOOKUP(A66,[1]TDSheet!$A:$W,22,0)</f>
        <v>0</v>
      </c>
      <c r="Z66" s="2">
        <f>VLOOKUP(A66,[1]TDSheet!$A:$X,24,0)</f>
        <v>18.3796</v>
      </c>
      <c r="AA66" s="2">
        <f>VLOOKUP(A66,[1]TDSheet!$A:$O,15,0)</f>
        <v>10.0228</v>
      </c>
      <c r="AC66" s="2">
        <f t="shared" si="11"/>
        <v>0</v>
      </c>
      <c r="AD66" s="2">
        <f t="shared" si="12"/>
        <v>0</v>
      </c>
      <c r="AE66" s="2">
        <f t="shared" si="13"/>
        <v>0</v>
      </c>
    </row>
    <row r="67" spans="1:31" ht="21.95" customHeight="1" x14ac:dyDescent="0.2">
      <c r="A67" s="8" t="s">
        <v>70</v>
      </c>
      <c r="B67" s="8" t="s">
        <v>9</v>
      </c>
      <c r="C67" s="9">
        <v>48.433999999999997</v>
      </c>
      <c r="D67" s="9"/>
      <c r="E67" s="9">
        <v>20.154</v>
      </c>
      <c r="F67" s="9"/>
      <c r="G67" s="24">
        <f>VLOOKUP(A67,[1]TDSheet!$A:$G,7,0)</f>
        <v>1</v>
      </c>
      <c r="H67" s="2">
        <f>VLOOKUP(A67,[1]TDSheet!$A:$H,8,0)</f>
        <v>40</v>
      </c>
      <c r="I67" s="2">
        <f>VLOOKUP(A67,[2]TDSheet!$A:$E,4,0)</f>
        <v>25.1</v>
      </c>
      <c r="J67" s="2">
        <f t="shared" si="4"/>
        <v>-4.9460000000000015</v>
      </c>
      <c r="K67" s="2">
        <f t="shared" si="5"/>
        <v>20.154</v>
      </c>
      <c r="M67" s="2">
        <f>VLOOKUP(A67,[1]TDSheet!$A:$M,13,0)</f>
        <v>114.58459999999999</v>
      </c>
      <c r="N67" s="2">
        <f>VLOOKUP(A67,[1]TDSheet!$A:$N,14,0)</f>
        <v>60.520399999999995</v>
      </c>
      <c r="O67" s="2">
        <f>VLOOKUP(A67,[1]TDSheet!$A:$P,16,0)</f>
        <v>0</v>
      </c>
      <c r="P67" s="2">
        <f t="shared" si="6"/>
        <v>4.0308000000000002</v>
      </c>
      <c r="Q67" s="28"/>
      <c r="R67" s="38">
        <f t="shared" si="8"/>
        <v>0</v>
      </c>
      <c r="S67" s="23"/>
      <c r="T67" s="39"/>
      <c r="U67" s="29"/>
      <c r="W67" s="2">
        <f t="shared" si="9"/>
        <v>43.441748536270708</v>
      </c>
      <c r="X67" s="2">
        <f t="shared" si="10"/>
        <v>43.441748536270708</v>
      </c>
      <c r="Y67" s="2">
        <f>VLOOKUP(A67,[1]TDSheet!$A:$W,22,0)</f>
        <v>0.54066666666666185</v>
      </c>
      <c r="Z67" s="2">
        <f>VLOOKUP(A67,[1]TDSheet!$A:$X,24,0)</f>
        <v>17.5808</v>
      </c>
      <c r="AA67" s="2">
        <f>VLOOKUP(A67,[1]TDSheet!$A:$O,15,0)</f>
        <v>9.5462000000000007</v>
      </c>
      <c r="AC67" s="2">
        <f t="shared" si="11"/>
        <v>0</v>
      </c>
      <c r="AD67" s="2">
        <f t="shared" si="12"/>
        <v>0</v>
      </c>
      <c r="AE67" s="2">
        <f t="shared" si="13"/>
        <v>0</v>
      </c>
    </row>
    <row r="68" spans="1:31" ht="11.1" customHeight="1" x14ac:dyDescent="0.2">
      <c r="A68" s="8" t="s">
        <v>71</v>
      </c>
      <c r="B68" s="8" t="s">
        <v>9</v>
      </c>
      <c r="C68" s="10"/>
      <c r="D68" s="9">
        <v>24.189</v>
      </c>
      <c r="E68" s="9">
        <v>24.189</v>
      </c>
      <c r="F68" s="9"/>
      <c r="G68" s="24">
        <f>VLOOKUP(A68,[1]TDSheet!$A:$G,7,0)</f>
        <v>0</v>
      </c>
      <c r="H68" s="2" t="e">
        <f>VLOOKUP(A68,[1]TDSheet!$A:$H,8,0)</f>
        <v>#N/A</v>
      </c>
      <c r="I68" s="2">
        <f>VLOOKUP(A68,[2]TDSheet!$A:$E,4,0)</f>
        <v>24.189</v>
      </c>
      <c r="J68" s="2">
        <f t="shared" si="4"/>
        <v>0</v>
      </c>
      <c r="K68" s="2">
        <f t="shared" si="5"/>
        <v>0</v>
      </c>
      <c r="L68" s="2">
        <f>VLOOKUP(A68,[3]TDSheet!$A:$O,7,0)</f>
        <v>24.189</v>
      </c>
      <c r="M68" s="2">
        <f>VLOOKUP(A68,[1]TDSheet!$A:$M,13,0)</f>
        <v>0</v>
      </c>
      <c r="N68" s="2">
        <f>VLOOKUP(A68,[1]TDSheet!$A:$N,14,0)</f>
        <v>0</v>
      </c>
      <c r="O68" s="2">
        <f>VLOOKUP(A68,[1]TDSheet!$A:$P,16,0)</f>
        <v>0</v>
      </c>
      <c r="P68" s="2">
        <f t="shared" si="6"/>
        <v>0</v>
      </c>
      <c r="Q68" s="28"/>
      <c r="R68" s="38">
        <f t="shared" si="8"/>
        <v>0</v>
      </c>
      <c r="S68" s="23"/>
      <c r="T68" s="39"/>
      <c r="U68" s="29"/>
      <c r="W68" s="2" t="e">
        <f t="shared" si="9"/>
        <v>#DIV/0!</v>
      </c>
      <c r="X68" s="2" t="e">
        <f t="shared" si="10"/>
        <v>#DIV/0!</v>
      </c>
      <c r="Y68" s="2">
        <f>VLOOKUP(A68,[1]TDSheet!$A:$W,22,0)</f>
        <v>0</v>
      </c>
      <c r="Z68" s="2">
        <f>VLOOKUP(A68,[1]TDSheet!$A:$X,24,0)</f>
        <v>0</v>
      </c>
      <c r="AA68" s="2">
        <f>VLOOKUP(A68,[1]TDSheet!$A:$O,15,0)</f>
        <v>0</v>
      </c>
      <c r="AC68" s="2">
        <f t="shared" si="11"/>
        <v>0</v>
      </c>
      <c r="AD68" s="2">
        <f t="shared" si="12"/>
        <v>0</v>
      </c>
      <c r="AE68" s="2">
        <f t="shared" si="13"/>
        <v>0</v>
      </c>
    </row>
    <row r="69" spans="1:31" ht="11.1" customHeight="1" x14ac:dyDescent="0.2">
      <c r="A69" s="27" t="s">
        <v>72</v>
      </c>
      <c r="B69" s="8" t="s">
        <v>14</v>
      </c>
      <c r="C69" s="9">
        <v>106</v>
      </c>
      <c r="D69" s="9"/>
      <c r="E69" s="25">
        <f>9+D71</f>
        <v>106</v>
      </c>
      <c r="F69" s="25">
        <f>F71</f>
        <v>182</v>
      </c>
      <c r="G69" s="24">
        <f>VLOOKUP(A69,[1]TDSheet!$A:$G,7,0)</f>
        <v>0.35</v>
      </c>
      <c r="H69" s="2">
        <f>VLOOKUP(A69,[1]TDSheet!$A:$H,8,0)</f>
        <v>45</v>
      </c>
      <c r="I69" s="2">
        <f>VLOOKUP(A69,[2]TDSheet!$A:$E,4,0)</f>
        <v>9</v>
      </c>
      <c r="J69" s="2">
        <f t="shared" si="4"/>
        <v>97</v>
      </c>
      <c r="K69" s="2">
        <f t="shared" si="5"/>
        <v>106</v>
      </c>
      <c r="M69" s="2">
        <f>VLOOKUP(A69,[1]TDSheet!$A:$M,13,0)</f>
        <v>0</v>
      </c>
      <c r="N69" s="2">
        <f>VLOOKUP(A69,[1]TDSheet!$A:$N,14,0)</f>
        <v>0</v>
      </c>
      <c r="O69" s="2">
        <f>VLOOKUP(A69,[1]TDSheet!$A:$P,16,0)</f>
        <v>14.4</v>
      </c>
      <c r="P69" s="2">
        <f t="shared" si="6"/>
        <v>21.2</v>
      </c>
      <c r="Q69" s="28">
        <f>13*P69-O69-N69-M69-F69</f>
        <v>79.199999999999989</v>
      </c>
      <c r="R69" s="38">
        <f t="shared" si="8"/>
        <v>79.199999999999989</v>
      </c>
      <c r="S69" s="23"/>
      <c r="T69" s="39"/>
      <c r="U69" s="29"/>
      <c r="W69" s="2">
        <f t="shared" si="9"/>
        <v>13.000000000000002</v>
      </c>
      <c r="X69" s="2">
        <f t="shared" si="10"/>
        <v>9.2641509433962277</v>
      </c>
      <c r="Y69" s="2">
        <f>VLOOKUP(A69,[1]TDSheet!$A:$W,22,0)</f>
        <v>13.666666666666666</v>
      </c>
      <c r="Z69" s="2">
        <f>VLOOKUP(A69,[1]TDSheet!$A:$X,24,0)</f>
        <v>4.8</v>
      </c>
      <c r="AA69" s="2">
        <f>VLOOKUP(A69,[1]TDSheet!$A:$O,15,0)</f>
        <v>1.6</v>
      </c>
      <c r="AB69" s="26" t="str">
        <f>VLOOKUP(A69,[1]TDSheet!$A:$Y,25,0)</f>
        <v>то же что и 460</v>
      </c>
      <c r="AC69" s="2">
        <f t="shared" si="11"/>
        <v>27.719999999999995</v>
      </c>
      <c r="AD69" s="2">
        <f t="shared" si="12"/>
        <v>0</v>
      </c>
      <c r="AE69" s="2">
        <f t="shared" si="13"/>
        <v>0</v>
      </c>
    </row>
    <row r="70" spans="1:31" ht="21.95" customHeight="1" x14ac:dyDescent="0.2">
      <c r="A70" s="8" t="s">
        <v>73</v>
      </c>
      <c r="B70" s="8" t="s">
        <v>14</v>
      </c>
      <c r="C70" s="10"/>
      <c r="D70" s="9">
        <v>60</v>
      </c>
      <c r="E70" s="9">
        <v>60</v>
      </c>
      <c r="F70" s="9"/>
      <c r="G70" s="24">
        <f>VLOOKUP(A70,[1]TDSheet!$A:$G,7,0)</f>
        <v>0</v>
      </c>
      <c r="H70" s="2" t="e">
        <f>VLOOKUP(A70,[1]TDSheet!$A:$H,8,0)</f>
        <v>#N/A</v>
      </c>
      <c r="I70" s="2">
        <f>VLOOKUP(A70,[2]TDSheet!$A:$E,4,0)</f>
        <v>60</v>
      </c>
      <c r="J70" s="2">
        <f t="shared" si="4"/>
        <v>0</v>
      </c>
      <c r="K70" s="2">
        <f t="shared" si="5"/>
        <v>0</v>
      </c>
      <c r="L70" s="2">
        <f>VLOOKUP(A70,[3]TDSheet!$A:$O,7,0)</f>
        <v>60</v>
      </c>
      <c r="M70" s="2">
        <f>VLOOKUP(A70,[1]TDSheet!$A:$M,13,0)</f>
        <v>0</v>
      </c>
      <c r="N70" s="2">
        <f>VLOOKUP(A70,[1]TDSheet!$A:$N,14,0)</f>
        <v>0</v>
      </c>
      <c r="O70" s="2">
        <f>VLOOKUP(A70,[1]TDSheet!$A:$P,16,0)</f>
        <v>0</v>
      </c>
      <c r="P70" s="2">
        <f t="shared" si="6"/>
        <v>0</v>
      </c>
      <c r="Q70" s="28"/>
      <c r="R70" s="38"/>
      <c r="S70" s="23"/>
      <c r="T70" s="39"/>
      <c r="U70" s="29"/>
      <c r="W70" s="2" t="e">
        <f t="shared" si="9"/>
        <v>#DIV/0!</v>
      </c>
      <c r="X70" s="2" t="e">
        <f t="shared" si="10"/>
        <v>#DIV/0!</v>
      </c>
      <c r="Y70" s="2">
        <f>VLOOKUP(A70,[1]TDSheet!$A:$W,22,0)</f>
        <v>0</v>
      </c>
      <c r="Z70" s="2">
        <f>VLOOKUP(A70,[1]TDSheet!$A:$X,24,0)</f>
        <v>0</v>
      </c>
      <c r="AA70" s="2">
        <f>VLOOKUP(A70,[1]TDSheet!$A:$O,15,0)</f>
        <v>0</v>
      </c>
      <c r="AC70" s="2">
        <f t="shared" si="11"/>
        <v>0</v>
      </c>
      <c r="AD70" s="2">
        <f t="shared" si="12"/>
        <v>0</v>
      </c>
      <c r="AE70" s="2">
        <f t="shared" si="13"/>
        <v>0</v>
      </c>
    </row>
    <row r="71" spans="1:31" ht="11.1" customHeight="1" x14ac:dyDescent="0.2">
      <c r="A71" s="27" t="s">
        <v>74</v>
      </c>
      <c r="B71" s="8" t="s">
        <v>14</v>
      </c>
      <c r="C71" s="9">
        <v>116</v>
      </c>
      <c r="D71" s="9">
        <v>97</v>
      </c>
      <c r="E71" s="25">
        <v>31</v>
      </c>
      <c r="F71" s="25">
        <v>182</v>
      </c>
      <c r="G71" s="24">
        <f>VLOOKUP(A71,[1]TDSheet!$A:$G,7,0)</f>
        <v>0</v>
      </c>
      <c r="H71" s="2">
        <f>VLOOKUP(A71,[1]TDSheet!$A:$H,8,0)</f>
        <v>45</v>
      </c>
      <c r="I71" s="2">
        <f>VLOOKUP(A71,[2]TDSheet!$A:$E,4,0)</f>
        <v>32</v>
      </c>
      <c r="J71" s="2">
        <f t="shared" ref="J71:J73" si="16">E71-I71</f>
        <v>-1</v>
      </c>
      <c r="K71" s="2">
        <f t="shared" ref="K71:K73" si="17">E71-L71</f>
        <v>31</v>
      </c>
      <c r="M71" s="2">
        <f>VLOOKUP(A71,[1]TDSheet!$A:$M,13,0)</f>
        <v>0</v>
      </c>
      <c r="N71" s="2">
        <f>VLOOKUP(A71,[1]TDSheet!$A:$N,14,0)</f>
        <v>0</v>
      </c>
      <c r="O71" s="2">
        <f>VLOOKUP(A71,[1]TDSheet!$A:$P,16,0)</f>
        <v>0</v>
      </c>
      <c r="P71" s="2">
        <f t="shared" ref="P71:P73" si="18">K71/5</f>
        <v>6.2</v>
      </c>
      <c r="Q71" s="28"/>
      <c r="R71" s="38"/>
      <c r="S71" s="23"/>
      <c r="T71" s="39"/>
      <c r="U71" s="29"/>
      <c r="W71" s="2">
        <f t="shared" ref="W71:W73" si="19">(F71+M71+N71+O71+Q71)/P71</f>
        <v>29.35483870967742</v>
      </c>
      <c r="X71" s="2">
        <f t="shared" ref="X71:X73" si="20">(F71+M71+N71+O71)/P71</f>
        <v>29.35483870967742</v>
      </c>
      <c r="Y71" s="2">
        <f>VLOOKUP(A71,[1]TDSheet!$A:$W,22,0)</f>
        <v>0</v>
      </c>
      <c r="Z71" s="2">
        <f>VLOOKUP(A71,[1]TDSheet!$A:$X,24,0)</f>
        <v>0.8</v>
      </c>
      <c r="AA71" s="2">
        <f>VLOOKUP(A71,[1]TDSheet!$A:$O,15,0)</f>
        <v>5.4</v>
      </c>
      <c r="AB71" s="26" t="str">
        <f>VLOOKUP(A71,[1]TDSheet!$A:$Y,25,0)</f>
        <v>то же что и 451 (задвоенное СКЮ)</v>
      </c>
      <c r="AC71" s="2">
        <f t="shared" ref="AC71:AC73" si="21">R71*G71</f>
        <v>0</v>
      </c>
      <c r="AD71" s="2">
        <f t="shared" ref="AD71:AD73" si="22">S71*G71</f>
        <v>0</v>
      </c>
      <c r="AE71" s="2">
        <f t="shared" ref="AE71:AE73" si="23">T71*G71</f>
        <v>0</v>
      </c>
    </row>
    <row r="72" spans="1:31" ht="11.1" customHeight="1" x14ac:dyDescent="0.2">
      <c r="A72" s="8" t="s">
        <v>97</v>
      </c>
      <c r="B72" s="8" t="s">
        <v>9</v>
      </c>
      <c r="C72" s="9"/>
      <c r="D72" s="9"/>
      <c r="E72" s="9"/>
      <c r="F72" s="9"/>
      <c r="G72" s="24">
        <f>VLOOKUP(A72,[1]TDSheet!$A:$G,7,0)</f>
        <v>1</v>
      </c>
      <c r="H72" s="2">
        <f>VLOOKUP(A72,[1]TDSheet!$A:$H,8,0)</f>
        <v>50</v>
      </c>
      <c r="J72" s="2">
        <f t="shared" si="16"/>
        <v>0</v>
      </c>
      <c r="K72" s="2">
        <f t="shared" si="17"/>
        <v>0</v>
      </c>
      <c r="M72" s="2">
        <f>VLOOKUP(A72,[1]TDSheet!$A:$M,13,0)</f>
        <v>15.582000000000001</v>
      </c>
      <c r="N72" s="2">
        <f>VLOOKUP(A72,[1]TDSheet!$A:$N,14,0)</f>
        <v>0</v>
      </c>
      <c r="O72" s="2">
        <f>VLOOKUP(A72,[1]TDSheet!$A:$P,16,0)</f>
        <v>0</v>
      </c>
      <c r="P72" s="2">
        <f t="shared" si="18"/>
        <v>0</v>
      </c>
      <c r="Q72" s="28"/>
      <c r="R72" s="38"/>
      <c r="S72" s="23"/>
      <c r="T72" s="39"/>
      <c r="U72" s="29"/>
      <c r="W72" s="2" t="e">
        <f t="shared" si="19"/>
        <v>#DIV/0!</v>
      </c>
      <c r="X72" s="2" t="e">
        <f t="shared" si="20"/>
        <v>#DIV/0!</v>
      </c>
      <c r="Y72" s="2">
        <f>VLOOKUP(A72,[1]TDSheet!$A:$W,22,0)</f>
        <v>0</v>
      </c>
      <c r="Z72" s="2">
        <f>VLOOKUP(A72,[1]TDSheet!$A:$X,24,0)</f>
        <v>1.1156000000000001</v>
      </c>
      <c r="AA72" s="2">
        <f>VLOOKUP(A72,[1]TDSheet!$A:$O,15,0)</f>
        <v>0</v>
      </c>
      <c r="AB72" s="2" t="str">
        <f>VLOOKUP(A72,[1]TDSheet!$A:$Y,25,0)</f>
        <v>новинка/ согласовал Химич</v>
      </c>
      <c r="AC72" s="2">
        <f t="shared" si="21"/>
        <v>0</v>
      </c>
      <c r="AD72" s="2">
        <f t="shared" si="22"/>
        <v>0</v>
      </c>
      <c r="AE72" s="2">
        <f t="shared" si="23"/>
        <v>0</v>
      </c>
    </row>
    <row r="73" spans="1:31" ht="11.1" customHeight="1" thickBot="1" x14ac:dyDescent="0.25">
      <c r="A73" s="8" t="s">
        <v>75</v>
      </c>
      <c r="B73" s="8" t="s">
        <v>9</v>
      </c>
      <c r="C73" s="9">
        <v>29.937000000000001</v>
      </c>
      <c r="D73" s="9">
        <v>4.9610000000000003</v>
      </c>
      <c r="E73" s="9">
        <v>14.41</v>
      </c>
      <c r="F73" s="9"/>
      <c r="G73" s="24">
        <f>VLOOKUP(A73,[1]TDSheet!$A:$G,7,0)</f>
        <v>0</v>
      </c>
      <c r="H73" s="2" t="e">
        <f>VLOOKUP(A73,[1]TDSheet!$A:$H,8,0)</f>
        <v>#N/A</v>
      </c>
      <c r="I73" s="2">
        <f>VLOOKUP(A73,[2]TDSheet!$A:$E,4,0)</f>
        <v>14.2</v>
      </c>
      <c r="J73" s="2">
        <f t="shared" si="16"/>
        <v>0.21000000000000085</v>
      </c>
      <c r="K73" s="2">
        <f t="shared" si="17"/>
        <v>14.41</v>
      </c>
      <c r="M73" s="2">
        <f>VLOOKUP(A73,[1]TDSheet!$A:$M,13,0)</f>
        <v>0</v>
      </c>
      <c r="N73" s="2">
        <f>VLOOKUP(A73,[1]TDSheet!$A:$N,14,0)</f>
        <v>0</v>
      </c>
      <c r="O73" s="2">
        <f>VLOOKUP(A73,[1]TDSheet!$A:$P,16,0)</f>
        <v>0</v>
      </c>
      <c r="P73" s="2">
        <f t="shared" si="18"/>
        <v>2.8820000000000001</v>
      </c>
      <c r="Q73" s="28"/>
      <c r="R73" s="40"/>
      <c r="S73" s="41"/>
      <c r="T73" s="42"/>
      <c r="U73" s="29"/>
      <c r="W73" s="2">
        <f t="shared" si="19"/>
        <v>0</v>
      </c>
      <c r="X73" s="2">
        <f t="shared" si="20"/>
        <v>0</v>
      </c>
      <c r="Y73" s="2">
        <f>VLOOKUP(A73,[1]TDSheet!$A:$W,22,0)</f>
        <v>0</v>
      </c>
      <c r="Z73" s="2">
        <f>VLOOKUP(A73,[1]TDSheet!$A:$X,24,0)</f>
        <v>23.392199999999999</v>
      </c>
      <c r="AA73" s="2">
        <f>VLOOKUP(A73,[1]TDSheet!$A:$O,15,0)</f>
        <v>6.9796000000000005</v>
      </c>
      <c r="AC73" s="2">
        <f t="shared" si="21"/>
        <v>0</v>
      </c>
      <c r="AD73" s="2">
        <f t="shared" si="22"/>
        <v>0</v>
      </c>
      <c r="AE73" s="2">
        <f t="shared" si="23"/>
        <v>0</v>
      </c>
    </row>
  </sheetData>
  <autoFilter ref="A3:AC73" xr:uid="{E66B5E35-3529-4F2F-84C9-0D670124AAA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2024-01-22T14:25:02Z</dcterms:modified>
</cp:coreProperties>
</file>