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8,01,24 ЗПФ\"/>
    </mc:Choice>
  </mc:AlternateContent>
  <xr:revisionPtr revIDLastSave="0" documentId="13_ncr:1_{0E46ED3E-FB0C-459B-A92C-8A52BBB5E07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TDSheet!$A$3:$Z$75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" i="1" l="1"/>
  <c r="Z14" i="1"/>
  <c r="Z20" i="1"/>
  <c r="F41" i="1" l="1"/>
  <c r="F30" i="1"/>
  <c r="E30" i="1"/>
  <c r="F21" i="1"/>
  <c r="E21" i="1"/>
  <c r="I7" i="1" l="1"/>
  <c r="I8" i="1"/>
  <c r="I9" i="1"/>
  <c r="I10" i="1"/>
  <c r="I11" i="1"/>
  <c r="I12" i="1"/>
  <c r="I13" i="1"/>
  <c r="I18" i="1"/>
  <c r="I19" i="1"/>
  <c r="I20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1" i="1"/>
  <c r="I43" i="1"/>
  <c r="I44" i="1"/>
  <c r="I45" i="1"/>
  <c r="I46" i="1"/>
  <c r="I47" i="1"/>
  <c r="I48" i="1"/>
  <c r="I57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6" i="1"/>
  <c r="M7" i="1" l="1"/>
  <c r="M8" i="1"/>
  <c r="M9" i="1"/>
  <c r="M10" i="1"/>
  <c r="M11" i="1"/>
  <c r="M12" i="1"/>
  <c r="M13" i="1"/>
  <c r="M14" i="1"/>
  <c r="M15" i="1"/>
  <c r="N15" i="1" s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M28" i="1"/>
  <c r="N28" i="1" s="1"/>
  <c r="M29" i="1"/>
  <c r="M30" i="1"/>
  <c r="N30" i="1" s="1"/>
  <c r="M31" i="1"/>
  <c r="M32" i="1"/>
  <c r="M33" i="1"/>
  <c r="M34" i="1"/>
  <c r="M35" i="1"/>
  <c r="M36" i="1"/>
  <c r="M37" i="1"/>
  <c r="M38" i="1"/>
  <c r="M39" i="1"/>
  <c r="M40" i="1"/>
  <c r="N40" i="1" s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M49" i="1"/>
  <c r="M50" i="1"/>
  <c r="M51" i="1"/>
  <c r="M52" i="1"/>
  <c r="M53" i="1"/>
  <c r="M54" i="1"/>
  <c r="M55" i="1"/>
  <c r="M56" i="1"/>
  <c r="N56" i="1" s="1"/>
  <c r="M57" i="1"/>
  <c r="M58" i="1"/>
  <c r="M59" i="1"/>
  <c r="M60" i="1"/>
  <c r="M61" i="1"/>
  <c r="M62" i="1"/>
  <c r="M63" i="1"/>
  <c r="N63" i="1" s="1"/>
  <c r="M64" i="1"/>
  <c r="M65" i="1"/>
  <c r="M66" i="1"/>
  <c r="M67" i="1"/>
  <c r="N67" i="1" s="1"/>
  <c r="M68" i="1"/>
  <c r="M69" i="1"/>
  <c r="M70" i="1"/>
  <c r="M71" i="1"/>
  <c r="M72" i="1"/>
  <c r="M73" i="1"/>
  <c r="M74" i="1"/>
  <c r="N74" i="1" s="1"/>
  <c r="M75" i="1"/>
  <c r="N75" i="1" s="1"/>
  <c r="M6" i="1"/>
  <c r="K43" i="1"/>
  <c r="K49" i="1"/>
  <c r="K5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4" i="1"/>
  <c r="K44" i="1" s="1"/>
  <c r="J45" i="1"/>
  <c r="K45" i="1" s="1"/>
  <c r="J46" i="1"/>
  <c r="K46" i="1" s="1"/>
  <c r="J47" i="1"/>
  <c r="K47" i="1" s="1"/>
  <c r="J48" i="1"/>
  <c r="K48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6" i="1"/>
  <c r="K6" i="1" s="1"/>
  <c r="F5" i="1"/>
  <c r="E5" i="1"/>
  <c r="V28" i="1"/>
  <c r="H7" i="1"/>
  <c r="H8" i="1"/>
  <c r="H9" i="1"/>
  <c r="H10" i="1"/>
  <c r="H11" i="1"/>
  <c r="H12" i="1"/>
  <c r="H13" i="1"/>
  <c r="W14" i="1"/>
  <c r="H14" i="1"/>
  <c r="H15" i="1"/>
  <c r="H16" i="1"/>
  <c r="H17" i="1"/>
  <c r="H18" i="1"/>
  <c r="H19" i="1"/>
  <c r="W20" i="1"/>
  <c r="H20" i="1"/>
  <c r="H21" i="1"/>
  <c r="H22" i="1"/>
  <c r="H23" i="1"/>
  <c r="H24" i="1"/>
  <c r="H25" i="1"/>
  <c r="H26" i="1"/>
  <c r="H27" i="1"/>
  <c r="G28" i="1"/>
  <c r="W28" i="1" s="1"/>
  <c r="H28" i="1"/>
  <c r="S28" i="1"/>
  <c r="T28" i="1"/>
  <c r="X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" i="1"/>
  <c r="Z28" i="1" l="1"/>
  <c r="R6" i="1"/>
  <c r="Q6" i="1"/>
  <c r="Q74" i="1"/>
  <c r="R74" i="1"/>
  <c r="Q72" i="1"/>
  <c r="R72" i="1"/>
  <c r="Q70" i="1"/>
  <c r="R70" i="1"/>
  <c r="Q68" i="1"/>
  <c r="R68" i="1"/>
  <c r="Q66" i="1"/>
  <c r="R66" i="1"/>
  <c r="Q64" i="1"/>
  <c r="R64" i="1"/>
  <c r="Q62" i="1"/>
  <c r="R62" i="1"/>
  <c r="Q60" i="1"/>
  <c r="R60" i="1"/>
  <c r="Q58" i="1"/>
  <c r="R58" i="1"/>
  <c r="Q56" i="1"/>
  <c r="R56" i="1"/>
  <c r="Q54" i="1"/>
  <c r="R54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75" i="1"/>
  <c r="R75" i="1"/>
  <c r="Q73" i="1"/>
  <c r="R73" i="1"/>
  <c r="Q71" i="1"/>
  <c r="R71" i="1"/>
  <c r="Q69" i="1"/>
  <c r="R69" i="1"/>
  <c r="Q67" i="1"/>
  <c r="R67" i="1"/>
  <c r="Q65" i="1"/>
  <c r="R65" i="1"/>
  <c r="Q63" i="1"/>
  <c r="R63" i="1"/>
  <c r="Q61" i="1"/>
  <c r="R61" i="1"/>
  <c r="Q59" i="1"/>
  <c r="R59" i="1"/>
  <c r="Q57" i="1"/>
  <c r="R57" i="1"/>
  <c r="Q55" i="1"/>
  <c r="R55" i="1"/>
  <c r="Q53" i="1"/>
  <c r="R53" i="1"/>
  <c r="Q51" i="1"/>
  <c r="R51" i="1"/>
  <c r="Q49" i="1"/>
  <c r="R49" i="1"/>
  <c r="Q47" i="1"/>
  <c r="R47" i="1"/>
  <c r="Q45" i="1"/>
  <c r="R45" i="1"/>
  <c r="Q43" i="1"/>
  <c r="R43" i="1"/>
  <c r="Q41" i="1"/>
  <c r="R41" i="1"/>
  <c r="Q39" i="1"/>
  <c r="R39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9" i="1"/>
  <c r="R19" i="1"/>
  <c r="Q17" i="1"/>
  <c r="R17" i="1"/>
  <c r="Q15" i="1"/>
  <c r="R15" i="1"/>
  <c r="Q13" i="1"/>
  <c r="R13" i="1"/>
  <c r="Q11" i="1"/>
  <c r="R11" i="1"/>
  <c r="Q9" i="1"/>
  <c r="R9" i="1"/>
  <c r="Q7" i="1"/>
  <c r="R7" i="1"/>
  <c r="O5" i="1"/>
  <c r="N5" i="1"/>
  <c r="M5" i="1"/>
  <c r="K5" i="1"/>
  <c r="J5" i="1"/>
  <c r="U13" i="1" l="1"/>
  <c r="U15" i="1"/>
  <c r="U17" i="1"/>
  <c r="U21" i="1"/>
  <c r="U22" i="1"/>
  <c r="U30" i="1"/>
  <c r="U39" i="1"/>
  <c r="U40" i="1"/>
  <c r="U44" i="1"/>
  <c r="U46" i="1"/>
  <c r="U48" i="1"/>
  <c r="U50" i="1"/>
  <c r="U56" i="1"/>
  <c r="U58" i="1"/>
  <c r="U63" i="1"/>
  <c r="U66" i="1"/>
  <c r="U73" i="1"/>
  <c r="U74" i="1"/>
  <c r="U75" i="1"/>
  <c r="U6" i="1" l="1"/>
  <c r="U72" i="1"/>
  <c r="U70" i="1"/>
  <c r="U68" i="1"/>
  <c r="U64" i="1"/>
  <c r="U62" i="1"/>
  <c r="U60" i="1"/>
  <c r="U54" i="1"/>
  <c r="U52" i="1"/>
  <c r="U42" i="1"/>
  <c r="U38" i="1"/>
  <c r="U36" i="1"/>
  <c r="U34" i="1"/>
  <c r="U32" i="1"/>
  <c r="U28" i="1"/>
  <c r="U26" i="1"/>
  <c r="U24" i="1"/>
  <c r="U19" i="1"/>
  <c r="U11" i="1"/>
  <c r="U9" i="1"/>
  <c r="U7" i="1"/>
  <c r="U71" i="1"/>
  <c r="U69" i="1"/>
  <c r="U67" i="1"/>
  <c r="U65" i="1"/>
  <c r="U61" i="1"/>
  <c r="U59" i="1"/>
  <c r="U57" i="1"/>
  <c r="U55" i="1"/>
  <c r="U53" i="1"/>
  <c r="U51" i="1"/>
  <c r="U49" i="1"/>
  <c r="U47" i="1"/>
  <c r="U45" i="1"/>
  <c r="U43" i="1"/>
  <c r="U41" i="1"/>
  <c r="U37" i="1"/>
  <c r="U35" i="1"/>
  <c r="U33" i="1"/>
  <c r="U31" i="1"/>
  <c r="U29" i="1"/>
  <c r="U27" i="1"/>
  <c r="U25" i="1"/>
  <c r="U23" i="1"/>
  <c r="U18" i="1"/>
  <c r="U16" i="1"/>
  <c r="U12" i="1"/>
  <c r="U10" i="1"/>
  <c r="U8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G15" i="1"/>
  <c r="W15" i="1" s="1"/>
  <c r="S15" i="1"/>
  <c r="T15" i="1"/>
  <c r="S16" i="1"/>
  <c r="T16" i="1"/>
  <c r="G17" i="1"/>
  <c r="W17" i="1" s="1"/>
  <c r="S17" i="1"/>
  <c r="T17" i="1"/>
  <c r="S18" i="1"/>
  <c r="T18" i="1"/>
  <c r="S19" i="1"/>
  <c r="T19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9" i="1"/>
  <c r="T29" i="1"/>
  <c r="V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G39" i="1"/>
  <c r="W39" i="1" s="1"/>
  <c r="S39" i="1"/>
  <c r="T39" i="1"/>
  <c r="S40" i="1"/>
  <c r="T40" i="1"/>
  <c r="S41" i="1"/>
  <c r="T41" i="1"/>
  <c r="S42" i="1"/>
  <c r="T42" i="1"/>
  <c r="S43" i="1"/>
  <c r="T43" i="1"/>
  <c r="V43" i="1"/>
  <c r="S44" i="1"/>
  <c r="T44" i="1"/>
  <c r="S45" i="1"/>
  <c r="T45" i="1"/>
  <c r="G46" i="1"/>
  <c r="W46" i="1" s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G63" i="1"/>
  <c r="W63" i="1" s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G73" i="1"/>
  <c r="W73" i="1" s="1"/>
  <c r="S73" i="1"/>
  <c r="T73" i="1"/>
  <c r="S74" i="1"/>
  <c r="T74" i="1"/>
  <c r="G75" i="1"/>
  <c r="W75" i="1" s="1"/>
  <c r="S75" i="1"/>
  <c r="T75" i="1"/>
  <c r="X22" i="1"/>
  <c r="X56" i="1"/>
  <c r="X66" i="1"/>
  <c r="Y66" i="1" s="1"/>
  <c r="X74" i="1"/>
  <c r="T6" i="1"/>
  <c r="S6" i="1"/>
  <c r="T5" i="1" l="1"/>
  <c r="S5" i="1"/>
  <c r="X75" i="1"/>
  <c r="Z75" i="1" s="1"/>
  <c r="X71" i="1"/>
  <c r="Y71" i="1" s="1"/>
  <c r="X67" i="1"/>
  <c r="X63" i="1"/>
  <c r="Z63" i="1" s="1"/>
  <c r="X61" i="1"/>
  <c r="Y61" i="1" s="1"/>
  <c r="X57" i="1"/>
  <c r="Y57" i="1" s="1"/>
  <c r="X51" i="1"/>
  <c r="Y51" i="1" s="1"/>
  <c r="X47" i="1"/>
  <c r="X43" i="1"/>
  <c r="X39" i="1"/>
  <c r="Y39" i="1" s="1"/>
  <c r="Z39" i="1" s="1"/>
  <c r="X37" i="1"/>
  <c r="Y37" i="1" s="1"/>
  <c r="X35" i="1"/>
  <c r="Y35" i="1" s="1"/>
  <c r="X33" i="1"/>
  <c r="Y33" i="1" s="1"/>
  <c r="X31" i="1"/>
  <c r="X29" i="1"/>
  <c r="X26" i="1"/>
  <c r="X24" i="1"/>
  <c r="Y24" i="1" s="1"/>
  <c r="X19" i="1"/>
  <c r="Y19" i="1" s="1"/>
  <c r="X17" i="1"/>
  <c r="Y17" i="1" s="1"/>
  <c r="Z17" i="1" s="1"/>
  <c r="X13" i="1"/>
  <c r="X11" i="1"/>
  <c r="Y11" i="1" s="1"/>
  <c r="X9" i="1"/>
  <c r="Y9" i="1" s="1"/>
  <c r="X7" i="1"/>
  <c r="Y7" i="1" s="1"/>
  <c r="G74" i="1"/>
  <c r="W74" i="1" s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G65" i="1"/>
  <c r="W65" i="1" s="1"/>
  <c r="G64" i="1"/>
  <c r="W64" i="1" s="1"/>
  <c r="G57" i="1"/>
  <c r="W57" i="1" s="1"/>
  <c r="G56" i="1"/>
  <c r="W56" i="1" s="1"/>
  <c r="G55" i="1"/>
  <c r="W55" i="1" s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G47" i="1"/>
  <c r="W47" i="1" s="1"/>
  <c r="G45" i="1"/>
  <c r="W45" i="1" s="1"/>
  <c r="G44" i="1"/>
  <c r="W44" i="1" s="1"/>
  <c r="G31" i="1"/>
  <c r="W31" i="1" s="1"/>
  <c r="G30" i="1"/>
  <c r="W30" i="1" s="1"/>
  <c r="U5" i="1"/>
  <c r="X73" i="1"/>
  <c r="Y73" i="1" s="1"/>
  <c r="Z73" i="1" s="1"/>
  <c r="X69" i="1"/>
  <c r="Y69" i="1" s="1"/>
  <c r="Z69" i="1" s="1"/>
  <c r="X65" i="1"/>
  <c r="Y65" i="1" s="1"/>
  <c r="Z65" i="1" s="1"/>
  <c r="X59" i="1"/>
  <c r="Y59" i="1" s="1"/>
  <c r="X55" i="1"/>
  <c r="Y55" i="1" s="1"/>
  <c r="Z55" i="1" s="1"/>
  <c r="X53" i="1"/>
  <c r="Y53" i="1" s="1"/>
  <c r="Z53" i="1" s="1"/>
  <c r="X49" i="1"/>
  <c r="Y49" i="1" s="1"/>
  <c r="Z49" i="1" s="1"/>
  <c r="X45" i="1"/>
  <c r="Z45" i="1" s="1"/>
  <c r="X41" i="1"/>
  <c r="Y41" i="1" s="1"/>
  <c r="G6" i="1"/>
  <c r="W6" i="1" s="1"/>
  <c r="X6" i="1"/>
  <c r="Y6" i="1" s="1"/>
  <c r="X72" i="1"/>
  <c r="Y72" i="1" s="1"/>
  <c r="Z72" i="1" s="1"/>
  <c r="X70" i="1"/>
  <c r="Y70" i="1" s="1"/>
  <c r="Z70" i="1" s="1"/>
  <c r="X68" i="1"/>
  <c r="Y68" i="1" s="1"/>
  <c r="Z68" i="1" s="1"/>
  <c r="X64" i="1"/>
  <c r="Y64" i="1" s="1"/>
  <c r="Z64" i="1" s="1"/>
  <c r="X62" i="1"/>
  <c r="Y62" i="1" s="1"/>
  <c r="X60" i="1"/>
  <c r="X58" i="1"/>
  <c r="Y58" i="1" s="1"/>
  <c r="X54" i="1"/>
  <c r="Y54" i="1" s="1"/>
  <c r="Z54" i="1" s="1"/>
  <c r="X52" i="1"/>
  <c r="Y52" i="1" s="1"/>
  <c r="Z52" i="1" s="1"/>
  <c r="X50" i="1"/>
  <c r="Z50" i="1" s="1"/>
  <c r="X48" i="1"/>
  <c r="Y48" i="1" s="1"/>
  <c r="Z48" i="1" s="1"/>
  <c r="X46" i="1"/>
  <c r="Z46" i="1" s="1"/>
  <c r="X44" i="1"/>
  <c r="Z44" i="1" s="1"/>
  <c r="X42" i="1"/>
  <c r="Y42" i="1" s="1"/>
  <c r="X40" i="1"/>
  <c r="X38" i="1"/>
  <c r="X36" i="1"/>
  <c r="Y36" i="1" s="1"/>
  <c r="X34" i="1"/>
  <c r="X32" i="1"/>
  <c r="Y32" i="1" s="1"/>
  <c r="X30" i="1"/>
  <c r="Z30" i="1" s="1"/>
  <c r="X27" i="1"/>
  <c r="Y27" i="1" s="1"/>
  <c r="X25" i="1"/>
  <c r="Y25" i="1" s="1"/>
  <c r="X23" i="1"/>
  <c r="Y23" i="1" s="1"/>
  <c r="X21" i="1"/>
  <c r="Y21" i="1" s="1"/>
  <c r="X18" i="1"/>
  <c r="Y18" i="1" s="1"/>
  <c r="X16" i="1"/>
  <c r="Y16" i="1" s="1"/>
  <c r="X15" i="1"/>
  <c r="Z15" i="1" s="1"/>
  <c r="X12" i="1"/>
  <c r="Y12" i="1" s="1"/>
  <c r="X10" i="1"/>
  <c r="Y10" i="1" s="1"/>
  <c r="X8" i="1"/>
  <c r="Y8" i="1" s="1"/>
  <c r="G62" i="1"/>
  <c r="W62" i="1" s="1"/>
  <c r="G61" i="1"/>
  <c r="W61" i="1" s="1"/>
  <c r="G60" i="1"/>
  <c r="W60" i="1" s="1"/>
  <c r="G59" i="1"/>
  <c r="W59" i="1" s="1"/>
  <c r="G58" i="1"/>
  <c r="W58" i="1" s="1"/>
  <c r="G43" i="1"/>
  <c r="W43" i="1" s="1"/>
  <c r="G42" i="1"/>
  <c r="W42" i="1" s="1"/>
  <c r="G41" i="1"/>
  <c r="W41" i="1" s="1"/>
  <c r="G40" i="1"/>
  <c r="W40" i="1" s="1"/>
  <c r="G38" i="1"/>
  <c r="W38" i="1" s="1"/>
  <c r="G37" i="1"/>
  <c r="W37" i="1" s="1"/>
  <c r="G36" i="1"/>
  <c r="W36" i="1" s="1"/>
  <c r="G35" i="1"/>
  <c r="W35" i="1" s="1"/>
  <c r="G34" i="1"/>
  <c r="W34" i="1" s="1"/>
  <c r="G33" i="1"/>
  <c r="W33" i="1" s="1"/>
  <c r="G32" i="1"/>
  <c r="W32" i="1" s="1"/>
  <c r="G29" i="1"/>
  <c r="W29" i="1" s="1"/>
  <c r="G27" i="1"/>
  <c r="W27" i="1" s="1"/>
  <c r="G26" i="1"/>
  <c r="W26" i="1" s="1"/>
  <c r="G25" i="1"/>
  <c r="W25" i="1" s="1"/>
  <c r="G24" i="1"/>
  <c r="W24" i="1" s="1"/>
  <c r="G23" i="1"/>
  <c r="W23" i="1" s="1"/>
  <c r="G22" i="1"/>
  <c r="W22" i="1" s="1"/>
  <c r="G21" i="1"/>
  <c r="W21" i="1" s="1"/>
  <c r="G19" i="1"/>
  <c r="W19" i="1" s="1"/>
  <c r="G18" i="1"/>
  <c r="W18" i="1" s="1"/>
  <c r="G16" i="1"/>
  <c r="W16" i="1" s="1"/>
  <c r="G13" i="1"/>
  <c r="W13" i="1" s="1"/>
  <c r="G12" i="1"/>
  <c r="W12" i="1" s="1"/>
  <c r="G11" i="1"/>
  <c r="W11" i="1" s="1"/>
  <c r="G10" i="1"/>
  <c r="W10" i="1" s="1"/>
  <c r="G9" i="1"/>
  <c r="W9" i="1" s="1"/>
  <c r="G8" i="1"/>
  <c r="W8" i="1" s="1"/>
  <c r="G7" i="1"/>
  <c r="W7" i="1" s="1"/>
  <c r="Z8" i="1" l="1"/>
  <c r="Z12" i="1"/>
  <c r="Z16" i="1"/>
  <c r="Z21" i="1"/>
  <c r="Z25" i="1"/>
  <c r="Z34" i="1"/>
  <c r="Z38" i="1"/>
  <c r="Z42" i="1"/>
  <c r="Z60" i="1"/>
  <c r="Z6" i="1"/>
  <c r="Y5" i="1"/>
  <c r="Z41" i="1"/>
  <c r="Z9" i="1"/>
  <c r="Z13" i="1"/>
  <c r="Z19" i="1"/>
  <c r="Z26" i="1"/>
  <c r="Z31" i="1"/>
  <c r="Z35" i="1"/>
  <c r="Z47" i="1"/>
  <c r="Z57" i="1"/>
  <c r="Z71" i="1"/>
  <c r="Z22" i="1"/>
  <c r="Z56" i="1"/>
  <c r="Z10" i="1"/>
  <c r="Z18" i="1"/>
  <c r="Z23" i="1"/>
  <c r="Z27" i="1"/>
  <c r="Z32" i="1"/>
  <c r="Z36" i="1"/>
  <c r="Z40" i="1"/>
  <c r="Z58" i="1"/>
  <c r="Z62" i="1"/>
  <c r="Z59" i="1"/>
  <c r="Z7" i="1"/>
  <c r="Z11" i="1"/>
  <c r="Z24" i="1"/>
  <c r="Z29" i="1"/>
  <c r="Z33" i="1"/>
  <c r="Z37" i="1"/>
  <c r="Z43" i="1"/>
  <c r="Z51" i="1"/>
  <c r="Z61" i="1"/>
  <c r="Z67" i="1"/>
  <c r="Z66" i="1"/>
  <c r="Z74" i="1"/>
  <c r="W5" i="1"/>
  <c r="Z5" i="1" l="1"/>
  <c r="L5" i="1"/>
</calcChain>
</file>

<file path=xl/sharedStrings.xml><?xml version="1.0" encoding="utf-8"?>
<sst xmlns="http://schemas.openxmlformats.org/spreadsheetml/2006/main" count="176" uniqueCount="105">
  <si>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</si>
  <si>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</si>
  <si>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</si>
  <si>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</si>
  <si>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</si>
  <si>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</si>
  <si>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</si>
  <si>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</si>
  <si>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</si>
  <si>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</si>
  <si>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</si>
  <si>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</si>
  <si>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</si>
  <si>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</si>
  <si>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</si>
  <si>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</si>
  <si>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</si>
  <si>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</si>
  <si>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</si>
  <si>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</si>
  <si>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</si>
  <si>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</si>
  <si>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</si>
  <si>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</si>
  <si>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</si>
  <si>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</si>
  <si>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</si>
  <si>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</si>
  <si>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</si>
  <si>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</si>
  <si>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</si>
  <si>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</si>
  <si>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</si>
  <si>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</si>
  <si>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</si>
  <si>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</si>
  <si>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</si>
  <si>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</si>
  <si>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</si>
  <si>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</si>
  <si>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</si>
  <si>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</si>
  <si>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</si>
  <si>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</si>
  <si>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</si>
  <si>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</si>
  <si>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</si>
  <si>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</si>
  <si>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</si>
  <si>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</si>
  <si>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</si>
  <si>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</si>
  <si>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</si>
  <si>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</si>
  <si>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</si>
  <si>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</si>
  <si>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</si>
  <si>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</si>
  <si>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</si>
  <si>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</si>
  <si>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</si>
  <si>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</si>
  <si>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</si>
  <si>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</si>
  <si>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</si>
  <si>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</si>
  <si>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</si>
  <si>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</si>
  <si>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</si>
  <si>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</si>
  <si>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</si>
  <si>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</si>
  <si>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</si>
  <si>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</si>
  <si>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</si>
  <si>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</si>
  <si>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</si>
  <si>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</si>
  <si>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</si>
  <si>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</si>
  <si>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</si>
  <si>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</si>
  <si>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</si>
  <si>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 в дороге</t>
  </si>
  <si>
    <t>ср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</si>
  <si>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</si>
  <si>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</si>
  <si>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</si>
  <si>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</si>
  <si>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</si>
  <si>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</si>
  <si>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</si>
  <si>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11,01,</t>
  </si>
  <si>
    <t>от филиала</t>
  </si>
  <si>
    <t>комментарий филиала</t>
  </si>
  <si>
    <t>26,12,</t>
  </si>
  <si>
    <t>04,01,</t>
  </si>
  <si>
    <t>крат кор</t>
  </si>
  <si>
    <t>сроки</t>
  </si>
  <si>
    <t>18,01,</t>
  </si>
  <si>
    <t>устар.</t>
  </si>
  <si>
    <t>метка</t>
  </si>
  <si>
    <t>расчет</t>
  </si>
  <si>
    <t>Вояж-МАНГО (устар. инфа)</t>
  </si>
  <si>
    <t>22,01,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</si>
</sst>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6" borderId="0" xfId="0" applyNumberFormat="1" applyFont="1" applyFill="1" applyAlignment="1"/>
    <xf numFmtId="164" fontId="0" fillId="6" borderId="5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0;&#1086;&#1087;&#1080;&#1103;%20&#1084;&#1072;&#1090;&#1088;&#1080;&#1094;&#1072;%20&#1042;&#1086;&#1103;&#1078;%20(&#1051;&#1091;&#1075;&#1072;&#1085;&#1089;&#108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2"/>
      <sheetName val="5"/>
    </sheetNames>
    <sheetDataSet>
      <sheetData sheetId="0">
        <row r="1">
          <cell r="A1" t="str">
            <v>Период: 04.01.2024 - 11.01.2024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расчет</v>
          </cell>
          <cell r="N3" t="str">
            <v>заказ</v>
          </cell>
          <cell r="O3" t="str">
            <v>Вояж</v>
          </cell>
          <cell r="P3" t="str">
            <v xml:space="preserve">ЗАКАЗ </v>
          </cell>
          <cell r="Q3"/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 1</v>
          </cell>
          <cell r="Y3"/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08,01,</v>
          </cell>
          <cell r="K4"/>
          <cell r="L4" t="str">
            <v>11,01,</v>
          </cell>
          <cell r="M4"/>
          <cell r="N4" t="str">
            <v>15,01,</v>
          </cell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 t="str">
            <v>21,12,</v>
          </cell>
          <cell r="U4" t="str">
            <v>26,12,</v>
          </cell>
          <cell r="V4" t="str">
            <v>04,01,</v>
          </cell>
          <cell r="W4"/>
          <cell r="X4"/>
          <cell r="Y4"/>
        </row>
        <row r="5">
          <cell r="A5"/>
          <cell r="B5"/>
          <cell r="C5"/>
          <cell r="D5"/>
          <cell r="E5">
            <v>8348.1059999999998</v>
          </cell>
          <cell r="F5">
            <v>6035.3940000000002</v>
          </cell>
          <cell r="G5"/>
          <cell r="H5">
            <v>8848.1</v>
          </cell>
          <cell r="I5">
            <v>-499.99399999999997</v>
          </cell>
          <cell r="J5">
            <v>2083.5</v>
          </cell>
          <cell r="K5">
            <v>0</v>
          </cell>
          <cell r="L5">
            <v>1669.6211999999998</v>
          </cell>
          <cell r="M5">
            <v>10786.381599999997</v>
          </cell>
          <cell r="N5"/>
          <cell r="O5"/>
          <cell r="P5">
            <v>600</v>
          </cell>
          <cell r="Q5"/>
          <cell r="R5"/>
          <cell r="S5"/>
          <cell r="T5">
            <v>855.69999999999982</v>
          </cell>
          <cell r="U5">
            <v>870.58000000000027</v>
          </cell>
          <cell r="V5">
            <v>454.53333333333336</v>
          </cell>
          <cell r="W5"/>
          <cell r="X5">
            <v>5823.655600000001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/>
          <cell r="E6">
            <v>12</v>
          </cell>
          <cell r="F6"/>
          <cell r="G6">
            <v>0.3</v>
          </cell>
          <cell r="H6">
            <v>30</v>
          </cell>
          <cell r="I6">
            <v>-18</v>
          </cell>
          <cell r="L6">
            <v>2.4</v>
          </cell>
          <cell r="M6">
            <v>24</v>
          </cell>
          <cell r="N6">
            <v>24</v>
          </cell>
          <cell r="O6">
            <v>150</v>
          </cell>
          <cell r="P6"/>
          <cell r="R6">
            <v>10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Вояж-МАНГО</v>
          </cell>
          <cell r="X6">
            <v>7.1999999999999993</v>
          </cell>
          <cell r="Y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269</v>
          </cell>
          <cell r="D7"/>
          <cell r="E7">
            <v>228</v>
          </cell>
          <cell r="F7">
            <v>37</v>
          </cell>
          <cell r="G7">
            <v>0.3</v>
          </cell>
          <cell r="H7">
            <v>231</v>
          </cell>
          <cell r="I7">
            <v>-3</v>
          </cell>
          <cell r="L7">
            <v>45.6</v>
          </cell>
          <cell r="M7">
            <v>373.40000000000003</v>
          </cell>
          <cell r="N7">
            <v>373.40000000000003</v>
          </cell>
          <cell r="O7">
            <v>200</v>
          </cell>
          <cell r="P7"/>
          <cell r="R7">
            <v>9</v>
          </cell>
          <cell r="S7">
            <v>0.81140350877192979</v>
          </cell>
          <cell r="T7">
            <v>15.2</v>
          </cell>
          <cell r="U7">
            <v>10.6</v>
          </cell>
          <cell r="V7">
            <v>10.333333333333334</v>
          </cell>
          <cell r="X7">
            <v>112.02000000000001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356</v>
          </cell>
          <cell r="D8"/>
          <cell r="E8">
            <v>344</v>
          </cell>
          <cell r="F8">
            <v>5</v>
          </cell>
          <cell r="G8">
            <v>0.3</v>
          </cell>
          <cell r="H8">
            <v>378</v>
          </cell>
          <cell r="I8">
            <v>-34</v>
          </cell>
          <cell r="L8">
            <v>68.8</v>
          </cell>
          <cell r="M8">
            <v>545.4</v>
          </cell>
          <cell r="N8">
            <v>545.4</v>
          </cell>
          <cell r="O8">
            <v>200</v>
          </cell>
          <cell r="P8"/>
          <cell r="R8">
            <v>8</v>
          </cell>
          <cell r="S8">
            <v>7.2674418604651167E-2</v>
          </cell>
          <cell r="T8">
            <v>29.8</v>
          </cell>
          <cell r="U8">
            <v>33</v>
          </cell>
          <cell r="V8">
            <v>11.333333333333334</v>
          </cell>
          <cell r="X8">
            <v>163.61999999999998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247</v>
          </cell>
          <cell r="D9"/>
          <cell r="E9">
            <v>240</v>
          </cell>
          <cell r="F9">
            <v>2</v>
          </cell>
          <cell r="G9">
            <v>0.3</v>
          </cell>
          <cell r="H9">
            <v>248</v>
          </cell>
          <cell r="I9">
            <v>-8</v>
          </cell>
          <cell r="L9">
            <v>48</v>
          </cell>
          <cell r="M9">
            <v>382</v>
          </cell>
          <cell r="N9">
            <v>382</v>
          </cell>
          <cell r="O9">
            <v>200</v>
          </cell>
          <cell r="P9"/>
          <cell r="R9">
            <v>8</v>
          </cell>
          <cell r="S9">
            <v>4.1666666666666664E-2</v>
          </cell>
          <cell r="T9">
            <v>12.4</v>
          </cell>
          <cell r="U9">
            <v>12.6</v>
          </cell>
          <cell r="V9">
            <v>3.6666666666666665</v>
          </cell>
          <cell r="X9">
            <v>114.6</v>
          </cell>
          <cell r="Y9">
            <v>12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448</v>
          </cell>
          <cell r="D10"/>
          <cell r="E10">
            <v>372</v>
          </cell>
          <cell r="F10">
            <v>71</v>
          </cell>
          <cell r="G10">
            <v>0.3</v>
          </cell>
          <cell r="H10">
            <v>374</v>
          </cell>
          <cell r="I10">
            <v>-2</v>
          </cell>
          <cell r="L10">
            <v>74.400000000000006</v>
          </cell>
          <cell r="M10">
            <v>598.6</v>
          </cell>
          <cell r="N10">
            <v>598.6</v>
          </cell>
          <cell r="O10">
            <v>200</v>
          </cell>
          <cell r="P10"/>
          <cell r="R10">
            <v>9</v>
          </cell>
          <cell r="S10">
            <v>0.95430107526881713</v>
          </cell>
          <cell r="T10">
            <v>29.2</v>
          </cell>
          <cell r="U10">
            <v>27.6</v>
          </cell>
          <cell r="V10">
            <v>5.666666666666667</v>
          </cell>
          <cell r="X10">
            <v>179.58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306</v>
          </cell>
          <cell r="D11"/>
          <cell r="E11">
            <v>311</v>
          </cell>
          <cell r="F11">
            <v>-5</v>
          </cell>
          <cell r="G11">
            <v>0.09</v>
          </cell>
          <cell r="H11">
            <v>350</v>
          </cell>
          <cell r="I11">
            <v>-39</v>
          </cell>
          <cell r="L11">
            <v>62.2</v>
          </cell>
          <cell r="M11">
            <v>502.6</v>
          </cell>
          <cell r="N11">
            <v>502.6</v>
          </cell>
          <cell r="O11"/>
          <cell r="P11"/>
          <cell r="R11">
            <v>8</v>
          </cell>
          <cell r="S11">
            <v>-8.0385852090032156E-2</v>
          </cell>
          <cell r="T11">
            <v>25.2</v>
          </cell>
          <cell r="U11">
            <v>17.399999999999999</v>
          </cell>
          <cell r="V11">
            <v>17.666666666666668</v>
          </cell>
          <cell r="X11">
            <v>45.234000000000002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10</v>
          </cell>
          <cell r="D12"/>
          <cell r="E12">
            <v>10</v>
          </cell>
          <cell r="F12"/>
          <cell r="G12">
            <v>0.36</v>
          </cell>
          <cell r="H12">
            <v>11</v>
          </cell>
          <cell r="I12">
            <v>-1</v>
          </cell>
          <cell r="L12">
            <v>2</v>
          </cell>
          <cell r="M12">
            <v>16</v>
          </cell>
          <cell r="N12">
            <v>16</v>
          </cell>
          <cell r="O12">
            <v>100</v>
          </cell>
          <cell r="P12"/>
          <cell r="R12">
            <v>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Вояж-МАНГО</v>
          </cell>
          <cell r="X12">
            <v>5.76</v>
          </cell>
          <cell r="Y12">
            <v>10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3</v>
          </cell>
          <cell r="D13"/>
          <cell r="E13">
            <v>3</v>
          </cell>
          <cell r="F13"/>
          <cell r="G13">
            <v>1</v>
          </cell>
          <cell r="H13">
            <v>3</v>
          </cell>
          <cell r="I13">
            <v>0</v>
          </cell>
          <cell r="J13">
            <v>27</v>
          </cell>
          <cell r="L13">
            <v>0.6</v>
          </cell>
          <cell r="M13"/>
          <cell r="N13">
            <v>0</v>
          </cell>
          <cell r="O13">
            <v>100</v>
          </cell>
          <cell r="P13"/>
          <cell r="R13">
            <v>45</v>
          </cell>
          <cell r="S13">
            <v>45</v>
          </cell>
          <cell r="T13">
            <v>0</v>
          </cell>
          <cell r="U13">
            <v>0</v>
          </cell>
          <cell r="V13">
            <v>0</v>
          </cell>
          <cell r="W13" t="str">
            <v>Вояж-МАНГО</v>
          </cell>
          <cell r="X13">
            <v>0</v>
          </cell>
          <cell r="Y13">
            <v>3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C14">
            <v>410.6</v>
          </cell>
          <cell r="D14">
            <v>273.8</v>
          </cell>
          <cell r="E14">
            <v>555.10599999999999</v>
          </cell>
          <cell r="F14">
            <v>103.39400000000001</v>
          </cell>
          <cell r="G14">
            <v>1</v>
          </cell>
          <cell r="H14">
            <v>567.9</v>
          </cell>
          <cell r="I14">
            <v>-12.793999999999983</v>
          </cell>
          <cell r="J14">
            <v>499.5</v>
          </cell>
          <cell r="L14">
            <v>111.02119999999999</v>
          </cell>
          <cell r="M14">
            <v>840.38159999999993</v>
          </cell>
          <cell r="N14">
            <v>840.38159999999993</v>
          </cell>
          <cell r="O14"/>
          <cell r="P14"/>
          <cell r="R14">
            <v>13</v>
          </cell>
          <cell r="S14">
            <v>5.4304403123007141</v>
          </cell>
          <cell r="T14">
            <v>122.1</v>
          </cell>
          <cell r="U14">
            <v>98.44</v>
          </cell>
          <cell r="V14">
            <v>65.36666666666666</v>
          </cell>
          <cell r="X14">
            <v>840.38159999999993</v>
          </cell>
          <cell r="Y14">
            <v>3.7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/>
          <cell r="D15"/>
          <cell r="E15"/>
          <cell r="F15"/>
          <cell r="G15">
            <v>1</v>
          </cell>
          <cell r="I15">
            <v>0</v>
          </cell>
          <cell r="J15">
            <v>70.3</v>
          </cell>
          <cell r="L15">
            <v>0</v>
          </cell>
          <cell r="M15">
            <v>20</v>
          </cell>
          <cell r="N15">
            <v>70</v>
          </cell>
          <cell r="O15"/>
          <cell r="P15">
            <v>100</v>
          </cell>
          <cell r="Q15" t="str">
            <v>остатки 0, давно не отгружалась данная позиция</v>
          </cell>
          <cell r="R15" t="e">
            <v>#DIV/0!</v>
          </cell>
          <cell r="S15" t="e">
            <v>#DIV/0!</v>
          </cell>
          <cell r="T15">
            <v>7.4</v>
          </cell>
          <cell r="U15">
            <v>3.7</v>
          </cell>
          <cell r="V15">
            <v>0</v>
          </cell>
          <cell r="X15">
            <v>70</v>
          </cell>
          <cell r="Y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181.3</v>
          </cell>
          <cell r="D16"/>
          <cell r="E16">
            <v>29.6</v>
          </cell>
          <cell r="F16">
            <v>148</v>
          </cell>
          <cell r="G16">
            <v>1</v>
          </cell>
          <cell r="H16">
            <v>29.9</v>
          </cell>
          <cell r="I16">
            <v>-0.29999999999999716</v>
          </cell>
          <cell r="L16">
            <v>5.92</v>
          </cell>
          <cell r="M16"/>
          <cell r="N16">
            <v>0</v>
          </cell>
          <cell r="O16"/>
          <cell r="P16"/>
          <cell r="R16">
            <v>25</v>
          </cell>
          <cell r="S16">
            <v>25</v>
          </cell>
          <cell r="T16">
            <v>1.48</v>
          </cell>
          <cell r="U16">
            <v>2.96</v>
          </cell>
          <cell r="V16">
            <v>2.4666666666666668</v>
          </cell>
          <cell r="X16">
            <v>0</v>
          </cell>
          <cell r="Y16">
            <v>3.7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58.9</v>
          </cell>
          <cell r="D17"/>
          <cell r="E17">
            <v>56.2</v>
          </cell>
          <cell r="F17">
            <v>2.7</v>
          </cell>
          <cell r="G17">
            <v>1</v>
          </cell>
          <cell r="H17">
            <v>63.6</v>
          </cell>
          <cell r="I17">
            <v>-7.3999999999999986</v>
          </cell>
          <cell r="J17">
            <v>21</v>
          </cell>
          <cell r="L17">
            <v>11.24</v>
          </cell>
          <cell r="M17">
            <v>88.7</v>
          </cell>
          <cell r="N17">
            <v>88.7</v>
          </cell>
          <cell r="O17">
            <v>200</v>
          </cell>
          <cell r="P17"/>
          <cell r="R17">
            <v>10</v>
          </cell>
          <cell r="S17">
            <v>2.1085409252669036</v>
          </cell>
          <cell r="T17">
            <v>0.74</v>
          </cell>
          <cell r="U17">
            <v>2.88</v>
          </cell>
          <cell r="V17">
            <v>0</v>
          </cell>
          <cell r="X17">
            <v>88.7</v>
          </cell>
          <cell r="Y17">
            <v>3.5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350</v>
          </cell>
          <cell r="D18"/>
          <cell r="E18">
            <v>251</v>
          </cell>
          <cell r="F18">
            <v>90</v>
          </cell>
          <cell r="G18">
            <v>0.25</v>
          </cell>
          <cell r="H18">
            <v>251</v>
          </cell>
          <cell r="I18">
            <v>0</v>
          </cell>
          <cell r="L18">
            <v>50.2</v>
          </cell>
          <cell r="M18">
            <v>412</v>
          </cell>
          <cell r="N18">
            <v>412</v>
          </cell>
          <cell r="O18">
            <v>200</v>
          </cell>
          <cell r="P18"/>
          <cell r="R18">
            <v>10</v>
          </cell>
          <cell r="S18">
            <v>1.7928286852589641</v>
          </cell>
          <cell r="T18">
            <v>20</v>
          </cell>
          <cell r="U18">
            <v>26.4</v>
          </cell>
          <cell r="V18">
            <v>4.666666666666667</v>
          </cell>
          <cell r="X18">
            <v>103</v>
          </cell>
          <cell r="Y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285</v>
          </cell>
          <cell r="D19"/>
          <cell r="E19">
            <v>266</v>
          </cell>
          <cell r="F19">
            <v>19</v>
          </cell>
          <cell r="G19">
            <v>0.25</v>
          </cell>
          <cell r="H19">
            <v>264</v>
          </cell>
          <cell r="I19">
            <v>2</v>
          </cell>
          <cell r="L19">
            <v>53.2</v>
          </cell>
          <cell r="M19">
            <v>406.6</v>
          </cell>
          <cell r="N19">
            <v>406.6</v>
          </cell>
          <cell r="O19">
            <v>200</v>
          </cell>
          <cell r="P19"/>
          <cell r="R19">
            <v>8</v>
          </cell>
          <cell r="S19">
            <v>0.35714285714285715</v>
          </cell>
          <cell r="T19">
            <v>13.2</v>
          </cell>
          <cell r="U19">
            <v>9.4</v>
          </cell>
          <cell r="V19">
            <v>1.6666666666666667</v>
          </cell>
          <cell r="X19">
            <v>101.65</v>
          </cell>
          <cell r="Y19">
            <v>12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/>
          <cell r="D20"/>
          <cell r="E20"/>
          <cell r="F20"/>
          <cell r="G20">
            <v>1</v>
          </cell>
          <cell r="I20">
            <v>0</v>
          </cell>
          <cell r="J20">
            <v>99.9</v>
          </cell>
          <cell r="L20">
            <v>0</v>
          </cell>
          <cell r="M20"/>
          <cell r="N20">
            <v>300</v>
          </cell>
          <cell r="O20">
            <v>150</v>
          </cell>
          <cell r="P20">
            <v>300</v>
          </cell>
          <cell r="Q20" t="str">
            <v>есть предварительные заказы на 250кг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300</v>
          </cell>
          <cell r="Y20">
            <v>3.7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/>
          <cell r="D21"/>
          <cell r="E21"/>
          <cell r="F21"/>
          <cell r="G21">
            <v>1</v>
          </cell>
          <cell r="I21">
            <v>0</v>
          </cell>
          <cell r="J21">
            <v>36</v>
          </cell>
          <cell r="L21">
            <v>0</v>
          </cell>
          <cell r="M21"/>
          <cell r="N21">
            <v>0</v>
          </cell>
          <cell r="O21"/>
          <cell r="P21"/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Y21">
            <v>1.8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526</v>
          </cell>
          <cell r="D22"/>
          <cell r="E22">
            <v>514</v>
          </cell>
          <cell r="F22"/>
          <cell r="G22">
            <v>0.25</v>
          </cell>
          <cell r="H22">
            <v>516</v>
          </cell>
          <cell r="I22">
            <v>-2</v>
          </cell>
          <cell r="L22">
            <v>102.8</v>
          </cell>
          <cell r="M22">
            <v>822.4</v>
          </cell>
          <cell r="N22">
            <v>822.4</v>
          </cell>
          <cell r="O22">
            <v>200</v>
          </cell>
          <cell r="P22"/>
          <cell r="R22">
            <v>8</v>
          </cell>
          <cell r="S22">
            <v>0</v>
          </cell>
          <cell r="T22">
            <v>43.2</v>
          </cell>
          <cell r="U22">
            <v>39.6</v>
          </cell>
          <cell r="V22">
            <v>23</v>
          </cell>
          <cell r="X22">
            <v>205.6</v>
          </cell>
          <cell r="Y22">
            <v>12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627</v>
          </cell>
          <cell r="D23"/>
          <cell r="E23">
            <v>170</v>
          </cell>
          <cell r="F23">
            <v>457</v>
          </cell>
          <cell r="G23">
            <v>0.25</v>
          </cell>
          <cell r="H23">
            <v>183</v>
          </cell>
          <cell r="I23">
            <v>-13</v>
          </cell>
          <cell r="L23">
            <v>34</v>
          </cell>
          <cell r="M23"/>
          <cell r="N23">
            <v>0</v>
          </cell>
          <cell r="O23">
            <v>150</v>
          </cell>
          <cell r="P23"/>
          <cell r="R23">
            <v>13.441176470588236</v>
          </cell>
          <cell r="S23">
            <v>13.441176470588236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6</v>
          </cell>
          <cell r="D24"/>
          <cell r="E24">
            <v>5</v>
          </cell>
          <cell r="F24">
            <v>1</v>
          </cell>
          <cell r="G24">
            <v>0.25</v>
          </cell>
          <cell r="H24">
            <v>19</v>
          </cell>
          <cell r="I24">
            <v>-14</v>
          </cell>
          <cell r="L24">
            <v>1</v>
          </cell>
          <cell r="M24">
            <v>8</v>
          </cell>
          <cell r="N24">
            <v>8</v>
          </cell>
          <cell r="O24">
            <v>100</v>
          </cell>
          <cell r="P24"/>
          <cell r="R24">
            <v>9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  <cell r="W24" t="str">
            <v>Вояж-МАНГО</v>
          </cell>
          <cell r="X24">
            <v>2</v>
          </cell>
          <cell r="Y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1290</v>
          </cell>
          <cell r="D25"/>
          <cell r="E25">
            <v>337</v>
          </cell>
          <cell r="F25">
            <v>943</v>
          </cell>
          <cell r="G25">
            <v>0.25</v>
          </cell>
          <cell r="H25">
            <v>332</v>
          </cell>
          <cell r="I25">
            <v>5</v>
          </cell>
          <cell r="L25">
            <v>67.400000000000006</v>
          </cell>
          <cell r="M25"/>
          <cell r="N25">
            <v>0</v>
          </cell>
          <cell r="O25">
            <v>250</v>
          </cell>
          <cell r="P25"/>
          <cell r="R25">
            <v>13.991097922848663</v>
          </cell>
          <cell r="S25">
            <v>13.991097922848663</v>
          </cell>
          <cell r="T25">
            <v>38</v>
          </cell>
          <cell r="U25">
            <v>35.4</v>
          </cell>
          <cell r="V25">
            <v>24.666666666666668</v>
          </cell>
          <cell r="X25">
            <v>0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428</v>
          </cell>
          <cell r="D26"/>
          <cell r="E26">
            <v>370</v>
          </cell>
          <cell r="F26">
            <v>46</v>
          </cell>
          <cell r="G26">
            <v>0.25</v>
          </cell>
          <cell r="H26">
            <v>371</v>
          </cell>
          <cell r="I26">
            <v>-1</v>
          </cell>
          <cell r="L26">
            <v>74</v>
          </cell>
          <cell r="M26">
            <v>620</v>
          </cell>
          <cell r="N26">
            <v>620</v>
          </cell>
          <cell r="O26">
            <v>200</v>
          </cell>
          <cell r="P26"/>
          <cell r="R26">
            <v>9</v>
          </cell>
          <cell r="S26">
            <v>0.6216216216216216</v>
          </cell>
          <cell r="T26">
            <v>20</v>
          </cell>
          <cell r="U26">
            <v>28.6</v>
          </cell>
          <cell r="V26">
            <v>21.333333333333332</v>
          </cell>
          <cell r="X26">
            <v>155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/>
          <cell r="D27">
            <v>12</v>
          </cell>
          <cell r="E27">
            <v>3</v>
          </cell>
          <cell r="F27">
            <v>9</v>
          </cell>
          <cell r="G27">
            <v>0.25</v>
          </cell>
          <cell r="H27">
            <v>3</v>
          </cell>
          <cell r="I27">
            <v>0</v>
          </cell>
          <cell r="L27">
            <v>0.6</v>
          </cell>
          <cell r="M27"/>
          <cell r="N27">
            <v>0</v>
          </cell>
          <cell r="O27"/>
          <cell r="P27"/>
          <cell r="R27">
            <v>15</v>
          </cell>
          <cell r="S27">
            <v>15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согласовал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/>
          <cell r="D28"/>
          <cell r="E28">
            <v>6</v>
          </cell>
          <cell r="F28">
            <v>-6</v>
          </cell>
          <cell r="G28">
            <v>0</v>
          </cell>
          <cell r="H28">
            <v>6</v>
          </cell>
          <cell r="I28">
            <v>0</v>
          </cell>
          <cell r="L28">
            <v>1.2</v>
          </cell>
          <cell r="M28"/>
          <cell r="N28">
            <v>0</v>
          </cell>
          <cell r="O28"/>
          <cell r="P28"/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0</v>
          </cell>
          <cell r="W28" t="str">
            <v>устар.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20.6</v>
          </cell>
          <cell r="D29">
            <v>144</v>
          </cell>
          <cell r="E29">
            <v>35</v>
          </cell>
          <cell r="F29">
            <v>117.6</v>
          </cell>
          <cell r="G29">
            <v>1</v>
          </cell>
          <cell r="H29">
            <v>38</v>
          </cell>
          <cell r="I29">
            <v>-3</v>
          </cell>
          <cell r="J29">
            <v>60</v>
          </cell>
          <cell r="L29">
            <v>7</v>
          </cell>
          <cell r="M29"/>
          <cell r="N29">
            <v>100</v>
          </cell>
          <cell r="O29"/>
          <cell r="P29">
            <v>200</v>
          </cell>
          <cell r="Q29" t="str">
            <v>сезон</v>
          </cell>
          <cell r="R29">
            <v>39.657142857142858</v>
          </cell>
          <cell r="S29">
            <v>25.37142857142857</v>
          </cell>
          <cell r="T29">
            <v>16</v>
          </cell>
          <cell r="U29">
            <v>16.600000000000001</v>
          </cell>
          <cell r="V29">
            <v>8</v>
          </cell>
          <cell r="X29">
            <v>100</v>
          </cell>
          <cell r="Y29">
            <v>6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6</v>
          </cell>
          <cell r="D30"/>
          <cell r="E30"/>
          <cell r="F30">
            <v>6</v>
          </cell>
          <cell r="G30">
            <v>0.25</v>
          </cell>
          <cell r="I30">
            <v>0</v>
          </cell>
          <cell r="L30">
            <v>0</v>
          </cell>
          <cell r="M30"/>
          <cell r="N30">
            <v>0</v>
          </cell>
          <cell r="O30">
            <v>100</v>
          </cell>
          <cell r="P30"/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W30" t="str">
            <v>Вояж-МАНГО/ нужно продавать</v>
          </cell>
          <cell r="X30">
            <v>0</v>
          </cell>
          <cell r="Y30">
            <v>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43</v>
          </cell>
          <cell r="D31"/>
          <cell r="E31">
            <v>43</v>
          </cell>
          <cell r="F31"/>
          <cell r="G31">
            <v>0.25</v>
          </cell>
          <cell r="H31">
            <v>43</v>
          </cell>
          <cell r="I31">
            <v>0</v>
          </cell>
          <cell r="L31">
            <v>8.6</v>
          </cell>
          <cell r="M31">
            <v>68.8</v>
          </cell>
          <cell r="N31">
            <v>68.8</v>
          </cell>
          <cell r="O31">
            <v>150</v>
          </cell>
          <cell r="P31"/>
          <cell r="R31">
            <v>8</v>
          </cell>
          <cell r="S31">
            <v>0</v>
          </cell>
          <cell r="T31">
            <v>13.8</v>
          </cell>
          <cell r="U31">
            <v>15</v>
          </cell>
          <cell r="V31">
            <v>0</v>
          </cell>
          <cell r="X31">
            <v>17.2</v>
          </cell>
          <cell r="Y31">
            <v>12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145</v>
          </cell>
          <cell r="D32"/>
          <cell r="E32">
            <v>117</v>
          </cell>
          <cell r="F32">
            <v>22</v>
          </cell>
          <cell r="G32">
            <v>0.75</v>
          </cell>
          <cell r="H32">
            <v>116</v>
          </cell>
          <cell r="I32">
            <v>1</v>
          </cell>
          <cell r="L32">
            <v>23.4</v>
          </cell>
          <cell r="M32">
            <v>188.6</v>
          </cell>
          <cell r="N32">
            <v>188.6</v>
          </cell>
          <cell r="O32">
            <v>200</v>
          </cell>
          <cell r="P32"/>
          <cell r="R32">
            <v>9</v>
          </cell>
          <cell r="S32">
            <v>0.94017094017094027</v>
          </cell>
          <cell r="T32">
            <v>5.4</v>
          </cell>
          <cell r="U32">
            <v>6.2</v>
          </cell>
          <cell r="V32">
            <v>2.6666666666666665</v>
          </cell>
          <cell r="X32">
            <v>141.44999999999999</v>
          </cell>
          <cell r="Y32">
            <v>8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8</v>
          </cell>
          <cell r="D33"/>
          <cell r="E33">
            <v>8</v>
          </cell>
          <cell r="F33"/>
          <cell r="G33">
            <v>0.75</v>
          </cell>
          <cell r="H33">
            <v>8</v>
          </cell>
          <cell r="I33">
            <v>0</v>
          </cell>
          <cell r="L33">
            <v>1.6</v>
          </cell>
          <cell r="M33">
            <v>12.8</v>
          </cell>
          <cell r="N33">
            <v>12.8</v>
          </cell>
          <cell r="O33">
            <v>80</v>
          </cell>
          <cell r="P33"/>
          <cell r="R33">
            <v>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Вояж-МАНГО</v>
          </cell>
          <cell r="X33">
            <v>9.6000000000000014</v>
          </cell>
          <cell r="Y33">
            <v>8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144</v>
          </cell>
          <cell r="D34"/>
          <cell r="E34">
            <v>103</v>
          </cell>
          <cell r="F34">
            <v>35</v>
          </cell>
          <cell r="G34">
            <v>0.75</v>
          </cell>
          <cell r="H34">
            <v>103</v>
          </cell>
          <cell r="I34">
            <v>0</v>
          </cell>
          <cell r="L34">
            <v>20.6</v>
          </cell>
          <cell r="M34">
            <v>171</v>
          </cell>
          <cell r="N34">
            <v>171</v>
          </cell>
          <cell r="O34">
            <v>100</v>
          </cell>
          <cell r="P34"/>
          <cell r="R34">
            <v>10</v>
          </cell>
          <cell r="S34">
            <v>1.6990291262135921</v>
          </cell>
          <cell r="T34">
            <v>7.2</v>
          </cell>
          <cell r="U34">
            <v>7.6</v>
          </cell>
          <cell r="V34">
            <v>2</v>
          </cell>
          <cell r="X34">
            <v>128.25</v>
          </cell>
          <cell r="Y34">
            <v>8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152</v>
          </cell>
          <cell r="D35"/>
          <cell r="E35">
            <v>139</v>
          </cell>
          <cell r="F35">
            <v>8</v>
          </cell>
          <cell r="G35">
            <v>0.75</v>
          </cell>
          <cell r="H35">
            <v>139</v>
          </cell>
          <cell r="I35">
            <v>0</v>
          </cell>
          <cell r="L35">
            <v>27.8</v>
          </cell>
          <cell r="M35">
            <v>214.4</v>
          </cell>
          <cell r="N35">
            <v>214.4</v>
          </cell>
          <cell r="O35">
            <v>200</v>
          </cell>
          <cell r="P35"/>
          <cell r="R35">
            <v>8</v>
          </cell>
          <cell r="S35">
            <v>0.28776978417266186</v>
          </cell>
          <cell r="T35">
            <v>5.8</v>
          </cell>
          <cell r="U35">
            <v>5.8</v>
          </cell>
          <cell r="V35">
            <v>1.6666666666666667</v>
          </cell>
          <cell r="X35">
            <v>160.80000000000001</v>
          </cell>
          <cell r="Y35">
            <v>8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100</v>
          </cell>
          <cell r="D36">
            <v>72</v>
          </cell>
          <cell r="E36">
            <v>167</v>
          </cell>
          <cell r="F36">
            <v>5</v>
          </cell>
          <cell r="G36">
            <v>0.9</v>
          </cell>
          <cell r="H36">
            <v>176</v>
          </cell>
          <cell r="I36">
            <v>-9</v>
          </cell>
          <cell r="L36">
            <v>33.4</v>
          </cell>
          <cell r="M36">
            <v>262.2</v>
          </cell>
          <cell r="N36">
            <v>262.2</v>
          </cell>
          <cell r="O36">
            <v>200</v>
          </cell>
          <cell r="P36"/>
          <cell r="R36">
            <v>8</v>
          </cell>
          <cell r="S36">
            <v>0.14970059880239522</v>
          </cell>
          <cell r="T36">
            <v>14.8</v>
          </cell>
          <cell r="U36">
            <v>16.2</v>
          </cell>
          <cell r="V36">
            <v>0</v>
          </cell>
          <cell r="X36">
            <v>235.98</v>
          </cell>
          <cell r="Y36">
            <v>8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112</v>
          </cell>
          <cell r="D37"/>
          <cell r="E37">
            <v>25</v>
          </cell>
          <cell r="F37">
            <v>87</v>
          </cell>
          <cell r="G37">
            <v>0.43</v>
          </cell>
          <cell r="H37">
            <v>29</v>
          </cell>
          <cell r="I37">
            <v>-4</v>
          </cell>
          <cell r="L37">
            <v>5</v>
          </cell>
          <cell r="M37"/>
          <cell r="N37">
            <v>0</v>
          </cell>
          <cell r="O37">
            <v>80</v>
          </cell>
          <cell r="P37"/>
          <cell r="R37">
            <v>17.399999999999999</v>
          </cell>
          <cell r="S37">
            <v>17.399999999999999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  <cell r="Y37">
            <v>16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85</v>
          </cell>
          <cell r="D38">
            <v>104</v>
          </cell>
          <cell r="E38">
            <v>176</v>
          </cell>
          <cell r="F38">
            <v>9</v>
          </cell>
          <cell r="G38">
            <v>0.9</v>
          </cell>
          <cell r="H38">
            <v>191</v>
          </cell>
          <cell r="I38">
            <v>-15</v>
          </cell>
          <cell r="J38">
            <v>40</v>
          </cell>
          <cell r="L38">
            <v>35.200000000000003</v>
          </cell>
          <cell r="M38">
            <v>267.8</v>
          </cell>
          <cell r="N38">
            <v>267.8</v>
          </cell>
          <cell r="O38">
            <v>120</v>
          </cell>
          <cell r="P38"/>
          <cell r="R38">
            <v>9</v>
          </cell>
          <cell r="S38">
            <v>1.3920454545454544</v>
          </cell>
          <cell r="T38">
            <v>13.4</v>
          </cell>
          <cell r="U38">
            <v>16.600000000000001</v>
          </cell>
          <cell r="V38">
            <v>5.333333333333333</v>
          </cell>
          <cell r="X38">
            <v>241.02</v>
          </cell>
          <cell r="Y38">
            <v>8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16</v>
          </cell>
          <cell r="D39"/>
          <cell r="E39">
            <v>7</v>
          </cell>
          <cell r="F39">
            <v>9</v>
          </cell>
          <cell r="G39">
            <v>0.43</v>
          </cell>
          <cell r="H39">
            <v>32</v>
          </cell>
          <cell r="I39">
            <v>-25</v>
          </cell>
          <cell r="L39">
            <v>1.4</v>
          </cell>
          <cell r="M39">
            <v>9.1999999999999993</v>
          </cell>
          <cell r="N39">
            <v>9.1999999999999993</v>
          </cell>
          <cell r="O39"/>
          <cell r="P39"/>
          <cell r="R39">
            <v>13</v>
          </cell>
          <cell r="S39">
            <v>6.4285714285714288</v>
          </cell>
          <cell r="T39">
            <v>0</v>
          </cell>
          <cell r="U39">
            <v>0</v>
          </cell>
          <cell r="V39">
            <v>0</v>
          </cell>
          <cell r="X39">
            <v>3.9559999999999995</v>
          </cell>
          <cell r="Y39">
            <v>16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137</v>
          </cell>
          <cell r="D40">
            <v>112</v>
          </cell>
          <cell r="E40">
            <v>217</v>
          </cell>
          <cell r="F40">
            <v>11</v>
          </cell>
          <cell r="G40">
            <v>0.9</v>
          </cell>
          <cell r="H40">
            <v>236</v>
          </cell>
          <cell r="I40">
            <v>-19</v>
          </cell>
          <cell r="L40">
            <v>43.4</v>
          </cell>
          <cell r="M40">
            <v>336.2</v>
          </cell>
          <cell r="N40">
            <v>336.2</v>
          </cell>
          <cell r="O40">
            <v>200</v>
          </cell>
          <cell r="P40"/>
          <cell r="R40">
            <v>8</v>
          </cell>
          <cell r="S40">
            <v>0.25345622119815669</v>
          </cell>
          <cell r="T40">
            <v>15.4</v>
          </cell>
          <cell r="U40">
            <v>23</v>
          </cell>
          <cell r="V40">
            <v>12</v>
          </cell>
          <cell r="X40">
            <v>302.58</v>
          </cell>
          <cell r="Y40">
            <v>8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194</v>
          </cell>
          <cell r="D41"/>
          <cell r="E41">
            <v>18</v>
          </cell>
          <cell r="F41">
            <v>172</v>
          </cell>
          <cell r="G41">
            <v>0.43</v>
          </cell>
          <cell r="H41">
            <v>23</v>
          </cell>
          <cell r="I41">
            <v>-5</v>
          </cell>
          <cell r="L41">
            <v>3.6</v>
          </cell>
          <cell r="M41"/>
          <cell r="N41">
            <v>0</v>
          </cell>
          <cell r="O41">
            <v>80</v>
          </cell>
          <cell r="P41"/>
          <cell r="R41">
            <v>47.777777777777779</v>
          </cell>
          <cell r="S41">
            <v>47.777777777777779</v>
          </cell>
          <cell r="T41">
            <v>1.6</v>
          </cell>
          <cell r="U41">
            <v>4.8</v>
          </cell>
          <cell r="V41">
            <v>2</v>
          </cell>
          <cell r="X41">
            <v>0</v>
          </cell>
          <cell r="Y41">
            <v>16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C42"/>
          <cell r="D42"/>
          <cell r="E42">
            <v>16</v>
          </cell>
          <cell r="F42">
            <v>-16</v>
          </cell>
          <cell r="G42">
            <v>0</v>
          </cell>
          <cell r="H42">
            <v>16</v>
          </cell>
          <cell r="I42">
            <v>0</v>
          </cell>
          <cell r="L42">
            <v>3.2</v>
          </cell>
          <cell r="M42"/>
          <cell r="N42">
            <v>0</v>
          </cell>
          <cell r="O42"/>
          <cell r="P42"/>
          <cell r="R42">
            <v>-5</v>
          </cell>
          <cell r="S42">
            <v>-5</v>
          </cell>
          <cell r="T42">
            <v>0</v>
          </cell>
          <cell r="U42">
            <v>0</v>
          </cell>
          <cell r="V42">
            <v>0</v>
          </cell>
          <cell r="W42" t="str">
            <v>устар.</v>
          </cell>
          <cell r="X42">
            <v>0</v>
          </cell>
          <cell r="Y42">
            <v>0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642</v>
          </cell>
          <cell r="D43"/>
          <cell r="E43">
            <v>235</v>
          </cell>
          <cell r="F43">
            <v>405</v>
          </cell>
          <cell r="G43">
            <v>0.9</v>
          </cell>
          <cell r="H43">
            <v>236</v>
          </cell>
          <cell r="I43">
            <v>-1</v>
          </cell>
          <cell r="L43">
            <v>47</v>
          </cell>
          <cell r="M43">
            <v>206</v>
          </cell>
          <cell r="N43">
            <v>206</v>
          </cell>
          <cell r="O43">
            <v>200</v>
          </cell>
          <cell r="P43"/>
          <cell r="R43">
            <v>13</v>
          </cell>
          <cell r="S43">
            <v>8.6170212765957448</v>
          </cell>
          <cell r="T43">
            <v>32.200000000000003</v>
          </cell>
          <cell r="U43">
            <v>33.200000000000003</v>
          </cell>
          <cell r="V43">
            <v>7.333333333333333</v>
          </cell>
          <cell r="X43">
            <v>185.4</v>
          </cell>
          <cell r="Y43">
            <v>8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163</v>
          </cell>
          <cell r="D44"/>
          <cell r="E44">
            <v>20</v>
          </cell>
          <cell r="F44">
            <v>143</v>
          </cell>
          <cell r="G44">
            <v>0.43</v>
          </cell>
          <cell r="H44">
            <v>20</v>
          </cell>
          <cell r="I44">
            <v>0</v>
          </cell>
          <cell r="L44">
            <v>4</v>
          </cell>
          <cell r="M44"/>
          <cell r="N44">
            <v>0</v>
          </cell>
          <cell r="O44">
            <v>80</v>
          </cell>
          <cell r="P44"/>
          <cell r="R44">
            <v>35.75</v>
          </cell>
          <cell r="S44">
            <v>35.75</v>
          </cell>
          <cell r="T44">
            <v>5.6</v>
          </cell>
          <cell r="U44">
            <v>5</v>
          </cell>
          <cell r="V44">
            <v>1.6666666666666667</v>
          </cell>
          <cell r="X44">
            <v>0</v>
          </cell>
          <cell r="Y44">
            <v>16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297.8</v>
          </cell>
          <cell r="D45">
            <v>65</v>
          </cell>
          <cell r="E45">
            <v>355</v>
          </cell>
          <cell r="F45">
            <v>-2.2000000000000002</v>
          </cell>
          <cell r="G45">
            <v>1</v>
          </cell>
          <cell r="H45">
            <v>350</v>
          </cell>
          <cell r="I45">
            <v>5</v>
          </cell>
          <cell r="J45">
            <v>200</v>
          </cell>
          <cell r="L45">
            <v>71</v>
          </cell>
          <cell r="M45">
            <v>583.20000000000005</v>
          </cell>
          <cell r="N45">
            <v>583.20000000000005</v>
          </cell>
          <cell r="O45">
            <v>200</v>
          </cell>
          <cell r="P45"/>
          <cell r="R45">
            <v>11</v>
          </cell>
          <cell r="S45">
            <v>2.7859154929577468</v>
          </cell>
          <cell r="T45">
            <v>43</v>
          </cell>
          <cell r="U45">
            <v>44</v>
          </cell>
          <cell r="V45">
            <v>36.666666666666664</v>
          </cell>
          <cell r="X45">
            <v>583.20000000000005</v>
          </cell>
          <cell r="Y45">
            <v>5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545</v>
          </cell>
          <cell r="D46"/>
          <cell r="E46">
            <v>255</v>
          </cell>
          <cell r="F46">
            <v>284</v>
          </cell>
          <cell r="G46">
            <v>0.9</v>
          </cell>
          <cell r="H46">
            <v>255</v>
          </cell>
          <cell r="I46">
            <v>0</v>
          </cell>
          <cell r="L46">
            <v>51</v>
          </cell>
          <cell r="M46">
            <v>379</v>
          </cell>
          <cell r="N46">
            <v>379</v>
          </cell>
          <cell r="O46">
            <v>250</v>
          </cell>
          <cell r="P46"/>
          <cell r="R46">
            <v>13</v>
          </cell>
          <cell r="S46">
            <v>5.5686274509803919</v>
          </cell>
          <cell r="T46">
            <v>33.200000000000003</v>
          </cell>
          <cell r="U46">
            <v>39.6</v>
          </cell>
          <cell r="V46">
            <v>8.3333333333333339</v>
          </cell>
          <cell r="X46">
            <v>341.1</v>
          </cell>
          <cell r="Y46">
            <v>8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126</v>
          </cell>
          <cell r="D47"/>
          <cell r="E47">
            <v>56</v>
          </cell>
          <cell r="F47">
            <v>70</v>
          </cell>
          <cell r="G47">
            <v>0.43</v>
          </cell>
          <cell r="H47">
            <v>56</v>
          </cell>
          <cell r="I47">
            <v>0</v>
          </cell>
          <cell r="L47">
            <v>11.2</v>
          </cell>
          <cell r="M47">
            <v>75.599999999999994</v>
          </cell>
          <cell r="N47">
            <v>75.599999999999994</v>
          </cell>
          <cell r="O47">
            <v>80</v>
          </cell>
          <cell r="P47"/>
          <cell r="R47">
            <v>13</v>
          </cell>
          <cell r="S47">
            <v>6.25</v>
          </cell>
          <cell r="T47">
            <v>4.2</v>
          </cell>
          <cell r="U47">
            <v>6.8</v>
          </cell>
          <cell r="V47">
            <v>2.6666666666666665</v>
          </cell>
          <cell r="X47">
            <v>32.507999999999996</v>
          </cell>
          <cell r="Y47">
            <v>16</v>
          </cell>
        </row>
        <row r="48">
          <cell r="A48" t="str">
            <v>Пельмени Левантские Особая без свинины 0,8 Сфера Особый рецепт  Поком</v>
          </cell>
          <cell r="B48" t="str">
            <v>шт</v>
          </cell>
          <cell r="C48">
            <v>8</v>
          </cell>
          <cell r="D48"/>
          <cell r="E48">
            <v>8</v>
          </cell>
          <cell r="F48"/>
          <cell r="G48">
            <v>0.8</v>
          </cell>
          <cell r="H48">
            <v>8</v>
          </cell>
          <cell r="I48">
            <v>0</v>
          </cell>
          <cell r="L48">
            <v>1.6</v>
          </cell>
          <cell r="M48">
            <v>12.8</v>
          </cell>
          <cell r="N48">
            <v>12.8</v>
          </cell>
          <cell r="O48">
            <v>80</v>
          </cell>
          <cell r="P48"/>
          <cell r="R48">
            <v>8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Вояж-МАНГО</v>
          </cell>
          <cell r="X48">
            <v>10.240000000000002</v>
          </cell>
          <cell r="Y48">
            <v>8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C49"/>
          <cell r="D49"/>
          <cell r="E49"/>
          <cell r="F49"/>
          <cell r="G49">
            <v>0.7</v>
          </cell>
          <cell r="I49">
            <v>0</v>
          </cell>
          <cell r="J49">
            <v>16</v>
          </cell>
          <cell r="L49">
            <v>0</v>
          </cell>
          <cell r="M49">
            <v>8</v>
          </cell>
          <cell r="N49">
            <v>8</v>
          </cell>
          <cell r="O49"/>
          <cell r="P49"/>
          <cell r="R49" t="e">
            <v>#DIV/0!</v>
          </cell>
          <cell r="S49" t="e">
            <v>#DIV/0!</v>
          </cell>
          <cell r="T49">
            <v>0</v>
          </cell>
          <cell r="U49">
            <v>0</v>
          </cell>
          <cell r="V49">
            <v>0</v>
          </cell>
          <cell r="X49">
            <v>5.6</v>
          </cell>
          <cell r="Y49">
            <v>8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175</v>
          </cell>
          <cell r="D50"/>
          <cell r="E50">
            <v>175</v>
          </cell>
          <cell r="F50"/>
          <cell r="G50">
            <v>0.7</v>
          </cell>
          <cell r="H50">
            <v>205</v>
          </cell>
          <cell r="I50">
            <v>-30</v>
          </cell>
          <cell r="L50">
            <v>35</v>
          </cell>
          <cell r="M50">
            <v>280</v>
          </cell>
          <cell r="N50">
            <v>280</v>
          </cell>
          <cell r="O50">
            <v>200</v>
          </cell>
          <cell r="P50"/>
          <cell r="R50">
            <v>8</v>
          </cell>
          <cell r="S50">
            <v>0</v>
          </cell>
          <cell r="T50">
            <v>15.2</v>
          </cell>
          <cell r="U50">
            <v>14.6</v>
          </cell>
          <cell r="V50">
            <v>7</v>
          </cell>
          <cell r="X50">
            <v>196</v>
          </cell>
          <cell r="Y50">
            <v>8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C51">
            <v>142</v>
          </cell>
          <cell r="D51"/>
          <cell r="E51">
            <v>13</v>
          </cell>
          <cell r="F51">
            <v>129</v>
          </cell>
          <cell r="G51">
            <v>0.43</v>
          </cell>
          <cell r="H51">
            <v>13</v>
          </cell>
          <cell r="I51">
            <v>0</v>
          </cell>
          <cell r="L51">
            <v>2.6</v>
          </cell>
          <cell r="M51"/>
          <cell r="N51">
            <v>0</v>
          </cell>
          <cell r="O51">
            <v>80</v>
          </cell>
          <cell r="P51"/>
          <cell r="R51">
            <v>49.615384615384613</v>
          </cell>
          <cell r="S51">
            <v>49.615384615384613</v>
          </cell>
          <cell r="T51">
            <v>0</v>
          </cell>
          <cell r="U51">
            <v>0.8</v>
          </cell>
          <cell r="V51">
            <v>1</v>
          </cell>
          <cell r="X51">
            <v>0</v>
          </cell>
          <cell r="Y51">
            <v>16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396</v>
          </cell>
          <cell r="D52"/>
          <cell r="E52">
            <v>79</v>
          </cell>
          <cell r="F52">
            <v>316</v>
          </cell>
          <cell r="G52">
            <v>0.9</v>
          </cell>
          <cell r="H52">
            <v>82</v>
          </cell>
          <cell r="I52">
            <v>-3</v>
          </cell>
          <cell r="L52">
            <v>15.8</v>
          </cell>
          <cell r="M52"/>
          <cell r="N52">
            <v>0</v>
          </cell>
          <cell r="O52">
            <v>80</v>
          </cell>
          <cell r="P52"/>
          <cell r="R52">
            <v>20</v>
          </cell>
          <cell r="S52">
            <v>20</v>
          </cell>
          <cell r="T52">
            <v>5.4</v>
          </cell>
          <cell r="U52">
            <v>10</v>
          </cell>
          <cell r="V52">
            <v>2.6666666666666665</v>
          </cell>
          <cell r="X52">
            <v>0</v>
          </cell>
          <cell r="Y52">
            <v>8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C53">
            <v>125</v>
          </cell>
          <cell r="D53"/>
          <cell r="E53">
            <v>15</v>
          </cell>
          <cell r="F53">
            <v>110</v>
          </cell>
          <cell r="G53">
            <v>0.43</v>
          </cell>
          <cell r="H53">
            <v>15</v>
          </cell>
          <cell r="I53">
            <v>0</v>
          </cell>
          <cell r="L53">
            <v>3</v>
          </cell>
          <cell r="M53"/>
          <cell r="N53">
            <v>0</v>
          </cell>
          <cell r="O53">
            <v>80</v>
          </cell>
          <cell r="P53"/>
          <cell r="R53">
            <v>36.666666666666664</v>
          </cell>
          <cell r="S53">
            <v>36.666666666666664</v>
          </cell>
          <cell r="T53">
            <v>0.4</v>
          </cell>
          <cell r="U53">
            <v>1</v>
          </cell>
          <cell r="V53">
            <v>0</v>
          </cell>
          <cell r="X53">
            <v>0</v>
          </cell>
          <cell r="Y53">
            <v>16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353</v>
          </cell>
          <cell r="D54"/>
          <cell r="E54">
            <v>52</v>
          </cell>
          <cell r="F54">
            <v>301</v>
          </cell>
          <cell r="G54">
            <v>0.9</v>
          </cell>
          <cell r="H54">
            <v>54</v>
          </cell>
          <cell r="I54">
            <v>-2</v>
          </cell>
          <cell r="L54">
            <v>10.4</v>
          </cell>
          <cell r="M54"/>
          <cell r="N54">
            <v>0</v>
          </cell>
          <cell r="O54">
            <v>80</v>
          </cell>
          <cell r="P54"/>
          <cell r="R54">
            <v>28.94230769230769</v>
          </cell>
          <cell r="S54">
            <v>28.94230769230769</v>
          </cell>
          <cell r="T54">
            <v>3.8</v>
          </cell>
          <cell r="U54">
            <v>8</v>
          </cell>
          <cell r="V54">
            <v>4.333333333333333</v>
          </cell>
          <cell r="X54">
            <v>0</v>
          </cell>
          <cell r="Y54">
            <v>8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205</v>
          </cell>
          <cell r="D55">
            <v>160</v>
          </cell>
          <cell r="E55">
            <v>105</v>
          </cell>
          <cell r="F55">
            <v>260</v>
          </cell>
          <cell r="G55">
            <v>1</v>
          </cell>
          <cell r="H55">
            <v>105</v>
          </cell>
          <cell r="I55">
            <v>0</v>
          </cell>
          <cell r="J55">
            <v>30</v>
          </cell>
          <cell r="L55">
            <v>21</v>
          </cell>
          <cell r="M55"/>
          <cell r="N55">
            <v>0</v>
          </cell>
          <cell r="O55"/>
          <cell r="P55"/>
          <cell r="R55">
            <v>13.80952380952381</v>
          </cell>
          <cell r="S55">
            <v>13.80952380952381</v>
          </cell>
          <cell r="T55">
            <v>16</v>
          </cell>
          <cell r="U55">
            <v>32</v>
          </cell>
          <cell r="V55">
            <v>8.3333333333333339</v>
          </cell>
          <cell r="X55">
            <v>0</v>
          </cell>
          <cell r="Y55">
            <v>5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5</v>
          </cell>
          <cell r="D56"/>
          <cell r="E56">
            <v>1</v>
          </cell>
          <cell r="F56">
            <v>4</v>
          </cell>
          <cell r="G56">
            <v>1</v>
          </cell>
          <cell r="H56">
            <v>4</v>
          </cell>
          <cell r="I56">
            <v>-3</v>
          </cell>
          <cell r="L56">
            <v>0.2</v>
          </cell>
          <cell r="M56"/>
          <cell r="N56">
            <v>0</v>
          </cell>
          <cell r="O56">
            <v>80</v>
          </cell>
          <cell r="P56"/>
          <cell r="R56">
            <v>20</v>
          </cell>
          <cell r="S56">
            <v>20</v>
          </cell>
          <cell r="T56">
            <v>0</v>
          </cell>
          <cell r="U56">
            <v>0</v>
          </cell>
          <cell r="V56">
            <v>0</v>
          </cell>
          <cell r="W56" t="str">
            <v>Вояж-МАНГО/ нужно продавать</v>
          </cell>
          <cell r="X56">
            <v>0</v>
          </cell>
          <cell r="Y56">
            <v>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18</v>
          </cell>
          <cell r="D57"/>
          <cell r="E57">
            <v>7</v>
          </cell>
          <cell r="F57">
            <v>11</v>
          </cell>
          <cell r="G57">
            <v>0.43</v>
          </cell>
          <cell r="H57">
            <v>7</v>
          </cell>
          <cell r="I57">
            <v>0</v>
          </cell>
          <cell r="J57">
            <v>16</v>
          </cell>
          <cell r="L57">
            <v>1.4</v>
          </cell>
          <cell r="M57"/>
          <cell r="N57">
            <v>0</v>
          </cell>
          <cell r="O57"/>
          <cell r="P57"/>
          <cell r="R57">
            <v>19.285714285714288</v>
          </cell>
          <cell r="S57">
            <v>19.285714285714288</v>
          </cell>
          <cell r="T57">
            <v>1</v>
          </cell>
          <cell r="U57">
            <v>0</v>
          </cell>
          <cell r="V57">
            <v>2.6666666666666665</v>
          </cell>
          <cell r="X57">
            <v>0</v>
          </cell>
          <cell r="Y57">
            <v>16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C58">
            <v>83</v>
          </cell>
          <cell r="D58"/>
          <cell r="E58">
            <v>84</v>
          </cell>
          <cell r="F58">
            <v>-1</v>
          </cell>
          <cell r="G58">
            <v>0.9</v>
          </cell>
          <cell r="H58">
            <v>84</v>
          </cell>
          <cell r="I58">
            <v>0</v>
          </cell>
          <cell r="L58">
            <v>16.8</v>
          </cell>
          <cell r="M58">
            <v>135.4</v>
          </cell>
          <cell r="N58">
            <v>135.4</v>
          </cell>
          <cell r="O58">
            <v>200</v>
          </cell>
          <cell r="P58"/>
          <cell r="R58">
            <v>8</v>
          </cell>
          <cell r="S58">
            <v>-5.9523809523809521E-2</v>
          </cell>
          <cell r="T58">
            <v>0.8</v>
          </cell>
          <cell r="U58">
            <v>1.6</v>
          </cell>
          <cell r="V58">
            <v>6</v>
          </cell>
          <cell r="X58">
            <v>121.86000000000001</v>
          </cell>
          <cell r="Y58">
            <v>8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12</v>
          </cell>
          <cell r="D59"/>
          <cell r="E59">
            <v>12</v>
          </cell>
          <cell r="F59"/>
          <cell r="G59">
            <v>0.2</v>
          </cell>
          <cell r="H59">
            <v>12</v>
          </cell>
          <cell r="I59">
            <v>0</v>
          </cell>
          <cell r="L59">
            <v>2.4</v>
          </cell>
          <cell r="M59">
            <v>19.2</v>
          </cell>
          <cell r="N59">
            <v>19.2</v>
          </cell>
          <cell r="O59">
            <v>80</v>
          </cell>
          <cell r="P59"/>
          <cell r="R59">
            <v>8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Вояж-МАНГО</v>
          </cell>
          <cell r="X59">
            <v>3.84</v>
          </cell>
          <cell r="Y59">
            <v>12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8</v>
          </cell>
          <cell r="D60"/>
          <cell r="E60">
            <v>8</v>
          </cell>
          <cell r="F60"/>
          <cell r="G60">
            <v>0.2</v>
          </cell>
          <cell r="H60">
            <v>8</v>
          </cell>
          <cell r="I60">
            <v>0</v>
          </cell>
          <cell r="L60">
            <v>1.6</v>
          </cell>
          <cell r="M60">
            <v>12.8</v>
          </cell>
          <cell r="N60">
            <v>12.8</v>
          </cell>
          <cell r="O60">
            <v>80</v>
          </cell>
          <cell r="P60"/>
          <cell r="R60">
            <v>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Вояж-МАНГО</v>
          </cell>
          <cell r="X60">
            <v>2.5600000000000005</v>
          </cell>
          <cell r="Y60">
            <v>8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C61">
            <v>8</v>
          </cell>
          <cell r="D61"/>
          <cell r="E61"/>
          <cell r="F61">
            <v>8</v>
          </cell>
          <cell r="G61">
            <v>0.2</v>
          </cell>
          <cell r="I61">
            <v>0</v>
          </cell>
          <cell r="L61">
            <v>0</v>
          </cell>
          <cell r="M61"/>
          <cell r="N61">
            <v>0</v>
          </cell>
          <cell r="O61">
            <v>80</v>
          </cell>
          <cell r="P61"/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0</v>
          </cell>
          <cell r="W61" t="str">
            <v>Вояж-МАНГО/ нужно продавать</v>
          </cell>
          <cell r="X61">
            <v>0</v>
          </cell>
          <cell r="Y61">
            <v>8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128</v>
          </cell>
          <cell r="D62">
            <v>96</v>
          </cell>
          <cell r="E62">
            <v>221</v>
          </cell>
          <cell r="F62">
            <v>-3</v>
          </cell>
          <cell r="G62">
            <v>0.25</v>
          </cell>
          <cell r="H62">
            <v>258</v>
          </cell>
          <cell r="I62">
            <v>-37</v>
          </cell>
          <cell r="J62">
            <v>120</v>
          </cell>
          <cell r="L62">
            <v>44.2</v>
          </cell>
          <cell r="M62">
            <v>369.20000000000005</v>
          </cell>
          <cell r="N62">
            <v>369.20000000000005</v>
          </cell>
          <cell r="O62">
            <v>200</v>
          </cell>
          <cell r="P62"/>
          <cell r="R62">
            <v>11</v>
          </cell>
          <cell r="S62">
            <v>2.6470588235294117</v>
          </cell>
          <cell r="T62">
            <v>30.4</v>
          </cell>
          <cell r="U62">
            <v>29.2</v>
          </cell>
          <cell r="V62">
            <v>9.3333333333333339</v>
          </cell>
          <cell r="X62">
            <v>92.300000000000011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693</v>
          </cell>
          <cell r="D63"/>
          <cell r="E63">
            <v>123</v>
          </cell>
          <cell r="F63">
            <v>564</v>
          </cell>
          <cell r="G63">
            <v>0.3</v>
          </cell>
          <cell r="H63">
            <v>124</v>
          </cell>
          <cell r="I63">
            <v>-1</v>
          </cell>
          <cell r="L63">
            <v>24.6</v>
          </cell>
          <cell r="M63"/>
          <cell r="N63">
            <v>0</v>
          </cell>
          <cell r="O63">
            <v>200</v>
          </cell>
          <cell r="P63"/>
          <cell r="R63">
            <v>22.926829268292682</v>
          </cell>
          <cell r="S63">
            <v>22.926829268292682</v>
          </cell>
          <cell r="T63">
            <v>4.4000000000000004</v>
          </cell>
          <cell r="U63">
            <v>2.8</v>
          </cell>
          <cell r="V63">
            <v>3.3333333333333335</v>
          </cell>
          <cell r="X63">
            <v>0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731</v>
          </cell>
          <cell r="D64"/>
          <cell r="E64">
            <v>141</v>
          </cell>
          <cell r="F64">
            <v>579</v>
          </cell>
          <cell r="G64">
            <v>0.3</v>
          </cell>
          <cell r="H64">
            <v>142</v>
          </cell>
          <cell r="I64">
            <v>-1</v>
          </cell>
          <cell r="L64">
            <v>28.2</v>
          </cell>
          <cell r="M64"/>
          <cell r="N64">
            <v>0</v>
          </cell>
          <cell r="O64">
            <v>200</v>
          </cell>
          <cell r="P64"/>
          <cell r="R64">
            <v>20.531914893617021</v>
          </cell>
          <cell r="S64">
            <v>20.531914893617021</v>
          </cell>
          <cell r="T64">
            <v>4.8</v>
          </cell>
          <cell r="U64">
            <v>2.6</v>
          </cell>
          <cell r="V64">
            <v>3.6666666666666665</v>
          </cell>
          <cell r="X64">
            <v>0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19.8</v>
          </cell>
          <cell r="D65"/>
          <cell r="E65">
            <v>5.4</v>
          </cell>
          <cell r="F65">
            <v>7.2</v>
          </cell>
          <cell r="G65">
            <v>1</v>
          </cell>
          <cell r="H65">
            <v>4.8</v>
          </cell>
          <cell r="I65">
            <v>0.60000000000000053</v>
          </cell>
          <cell r="J65">
            <v>136.80000000000001</v>
          </cell>
          <cell r="L65">
            <v>1.08</v>
          </cell>
          <cell r="M65"/>
          <cell r="N65">
            <v>0</v>
          </cell>
          <cell r="O65"/>
          <cell r="P65"/>
          <cell r="R65">
            <v>133.33333333333331</v>
          </cell>
          <cell r="S65">
            <v>133.33333333333331</v>
          </cell>
          <cell r="T65">
            <v>2.16</v>
          </cell>
          <cell r="U65">
            <v>4.32</v>
          </cell>
          <cell r="V65">
            <v>11.4</v>
          </cell>
          <cell r="X65">
            <v>0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181</v>
          </cell>
          <cell r="D66"/>
          <cell r="E66">
            <v>48</v>
          </cell>
          <cell r="F66">
            <v>131</v>
          </cell>
          <cell r="G66">
            <v>0.2</v>
          </cell>
          <cell r="H66">
            <v>48</v>
          </cell>
          <cell r="I66">
            <v>0</v>
          </cell>
          <cell r="L66">
            <v>9.6</v>
          </cell>
          <cell r="M66"/>
          <cell r="N66">
            <v>0</v>
          </cell>
          <cell r="O66">
            <v>150</v>
          </cell>
          <cell r="P66"/>
          <cell r="R66">
            <v>13.645833333333334</v>
          </cell>
          <cell r="S66">
            <v>13.645833333333334</v>
          </cell>
          <cell r="T66">
            <v>8.8000000000000007</v>
          </cell>
          <cell r="U66">
            <v>5</v>
          </cell>
          <cell r="V66">
            <v>2.6666666666666665</v>
          </cell>
          <cell r="X66">
            <v>0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204</v>
          </cell>
          <cell r="D67"/>
          <cell r="E67">
            <v>49</v>
          </cell>
          <cell r="F67">
            <v>153</v>
          </cell>
          <cell r="G67">
            <v>0.2</v>
          </cell>
          <cell r="H67">
            <v>49</v>
          </cell>
          <cell r="I67">
            <v>0</v>
          </cell>
          <cell r="L67">
            <v>9.8000000000000007</v>
          </cell>
          <cell r="M67"/>
          <cell r="N67">
            <v>0</v>
          </cell>
          <cell r="O67">
            <v>150</v>
          </cell>
          <cell r="P67"/>
          <cell r="R67">
            <v>15.612244897959183</v>
          </cell>
          <cell r="S67">
            <v>15.612244897959183</v>
          </cell>
          <cell r="T67">
            <v>7</v>
          </cell>
          <cell r="U67">
            <v>5.6</v>
          </cell>
          <cell r="V67">
            <v>2.6666666666666665</v>
          </cell>
          <cell r="X67">
            <v>0</v>
          </cell>
          <cell r="Y67">
            <v>6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C68">
            <v>14</v>
          </cell>
          <cell r="D68"/>
          <cell r="E68">
            <v>14</v>
          </cell>
          <cell r="F68"/>
          <cell r="G68">
            <v>0.3</v>
          </cell>
          <cell r="H68">
            <v>14</v>
          </cell>
          <cell r="I68">
            <v>0</v>
          </cell>
          <cell r="L68">
            <v>2.8</v>
          </cell>
          <cell r="M68">
            <v>22.4</v>
          </cell>
          <cell r="N68">
            <v>22.4</v>
          </cell>
          <cell r="O68">
            <v>150</v>
          </cell>
          <cell r="P68"/>
          <cell r="R68">
            <v>8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 t="str">
            <v>Вояж-МАНГО</v>
          </cell>
          <cell r="X68">
            <v>6.72</v>
          </cell>
          <cell r="Y68">
            <v>14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C69">
            <v>8</v>
          </cell>
          <cell r="D69"/>
          <cell r="E69">
            <v>8</v>
          </cell>
          <cell r="F69"/>
          <cell r="G69">
            <v>0.48</v>
          </cell>
          <cell r="H69">
            <v>8</v>
          </cell>
          <cell r="I69">
            <v>0</v>
          </cell>
          <cell r="L69">
            <v>1.6</v>
          </cell>
          <cell r="M69">
            <v>12.8</v>
          </cell>
          <cell r="N69">
            <v>12.8</v>
          </cell>
          <cell r="O69">
            <v>150</v>
          </cell>
          <cell r="P69"/>
          <cell r="R69">
            <v>8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 t="str">
            <v>Вояж-МАНГО</v>
          </cell>
          <cell r="X69">
            <v>6.1440000000000001</v>
          </cell>
          <cell r="Y69">
            <v>8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321</v>
          </cell>
          <cell r="D70"/>
          <cell r="E70">
            <v>295</v>
          </cell>
          <cell r="F70">
            <v>10</v>
          </cell>
          <cell r="G70">
            <v>0.25</v>
          </cell>
          <cell r="H70">
            <v>338</v>
          </cell>
          <cell r="I70">
            <v>-43</v>
          </cell>
          <cell r="L70">
            <v>59</v>
          </cell>
          <cell r="M70">
            <v>462</v>
          </cell>
          <cell r="N70">
            <v>462</v>
          </cell>
          <cell r="O70">
            <v>200</v>
          </cell>
          <cell r="P70"/>
          <cell r="R70">
            <v>8</v>
          </cell>
          <cell r="S70">
            <v>0.16949152542372881</v>
          </cell>
          <cell r="T70">
            <v>36.200000000000003</v>
          </cell>
          <cell r="U70">
            <v>34.6</v>
          </cell>
          <cell r="V70">
            <v>17.333333333333332</v>
          </cell>
          <cell r="X70">
            <v>115.5</v>
          </cell>
          <cell r="Y70">
            <v>12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140</v>
          </cell>
          <cell r="D71">
            <v>180</v>
          </cell>
          <cell r="E71">
            <v>317</v>
          </cell>
          <cell r="F71">
            <v>-13</v>
          </cell>
          <cell r="G71">
            <v>0.25</v>
          </cell>
          <cell r="H71">
            <v>322</v>
          </cell>
          <cell r="I71">
            <v>-5</v>
          </cell>
          <cell r="L71">
            <v>63.4</v>
          </cell>
          <cell r="M71">
            <v>520.20000000000005</v>
          </cell>
          <cell r="N71">
            <v>520.20000000000005</v>
          </cell>
          <cell r="O71">
            <v>200</v>
          </cell>
          <cell r="P71"/>
          <cell r="R71">
            <v>8.0000000000000018</v>
          </cell>
          <cell r="S71">
            <v>-0.20504731861198738</v>
          </cell>
          <cell r="T71">
            <v>49.6</v>
          </cell>
          <cell r="U71">
            <v>48.4</v>
          </cell>
          <cell r="V71">
            <v>17.666666666666668</v>
          </cell>
          <cell r="X71">
            <v>130.05000000000001</v>
          </cell>
          <cell r="Y71">
            <v>12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72.900000000000006</v>
          </cell>
          <cell r="D72"/>
          <cell r="E72">
            <v>64.8</v>
          </cell>
          <cell r="F72">
            <v>2.7</v>
          </cell>
          <cell r="G72">
            <v>1</v>
          </cell>
          <cell r="H72">
            <v>81.900000000000006</v>
          </cell>
          <cell r="I72">
            <v>-17.100000000000009</v>
          </cell>
          <cell r="J72">
            <v>27</v>
          </cell>
          <cell r="L72">
            <v>12.959999999999999</v>
          </cell>
          <cell r="M72">
            <v>99.899999999999991</v>
          </cell>
          <cell r="N72">
            <v>99.899999999999991</v>
          </cell>
          <cell r="O72"/>
          <cell r="P72"/>
          <cell r="R72">
            <v>10</v>
          </cell>
          <cell r="S72">
            <v>2.291666666666667</v>
          </cell>
          <cell r="T72">
            <v>1.6199999999999999</v>
          </cell>
          <cell r="U72">
            <v>1.08</v>
          </cell>
          <cell r="V72">
            <v>6.3</v>
          </cell>
          <cell r="X72">
            <v>99.899999999999991</v>
          </cell>
          <cell r="Y72">
            <v>2.7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4</v>
          </cell>
          <cell r="D73">
            <v>230</v>
          </cell>
          <cell r="E73">
            <v>80</v>
          </cell>
          <cell r="F73">
            <v>154</v>
          </cell>
          <cell r="G73">
            <v>1</v>
          </cell>
          <cell r="H73">
            <v>80</v>
          </cell>
          <cell r="I73">
            <v>0</v>
          </cell>
          <cell r="J73">
            <v>200</v>
          </cell>
          <cell r="L73">
            <v>16</v>
          </cell>
          <cell r="M73"/>
          <cell r="N73">
            <v>0</v>
          </cell>
          <cell r="O73"/>
          <cell r="P73"/>
          <cell r="R73">
            <v>22.125</v>
          </cell>
          <cell r="S73">
            <v>22.125</v>
          </cell>
          <cell r="T73">
            <v>17</v>
          </cell>
          <cell r="U73">
            <v>28</v>
          </cell>
          <cell r="V73">
            <v>0</v>
          </cell>
          <cell r="X73">
            <v>0</v>
          </cell>
          <cell r="Y73">
            <v>5</v>
          </cell>
        </row>
        <row r="74">
          <cell r="A74" t="str">
            <v>Чебуречище горячая штучка 0,14кг Поком</v>
          </cell>
          <cell r="B74" t="str">
            <v>шт</v>
          </cell>
          <cell r="C74">
            <v>311</v>
          </cell>
          <cell r="D74">
            <v>132</v>
          </cell>
          <cell r="E74">
            <v>348</v>
          </cell>
          <cell r="F74">
            <v>24</v>
          </cell>
          <cell r="G74">
            <v>0.14000000000000001</v>
          </cell>
          <cell r="H74">
            <v>483</v>
          </cell>
          <cell r="I74">
            <v>-135</v>
          </cell>
          <cell r="J74">
            <v>484</v>
          </cell>
          <cell r="L74">
            <v>69.599999999999994</v>
          </cell>
          <cell r="M74">
            <v>396.79999999999995</v>
          </cell>
          <cell r="N74">
            <v>396.79999999999995</v>
          </cell>
          <cell r="O74"/>
          <cell r="P74"/>
          <cell r="R74">
            <v>13</v>
          </cell>
          <cell r="S74">
            <v>7.2988505747126444</v>
          </cell>
          <cell r="T74">
            <v>61.6</v>
          </cell>
          <cell r="U74">
            <v>52</v>
          </cell>
          <cell r="V74">
            <v>66</v>
          </cell>
          <cell r="X74">
            <v>55.552</v>
          </cell>
          <cell r="Y74">
            <v>22</v>
          </cell>
        </row>
        <row r="80">
          <cell r="W80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  <cell r="B1" t="str">
            <v>Ед. изм.</v>
          </cell>
          <cell r="C1" t="str">
            <v>метка</v>
          </cell>
        </row>
        <row r="4">
          <cell r="A4" t="str">
            <v>001   Ветчина Столичная Вязанка, вектор, ВЕС.ПОКОМ</v>
          </cell>
          <cell r="B4" t="str">
            <v>кг</v>
          </cell>
        </row>
        <row r="5">
          <cell r="A5" t="str">
            <v>003   Колбаса Вязанка с индейкой, вектор ВЕС, ПОКОМ</v>
          </cell>
          <cell r="B5" t="str">
            <v>кг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Вояж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 t="str">
            <v>Вояж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 t="str">
            <v>Вояж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 t="str">
            <v>Вояж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 t="str">
            <v>Вояж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 t="str">
            <v>Вояж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C19" t="str">
            <v>Вояж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 t="str">
            <v>Вояж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 t="str">
            <v>Вояж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 t="str">
            <v>Вояж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 t="str">
            <v>Вояж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 t="str">
            <v>Вояж</v>
          </cell>
        </row>
        <row r="25">
          <cell r="A25" t="str">
            <v>100  Сосиски Баварушки, 0.6кг, БАВАРУШКА ПОКОМ</v>
          </cell>
          <cell r="B25" t="str">
            <v>шт</v>
          </cell>
          <cell r="C25" t="str">
            <v>Вояж</v>
          </cell>
        </row>
        <row r="26">
          <cell r="A26" t="str">
            <v>108  Сосиски С сыром,  0.42кг,ядрена копоть ПОКОМ</v>
          </cell>
          <cell r="B26" t="str">
            <v>шт</v>
          </cell>
          <cell r="C26" t="str">
            <v>Вояж</v>
          </cell>
        </row>
        <row r="27">
          <cell r="A27" t="str">
            <v>114  Сосиски Филейбургские с филе сочного окорока, 0,55 кг, БАВАРУШКА ПОКОМ</v>
          </cell>
          <cell r="B27" t="str">
            <v>шт</v>
          </cell>
          <cell r="C27" t="str">
            <v>Вояж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 t="str">
            <v>Вояж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 t="str">
            <v>Вояж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 t="str">
            <v>Вояж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</row>
        <row r="42">
          <cell r="A42" t="str">
            <v>242  Колбаса Сервелат ЗАПЕЧ.Дугушка ТМ Стародворье, вектор, в/к     ПОКОМ</v>
          </cell>
          <cell r="B42" t="str">
            <v>кг</v>
          </cell>
        </row>
        <row r="43">
          <cell r="A43" t="str">
            <v>243  Колбаса Сервелат Зернистый, ВЕС.  ПОКОМ</v>
          </cell>
          <cell r="B43" t="str">
            <v>кг</v>
          </cell>
        </row>
        <row r="44">
          <cell r="A44" t="str">
            <v>244  Колбаса Сервелат Кремлевский, ВЕС. ПОКОМ</v>
          </cell>
          <cell r="B44" t="str">
            <v>кг</v>
          </cell>
        </row>
        <row r="45">
          <cell r="A45" t="str">
            <v>247  Сардельки Нежные, ВЕС.  ПОКОМ</v>
          </cell>
          <cell r="B45" t="str">
            <v>кг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</row>
        <row r="48">
          <cell r="A48" t="str">
            <v>251  Сосиски Баварские, ВЕС.  ПОКОМ</v>
          </cell>
          <cell r="B48" t="str">
            <v>кг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</row>
        <row r="50">
          <cell r="A50" t="str">
            <v>256  Сосиски Молочные для завтрака, п/а МГС, ВЕС, ТМ Стародворье ПОКОМ</v>
          </cell>
          <cell r="B50" t="str">
            <v>кг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C52" t="str">
            <v>Вояж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Вояж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 t="str">
            <v>Вояж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 t="str">
            <v>Вояж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C69" t="str">
            <v>Вояж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Вояж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</row>
        <row r="72">
          <cell r="A72" t="str">
            <v>326 Сосиски Молочные для завтрака ТМ Особый рецепт в оболочке полиам  ПОКОМ</v>
          </cell>
          <cell r="B72" t="str">
            <v>кг</v>
          </cell>
        </row>
        <row r="73">
          <cell r="A73" t="str">
            <v>339  Колбаса вареная Филейская ТМ Вязанка ТС Классическая, 0,40 кг.  ПОКОМ</v>
          </cell>
          <cell r="B73" t="str">
            <v>шт</v>
          </cell>
          <cell r="C73" t="str">
            <v>Вояж</v>
          </cell>
        </row>
        <row r="74">
          <cell r="A74" t="str">
            <v>340 Ветчина Запекуша с сочным окороком ТМ Стародворские колбасы ТС Вязанка в обо 0,42 кг. ПОКОМ</v>
          </cell>
          <cell r="B74" t="str">
            <v>шт</v>
          </cell>
          <cell r="C74" t="str">
            <v>Вояж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C75" t="str">
            <v>Вояж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C76" t="str">
            <v>Вояж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C77" t="str">
            <v>Вояж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C78" t="str">
            <v>Вояж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 t="str">
            <v>Вояж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Вояж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 t="str">
            <v>Вояж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 t="str">
            <v>Вояж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C91" t="str">
            <v>Вояж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 t="str">
            <v>Вояж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 t="str">
            <v>Вояж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 t="str">
            <v>Вояж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 t="str">
            <v>Вояж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 t="str">
            <v>Вояж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 t="str">
            <v>Вояж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 t="str">
            <v>Вояж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 t="str">
            <v>Вояж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C106" t="str">
            <v>Вояж</v>
          </cell>
        </row>
        <row r="107">
          <cell r="A107" t="str">
            <v>470 Колбаса Любительская ТМ Вязанка в оболочке полиамид.Мясной продукт категории А.  Поком</v>
          </cell>
          <cell r="B107" t="str">
            <v>кг</v>
          </cell>
        </row>
        <row r="108">
          <cell r="A108" t="str">
            <v>471 Колбаса Балыкбургская ТМ Баварушка с мраморным балыком и нотками кориандра 0,06кг нарезка  Поком</v>
          </cell>
          <cell r="B108" t="str">
            <v>шт</v>
          </cell>
        </row>
        <row r="109">
          <cell r="A109" t="str">
            <v>472 Колбаса Филейбургская ТМ Баварушка с ароматными пряностями в в/у 0,06 кг нарезка.  Поком</v>
          </cell>
          <cell r="B109" t="str">
            <v>шт</v>
          </cell>
        </row>
        <row r="110">
          <cell r="A110" t="str">
            <v>473 Колбаса Филейбургская ТМ Баварушка зернистая в вакуумной упаковке 0,06 кг нарезка.  Поком</v>
          </cell>
          <cell r="B110" t="str">
            <v>шт</v>
          </cell>
        </row>
        <row r="111">
          <cell r="A111" t="str">
            <v>474 Колбаса Филейбургская ТМ Баварушка с филе сочного окорока в оболочке черева 0,11 кг.  Поком</v>
          </cell>
          <cell r="B111" t="str">
            <v>шт</v>
          </cell>
        </row>
        <row r="112">
          <cell r="A112" t="str">
            <v>392 Вареные колбасы «Докторская ГОСТ» Фикс.вес 0,6 Вектор ТМ «Дугушка»  Поком, шт</v>
          </cell>
          <cell r="B112" t="str">
            <v>шт.</v>
          </cell>
          <cell r="C112" t="str">
            <v>Вояж</v>
          </cell>
        </row>
        <row r="113">
          <cell r="A113" t="str">
            <v>347 Паштет печеночный со сливочным маслом ТМ Стародворье ламистер 0,1 кг. Консервы   ПОКОМ</v>
          </cell>
          <cell r="B113" t="str">
            <v>шт.</v>
          </cell>
          <cell r="C113" t="str">
            <v>Вояж</v>
          </cell>
        </row>
        <row r="114">
          <cell r="A114" t="str">
            <v>Готовые бельмеши сочные с мясом ТМ Горячая штучка 0,3кг зам  ПОКОМ</v>
          </cell>
          <cell r="B114" t="str">
            <v>шт.</v>
          </cell>
          <cell r="C114" t="str">
            <v>Вояж</v>
          </cell>
        </row>
        <row r="115">
          <cell r="A115" t="str">
            <v>Готовые чебупели острые с мясом Горячая штучка 0,3 кг зам  ПОКОМ</v>
          </cell>
          <cell r="B115" t="str">
            <v>шт.</v>
          </cell>
          <cell r="C115" t="str">
            <v>Вояж</v>
          </cell>
        </row>
        <row r="116">
          <cell r="A116" t="str">
            <v>Готовые чебупели с ветчиной и сыром Горячая штучка 0,3кг зам  ПОКОМ</v>
          </cell>
          <cell r="B116" t="str">
            <v>шт.</v>
          </cell>
          <cell r="C116" t="str">
            <v>Вояж</v>
          </cell>
        </row>
        <row r="117">
          <cell r="A117" t="str">
            <v>Готовые чебупели с мясом ТМ Горячая штучка Без свинины 0,3 кг  ПОКОМ</v>
          </cell>
          <cell r="B117" t="str">
            <v>шт.</v>
          </cell>
          <cell r="C117" t="str">
            <v>Вояж</v>
          </cell>
        </row>
        <row r="118">
          <cell r="A118" t="str">
            <v>Готовые чебупели сочные с мясом ТМ Горячая штучка  0,3кг зам  ПОКОМ</v>
          </cell>
          <cell r="B118" t="str">
            <v>шт.</v>
          </cell>
          <cell r="C118" t="str">
            <v>Вояж</v>
          </cell>
        </row>
        <row r="119">
          <cell r="A119" t="str">
            <v>Готовые чебуреки с мясом ТМ Горячая штучка 0,09 кг флоу-пак ПОКОМ</v>
          </cell>
          <cell r="B119" t="str">
            <v>шт.</v>
          </cell>
          <cell r="C119" t="str">
            <v>Вояж</v>
          </cell>
        </row>
        <row r="120">
          <cell r="A120" t="str">
            <v>Готовые чебуреки со свининой и говядиной ТМ Горячая штучка ТС Базовый ассортимент 0,36 кг  ПОКОМ</v>
          </cell>
          <cell r="B120" t="str">
            <v>шт.</v>
          </cell>
          <cell r="C120" t="str">
            <v>Вояж</v>
          </cell>
        </row>
        <row r="121">
          <cell r="A121" t="str">
            <v>Круггетсы с сырным соусом ТМ Горячая штучка 0,25 кг зам  ПОКОМ</v>
          </cell>
          <cell r="B121" t="str">
            <v>шт.</v>
          </cell>
          <cell r="C121" t="str">
            <v>Вояж</v>
          </cell>
        </row>
        <row r="122">
          <cell r="A122" t="str">
            <v>Круггетсы сочные ТМ Горячая штучка ТС Круггетсы 0,25 кг зам  ПОКОМ</v>
          </cell>
          <cell r="B122" t="str">
            <v>шт.</v>
          </cell>
          <cell r="C122" t="str">
            <v>Вояж</v>
          </cell>
        </row>
        <row r="123">
          <cell r="A123" t="str">
            <v>Мини-сосиски в тесте "Фрайпики" 3,7кг ВЕС,  ПОКОМ</v>
          </cell>
          <cell r="B123" t="str">
            <v>кг.</v>
          </cell>
          <cell r="C123" t="str">
            <v>Вояж</v>
          </cell>
        </row>
        <row r="124">
          <cell r="A124" t="str">
            <v>Наггетсы из печи 0,25кг ТМ Вязанка ТС Няняггетсы Сливушки замор.  ПОКОМ</v>
          </cell>
          <cell r="B124" t="str">
            <v>шт.</v>
          </cell>
          <cell r="C124" t="str">
            <v>Вояж</v>
          </cell>
        </row>
        <row r="125">
          <cell r="A125" t="str">
            <v>Наггетсы Нагетосы Сочная курочка в хруст панир со сметаной и зеленью ТМ Горячая штучка 0,25 ПОКОМ</v>
          </cell>
          <cell r="B125" t="str">
            <v>шт.</v>
          </cell>
          <cell r="C125" t="str">
            <v>Вояж</v>
          </cell>
        </row>
        <row r="126">
          <cell r="A126" t="str">
            <v>Наггетсы Нагетосы Сочная курочка со сладкой паприкой ТМ Горячая штучка ф/в 0,25 кг  ПОКОМ</v>
          </cell>
          <cell r="B126" t="str">
            <v>шт.</v>
          </cell>
          <cell r="C126" t="str">
            <v>Вояж</v>
          </cell>
        </row>
        <row r="127">
          <cell r="A127" t="str">
            <v>Наггетсы Нагетосы Сочная курочка ТМ Горячая штучка 0,25 кг зам  ПОКОМ</v>
          </cell>
          <cell r="B127" t="str">
            <v>шт.</v>
          </cell>
          <cell r="C127" t="str">
            <v>Вояж</v>
          </cell>
        </row>
        <row r="128">
          <cell r="A128" t="str">
            <v>Чебупицца Пепперони ТМ Горячая штучка ТС Чебупицца 0.25кг зам  ПОКОМ</v>
          </cell>
          <cell r="B128" t="str">
            <v>шт.</v>
          </cell>
          <cell r="C128" t="str">
            <v>Вояж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B129" t="str">
            <v>шт.</v>
          </cell>
          <cell r="C129" t="str">
            <v>Вояж</v>
          </cell>
        </row>
        <row r="130">
          <cell r="A130" t="str">
            <v>Чебупицца курочка по-итальянски Горячая штучка 0,25 кг зам  ПОКОМ</v>
          </cell>
          <cell r="B130" t="str">
            <v>шт.</v>
          </cell>
          <cell r="C130" t="str">
            <v>Вояж</v>
          </cell>
        </row>
        <row r="131">
          <cell r="A131" t="str">
            <v>Хрустящие крылышки ТМ Горячая штучка 0,3 кг зам  ПОКОМ</v>
          </cell>
          <cell r="B131" t="str">
            <v>шт.</v>
          </cell>
          <cell r="C131" t="str">
            <v>Вояж</v>
          </cell>
        </row>
        <row r="132">
          <cell r="A132" t="str">
            <v>Пельмени Grandmeni с говядиной в сливочном соусе ТМ Горячая штучка флоупак сфера 0,75 кг.  ПОКОМ</v>
          </cell>
          <cell r="B132" t="str">
            <v>шт.</v>
          </cell>
          <cell r="C132" t="str">
            <v>Вояж</v>
          </cell>
        </row>
        <row r="133">
          <cell r="A133" t="str">
            <v>Хрустящие крылышки острые к пиву ТМ Горячая штучка 0,3кг зам  ПОКОМ</v>
          </cell>
          <cell r="B133" t="str">
            <v>шт.</v>
          </cell>
          <cell r="C133" t="str">
            <v>Вояж</v>
          </cell>
        </row>
        <row r="134">
          <cell r="A134" t="str">
            <v>Хотстеры ТМ Горячая штучка ТС Хотстеры 0,25 кг зам  ПОКОМ</v>
          </cell>
          <cell r="B134" t="str">
            <v>шт.</v>
          </cell>
          <cell r="C134" t="str">
            <v>Вояж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B135" t="str">
            <v>шт.</v>
          </cell>
          <cell r="C135" t="str">
            <v>Вояж</v>
          </cell>
        </row>
        <row r="136">
          <cell r="A136" t="str">
            <v>Пельмени Бульмени со сливочным маслом ТМ Горячая шт. 0,43 кг  ПОКОМ</v>
          </cell>
          <cell r="B136" t="str">
            <v>шт.</v>
          </cell>
          <cell r="C136" t="str">
            <v>Вояж</v>
          </cell>
        </row>
        <row r="137">
          <cell r="A137" t="str">
            <v>Пельмени Grandmeni со сливочным маслом Горячая штучка 0,75 кг ПОКОМ</v>
          </cell>
          <cell r="B137" t="str">
            <v>шт.</v>
          </cell>
          <cell r="C137" t="str">
            <v>Вояж</v>
          </cell>
        </row>
        <row r="138">
          <cell r="A138" t="str">
            <v>Пельмени Бигбули #МЕГАВКУСИЩЕ с сочной грудинкой ТМ Горячая шту БУЛЬМЕНИ ТС Бигбули  сфера 0,9 ПОКОМ</v>
          </cell>
          <cell r="B138" t="str">
            <v>шт.</v>
          </cell>
          <cell r="C138" t="str">
            <v>Вояж</v>
          </cell>
        </row>
        <row r="139">
          <cell r="A139" t="str">
            <v>Пельмени Бульмени со сливочным маслом Горячая штучка 0,9 кг  ПОКОМ</v>
          </cell>
          <cell r="B139" t="str">
            <v>шт.</v>
          </cell>
          <cell r="C139" t="str">
            <v>Вояж</v>
          </cell>
        </row>
        <row r="140">
          <cell r="A140" t="str">
            <v>Пельмени Бигбули #МЕГАВКУСИЩЕ с сочной грудинкой ТМ Горячая штучка ТС Бигбули  сфера 0,43  ПОКОМ</v>
          </cell>
          <cell r="B140" t="str">
            <v>шт.</v>
          </cell>
          <cell r="C140" t="str">
            <v>Вояж</v>
          </cell>
        </row>
        <row r="141">
          <cell r="A141" t="str">
            <v>Пельмени Бульмени с говядиной и свининой Горячая штучка 0,43  ПОКОМ</v>
          </cell>
          <cell r="B141" t="str">
            <v>шт.</v>
          </cell>
          <cell r="C141" t="str">
            <v>Вояж</v>
          </cell>
        </row>
        <row r="142">
          <cell r="A142" t="str">
            <v>Пельмени Бугбули со сливочным маслом ТМ Горячая штучка БУЛЬМЕНИ 0,43 кг  ПОКОМ</v>
          </cell>
          <cell r="B142" t="str">
            <v>шт.</v>
          </cell>
          <cell r="C142" t="str">
            <v>Вояж</v>
          </cell>
        </row>
        <row r="143">
          <cell r="A143" t="str">
            <v>Пельмени Бульмени с говядиной и свининой Горячая шт. 0,9 кг  ПОКОМ</v>
          </cell>
          <cell r="B143" t="str">
            <v>шт.</v>
          </cell>
          <cell r="C143" t="str">
            <v>Вояж</v>
          </cell>
        </row>
        <row r="144">
          <cell r="A144" t="str">
            <v>Пельмени Бульмени с говядиной и свининой Наваристые Горячая штучка ВЕС  ПОКОМ</v>
          </cell>
          <cell r="B144" t="str">
            <v>кг.</v>
          </cell>
          <cell r="C144" t="str">
            <v>Вояж</v>
          </cell>
        </row>
        <row r="145">
          <cell r="A145" t="str">
            <v>Чебупай спелая вишня ТМ Горячая штучка ТС Чебупай 0,2 кг УВС. зам  ПОКОМ</v>
          </cell>
          <cell r="B145" t="str">
            <v>шт.</v>
          </cell>
          <cell r="C145" t="str">
            <v>Вояж</v>
          </cell>
        </row>
        <row r="146">
          <cell r="A146" t="str">
            <v>Чебупай сочное яблоко ТМ Горячая штучка ТС Чебупай 0,2 кг УВС.  зам  ПОКОМ</v>
          </cell>
          <cell r="B146" t="str">
            <v>шт.</v>
          </cell>
          <cell r="C146" t="str">
            <v>Вояж</v>
          </cell>
        </row>
        <row r="147">
          <cell r="A147" t="str">
            <v>Чебупели Курочка гриль Базовый ассортимент Фикс.вес 0,3 Пакет Горячая штучка  Поком</v>
          </cell>
          <cell r="B147" t="str">
            <v>шт.</v>
          </cell>
          <cell r="C147" t="str">
            <v>Вояж</v>
          </cell>
        </row>
        <row r="148">
          <cell r="A148" t="str">
            <v>Чебупели с мясом Базовый ассортимент Фикс.вес 0,48 Лоток Горячая штучка ХХЛ  Поком</v>
          </cell>
          <cell r="B148" t="str">
            <v>шт.</v>
          </cell>
          <cell r="C148" t="str">
            <v>Вояж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B149" t="str">
            <v>кг.</v>
          </cell>
          <cell r="C149" t="str">
            <v>Вояж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B150" t="str">
            <v>шт.</v>
          </cell>
          <cell r="C150" t="str">
            <v>Вояж</v>
          </cell>
        </row>
        <row r="151">
          <cell r="A151" t="str">
            <v>Пельмени Grandmeni с говядиной и свининой Grandmeni 0,75 Сфера Горячая штучка  Поком</v>
          </cell>
          <cell r="B151" t="str">
            <v>шт.</v>
          </cell>
          <cell r="C151" t="str">
            <v>Вояж</v>
          </cell>
        </row>
        <row r="152">
          <cell r="A152" t="str">
            <v>Нагетосы Сочная курочка в хрустящей панировке Наггетсы ГШ Фикс.вес 0,25 Лоток Горячая штучка Поком</v>
          </cell>
          <cell r="B152" t="str">
            <v>шт.</v>
          </cell>
          <cell r="C152" t="str">
            <v>Вояж</v>
          </cell>
        </row>
        <row r="153">
          <cell r="A153" t="str">
            <v>Пельмени Бигбули со слив.маслом 0,9 кг   Поком</v>
          </cell>
          <cell r="B153" t="str">
            <v>шт.</v>
          </cell>
          <cell r="C153" t="str">
            <v>Вояж</v>
          </cell>
        </row>
        <row r="154">
          <cell r="A154" t="str">
            <v>Печеные пельмени Печь-мени с мясом Печеные пельмени Фикс.вес 0,2 сфера Вязанка  Поком</v>
          </cell>
          <cell r="B154" t="str">
            <v>шт.</v>
          </cell>
          <cell r="C154" t="str">
            <v>Вояж</v>
          </cell>
        </row>
        <row r="155">
          <cell r="A155" t="str">
            <v>Пельмени Бигбули с мясом, Горячая штучка 0,9кг  ПОКОМ</v>
          </cell>
          <cell r="B155" t="str">
            <v>шт.</v>
          </cell>
          <cell r="C155" t="str">
            <v>Вояж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B156" t="str">
            <v>шт.</v>
          </cell>
          <cell r="C156" t="str">
            <v>Вояж</v>
          </cell>
        </row>
        <row r="157">
          <cell r="A157" t="str">
            <v>Пельмени Супермени с мясом, Горячая штучка 0,2кг    ПОКОМ</v>
          </cell>
          <cell r="B157" t="str">
            <v>шт.</v>
          </cell>
          <cell r="C157" t="str">
            <v>Вояж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B158" t="str">
            <v>шт.</v>
          </cell>
          <cell r="C158" t="str">
            <v>Вояж</v>
          </cell>
        </row>
        <row r="159">
          <cell r="A159" t="str">
            <v>Пельмени Сочные сфера 0,9 кг ТМ Стародворье ПОКОМ</v>
          </cell>
          <cell r="B159" t="str">
            <v>шт.</v>
          </cell>
          <cell r="C159" t="str">
            <v>Вояж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35985.074999999997</v>
          </cell>
        </row>
        <row r="8">
          <cell r="A8" t="str">
            <v>ПОКОМ Логистический Партнер</v>
          </cell>
          <cell r="D8">
            <v>35985.074999999997</v>
          </cell>
        </row>
        <row r="9">
          <cell r="A9" t="str">
            <v>Вязанка Логистический Партнер(Кг)</v>
          </cell>
          <cell r="D9">
            <v>4226.7</v>
          </cell>
        </row>
        <row r="10">
          <cell r="A10" t="str">
            <v>005  Колбаса Докторская ГОСТ, Вязанка вектор,ВЕС. ПОКОМ</v>
          </cell>
          <cell r="D10">
            <v>893.35</v>
          </cell>
        </row>
        <row r="11">
          <cell r="A11" t="str">
            <v>016  Сосиски Вязанка Молочные, Вязанка вискофан  ВЕС.ПОКОМ</v>
          </cell>
          <cell r="D11">
            <v>362.6</v>
          </cell>
        </row>
        <row r="12">
          <cell r="A12" t="str">
            <v>017  Сосиски Вязанка Сливочные, Вязанка амицел ВЕС.ПОКОМ</v>
          </cell>
          <cell r="D12">
            <v>390.35</v>
          </cell>
        </row>
        <row r="13">
          <cell r="A13" t="str">
            <v>018  Сосиски Рубленые, Вязанка вискофан  ВЕС.ПОКОМ</v>
          </cell>
          <cell r="D13">
            <v>273.05</v>
          </cell>
        </row>
        <row r="14">
          <cell r="A14" t="str">
            <v>312  Ветчина Филейская ТМ Вязанка ТС Столичная ВЕС  ПОКОМ</v>
          </cell>
          <cell r="D14">
            <v>441.4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560.17999999999995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429.78</v>
          </cell>
        </row>
        <row r="17">
          <cell r="A17" t="str">
            <v>363 Сардельки Филейские Вязанка ТМ Вязанка в обол NDX  ПОКОМ</v>
          </cell>
          <cell r="D17">
            <v>246.1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567.34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42.15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20.399999999999999</v>
          </cell>
        </row>
        <row r="21">
          <cell r="A21" t="str">
            <v>Вязанка Логистический Партнер(Шт)</v>
          </cell>
          <cell r="D21">
            <v>1399.6</v>
          </cell>
        </row>
        <row r="22">
          <cell r="A22" t="str">
            <v>022  Колбаса Вязанка со шпиком, вектор 0,5кг, ПОКОМ</v>
          </cell>
          <cell r="D22">
            <v>50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275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292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139.30000000000001</v>
          </cell>
        </row>
        <row r="27">
          <cell r="A27" t="str">
            <v>350 Сосиски Молокуши миникушай ТМ Вязанка в оболочке амицел в модифиц газовой среде 0,45 кг  Поком</v>
          </cell>
          <cell r="D27">
            <v>12</v>
          </cell>
        </row>
        <row r="28">
          <cell r="A28" t="str">
            <v>367 Вареные колбасы Молокуша Вязанка Фикс.вес 0,45 п/а Вязанка  ПОКОМ</v>
          </cell>
          <cell r="D28">
            <v>251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103</v>
          </cell>
        </row>
        <row r="33">
          <cell r="A33" t="str">
            <v>Логистический Партнер кг</v>
          </cell>
          <cell r="D33">
            <v>17606.174999999999</v>
          </cell>
        </row>
        <row r="34">
          <cell r="A34" t="str">
            <v>200  Ветчина Дугушка ТМ Стародворье, вектор в/у    ПОКОМ</v>
          </cell>
          <cell r="D34">
            <v>546.19500000000005</v>
          </cell>
        </row>
        <row r="35">
          <cell r="A35" t="str">
            <v>201  Ветчина Нежная ТМ Особый рецепт, (2,5кг), ПОКОМ</v>
          </cell>
          <cell r="D35">
            <v>1982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62.45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971.58</v>
          </cell>
        </row>
        <row r="38">
          <cell r="A38" t="str">
            <v>219  Колбаса Докторская Особая ТМ Особый рецепт, ВЕС  ПОКОМ</v>
          </cell>
          <cell r="D38">
            <v>3400.85</v>
          </cell>
        </row>
        <row r="39">
          <cell r="A39" t="str">
            <v>225  Колбаса Дугушка со шпиком, ВЕС, ТМ Стародворье   ПОКОМ</v>
          </cell>
          <cell r="D39">
            <v>276.75</v>
          </cell>
        </row>
        <row r="40">
          <cell r="A40" t="str">
            <v>229  Колбаса Молочная Дугушка, в/у, ВЕС, ТМ Стародворье   ПОКОМ</v>
          </cell>
          <cell r="D40">
            <v>777.48</v>
          </cell>
        </row>
        <row r="41">
          <cell r="A41" t="str">
            <v>230  Колбаса Молочная Особая ТМ Особый рецепт, п/а, ВЕС. ПОКОМ</v>
          </cell>
          <cell r="D41">
            <v>2559.5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1750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394.68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375.88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441.66</v>
          </cell>
        </row>
        <row r="46">
          <cell r="A46" t="str">
            <v>243  Колбаса Сервелат Зернистый, ВЕС.  ПОКОМ</v>
          </cell>
          <cell r="D46">
            <v>86.6</v>
          </cell>
        </row>
        <row r="47">
          <cell r="A47" t="str">
            <v>244  Колбаса Сервелат Кремлевский, ВЕС. ПОКОМ</v>
          </cell>
          <cell r="D47">
            <v>85.75</v>
          </cell>
        </row>
        <row r="48">
          <cell r="A48" t="str">
            <v>247  Сардельки Нежные, ВЕС.  ПОКОМ</v>
          </cell>
          <cell r="D48">
            <v>287.89999999999998</v>
          </cell>
        </row>
        <row r="49">
          <cell r="A49" t="str">
            <v>248  Сардельки Сочные ТМ Особый рецепт,   ПОКОМ</v>
          </cell>
          <cell r="D49">
            <v>239.8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443.8</v>
          </cell>
        </row>
        <row r="51">
          <cell r="A51" t="str">
            <v>251  Сосиски Баварские, ВЕС.  ПОКОМ</v>
          </cell>
          <cell r="D51">
            <v>108.1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1052.8</v>
          </cell>
        </row>
        <row r="53">
          <cell r="A53" t="str">
            <v>256  Сосиски Молочные для завтрака, п/а МГС, ВЕС, ТМ Стародворье ПОКОМ</v>
          </cell>
          <cell r="D53">
            <v>1.3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147.30000000000001</v>
          </cell>
        </row>
        <row r="55">
          <cell r="A55" t="str">
            <v>259  Сосиски Сливочные Дугушка, ВЕС.   ПОКОМ</v>
          </cell>
          <cell r="D55">
            <v>39.4</v>
          </cell>
        </row>
        <row r="56">
          <cell r="A56" t="str">
            <v>263  Шпикачки Стародворские, ВЕС.  ПОКОМ</v>
          </cell>
          <cell r="D56">
            <v>89.8</v>
          </cell>
        </row>
        <row r="57">
          <cell r="A57" t="str">
            <v>266  Колбаса Филейбургская с сочным окороком, ВЕС, ТМ Баварушка  ПОКОМ</v>
          </cell>
          <cell r="D57">
            <v>68.7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D58">
            <v>74.599999999999994</v>
          </cell>
        </row>
        <row r="59">
          <cell r="A59" t="str">
            <v>283  Сосиски Сочинки, ВЕС, ТМ Стародворье ПОКОМ</v>
          </cell>
          <cell r="D59">
            <v>666.1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119.8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136.1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195.1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174.6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49.6</v>
          </cell>
        </row>
        <row r="65">
          <cell r="A65" t="str">
            <v>Логистический Партнер Шт</v>
          </cell>
          <cell r="D65">
            <v>6966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41</v>
          </cell>
        </row>
        <row r="67">
          <cell r="A67" t="str">
            <v>054  Колбаса вареная Филейбургская с филе сочного окорока, 0,45 кг, БАВАРУШКА ПОКОМ</v>
          </cell>
          <cell r="D67">
            <v>3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100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84</v>
          </cell>
        </row>
        <row r="70">
          <cell r="A70" t="str">
            <v>079  Колбаса Сервелат Кремлевский,  0.35 кг, ПОКОМ</v>
          </cell>
          <cell r="D70">
            <v>174</v>
          </cell>
        </row>
        <row r="71">
          <cell r="A71" t="str">
            <v>083  Колбаса Швейцарская 0,17 кг., ШТ., сырокопченая   ПОКОМ</v>
          </cell>
          <cell r="D71">
            <v>228</v>
          </cell>
        </row>
        <row r="72">
          <cell r="A72" t="str">
            <v>091  Сардельки Баварские, МГС 0.38кг, ТМ Стародворье  ПОКОМ</v>
          </cell>
          <cell r="D72">
            <v>2</v>
          </cell>
        </row>
        <row r="73">
          <cell r="A73" t="str">
            <v>096  Сосиски Баварские,  0.42кг,ПОКОМ</v>
          </cell>
          <cell r="D73">
            <v>23</v>
          </cell>
        </row>
        <row r="74">
          <cell r="A74" t="str">
            <v>114  Сосиски Филейбургские с филе сочного окорока, 0,55 кг, БАВАРУШКА ПОКОМ</v>
          </cell>
          <cell r="D74">
            <v>3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42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39</v>
          </cell>
        </row>
        <row r="77">
          <cell r="A77" t="str">
            <v>272  Колбаса Сервелат Филедворский, фиброуз, в/у 0,35 кг срез,  ПОКОМ</v>
          </cell>
          <cell r="D77">
            <v>84</v>
          </cell>
        </row>
        <row r="78">
          <cell r="A78" t="str">
            <v>273  Сосиски Сочинки с сочной грудинкой, МГС 0.4кг,   ПОКОМ</v>
          </cell>
          <cell r="D78">
            <v>819</v>
          </cell>
        </row>
        <row r="79">
          <cell r="A79" t="str">
            <v>296  Колбаса Мясорубская с рубленой грудинкой 0,35кг срез ТМ Стародворье  ПОКОМ</v>
          </cell>
          <cell r="D79">
            <v>228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538</v>
          </cell>
        </row>
        <row r="81">
          <cell r="A81" t="str">
            <v>302  Сосиски Сочинки по-баварски,  0.4кг, ТМ Стародворье  ПОКОМ</v>
          </cell>
          <cell r="D81">
            <v>676</v>
          </cell>
        </row>
        <row r="82">
          <cell r="A82" t="str">
            <v>309  Сосиски Сочинки с сыром 0,4 кг ТМ Стародворье  ПОКОМ</v>
          </cell>
          <cell r="D82">
            <v>215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764</v>
          </cell>
        </row>
        <row r="84">
          <cell r="A84" t="str">
            <v>325 Колбаса Сервелат Мясорубский ТМ Стародворье с мелкорубленным окороком 0,35 кг  ПОКОМ</v>
          </cell>
          <cell r="D84">
            <v>307</v>
          </cell>
        </row>
        <row r="85">
          <cell r="A85" t="str">
            <v>341 Колбаса вареная Филейбургская с филе сочного окорока ТМ Баварушка ТС Бавар  вектор 0,4кг ПОКОМ</v>
          </cell>
          <cell r="D85">
            <v>1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10</v>
          </cell>
        </row>
        <row r="87">
          <cell r="A87" t="str">
            <v>352  Сардельки Сочинки с сыром 0,4 кг ТМ Стародворье   ПОКОМ</v>
          </cell>
          <cell r="D87">
            <v>120</v>
          </cell>
        </row>
        <row r="88">
          <cell r="A88" t="str">
            <v>361 Колбаса Салями Филейбургская зернистая ТМ Баварушка в оболочке  в вак 0.28кг ПОКОМ</v>
          </cell>
          <cell r="D88">
            <v>113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D89">
            <v>123</v>
          </cell>
        </row>
        <row r="90">
          <cell r="A90" t="str">
            <v>371  Сосиски Сочинки Молочные 0,4 кг ТМ Стародворье  ПОКОМ</v>
          </cell>
          <cell r="D90">
            <v>437</v>
          </cell>
        </row>
        <row r="91">
          <cell r="A91" t="str">
            <v>372  Сосиски Сочинки Сливочные 0,4 кг ТМ Стародворье  ПОКОМ</v>
          </cell>
          <cell r="D91">
            <v>353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174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45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81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96</v>
          </cell>
        </row>
        <row r="96">
          <cell r="A96" t="str">
            <v>395 Ветчины «Дугушка» Фикс.вес 0,6 П/а ТМ «Дугушка»  Поком</v>
          </cell>
          <cell r="D96">
            <v>68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132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8</v>
          </cell>
        </row>
        <row r="99">
          <cell r="A99" t="str">
            <v>451 Сосиски «Баварские» Фикс.вес 0,35 П/а ТМ «Стародворье»  Поком</v>
          </cell>
          <cell r="D99">
            <v>4</v>
          </cell>
        </row>
        <row r="100">
          <cell r="A100" t="str">
            <v>471 Колбаса Балыкбургская ТМ Баварушка с мраморным балыком и нотками кориандра 0,06кг нарезка  Поком</v>
          </cell>
          <cell r="D100">
            <v>267</v>
          </cell>
        </row>
        <row r="101">
          <cell r="A101" t="str">
            <v>472 Колбаса Филейбургская ТМ Баварушка с ароматными пряностями в в/у 0,06 кг нарезка.  Поком</v>
          </cell>
          <cell r="D101">
            <v>262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D102">
            <v>273</v>
          </cell>
        </row>
        <row r="103">
          <cell r="A103" t="str">
            <v>474 Колбаса Филейбургская ТМ Баварушка с филе сочного окорока в оболочке черева 0,11 кг.  Поком</v>
          </cell>
          <cell r="D103">
            <v>29</v>
          </cell>
        </row>
        <row r="104">
          <cell r="A104" t="str">
            <v>ПОКОМ Логистический Партнер Заморозка</v>
          </cell>
          <cell r="D104">
            <v>5786.6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12</v>
          </cell>
        </row>
        <row r="106">
          <cell r="A106" t="str">
            <v>Готовые бельмеши сочные с мясом ТМ Горячая штучка 0,3кг зам  ПОКОМ</v>
          </cell>
          <cell r="D106">
            <v>16</v>
          </cell>
        </row>
        <row r="107">
          <cell r="A107" t="str">
            <v>Готовые чебупели острые с мясом Горячая штучка 0,3 кг зам  ПОКОМ</v>
          </cell>
          <cell r="D107">
            <v>179</v>
          </cell>
        </row>
        <row r="108">
          <cell r="A108" t="str">
            <v>Готовые чебупели с ветчиной и сыром Горячая штучка 0,3кг зам  ПОКОМ</v>
          </cell>
          <cell r="D108">
            <v>82</v>
          </cell>
        </row>
        <row r="109">
          <cell r="A109" t="str">
            <v>Готовые чебупели с мясом ТМ Горячая штучка Без свинины 0,3 кг  ПОКОМ</v>
          </cell>
          <cell r="D109">
            <v>33</v>
          </cell>
        </row>
        <row r="110">
          <cell r="A110" t="str">
            <v>Готовые чебупели сочные с мясом ТМ Горячая штучка  0,3кг зам  ПОКОМ</v>
          </cell>
          <cell r="D110">
            <v>118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25</v>
          </cell>
        </row>
        <row r="112">
          <cell r="A112" t="str">
            <v>Готовые чебуреки со свининой и говядиной ТМ Горячая штучка ТС Базовый ассортимент 0,36 кг  ПОКОМ</v>
          </cell>
          <cell r="D112">
            <v>12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33.5</v>
          </cell>
        </row>
        <row r="114">
          <cell r="A114" t="str">
            <v>Жар-ладушки с клубникой и вишней ТМ Зареченские ТС Зареченские продукты.  Поком</v>
          </cell>
          <cell r="D114">
            <v>37.799999999999997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704.9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19.3</v>
          </cell>
        </row>
        <row r="117">
          <cell r="A117" t="str">
            <v>Жар-мени с картофелем и сочной грудинкой. ВЕС  ПОКОМ</v>
          </cell>
          <cell r="D117">
            <v>29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129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52</v>
          </cell>
        </row>
        <row r="120">
          <cell r="A120" t="str">
            <v>Мини-сосиски в тесте "Фрайпики" 3,7кг ВЕС,  ПОКОМ</v>
          </cell>
          <cell r="D120">
            <v>10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107.3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21.6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38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119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15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313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154</v>
          </cell>
        </row>
        <row r="128">
          <cell r="A128" t="str">
            <v>Наггетсы с куриным филе и сыром ТМ Вязанка ТС Из печи Сливушки 0,25 кг.  Поком</v>
          </cell>
          <cell r="D128">
            <v>10</v>
          </cell>
        </row>
        <row r="129">
          <cell r="A129" t="str">
            <v>Наггетсы хрустящие п/ф ВЕС ПОКОМ</v>
          </cell>
          <cell r="D129">
            <v>6</v>
          </cell>
        </row>
        <row r="130">
          <cell r="A130" t="str">
            <v>Наггетсы Хрустящие ТМ Зареченские ТС Зареченские продукты. Поком</v>
          </cell>
          <cell r="D130">
            <v>139</v>
          </cell>
        </row>
        <row r="131">
          <cell r="A131" t="str">
            <v>Нагетосы Сочная курочка в хрустящей панировке Наггетсы ГШ Фикс.вес 0,25 Лоток Горячая штучка Поком</v>
          </cell>
          <cell r="D131">
            <v>12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D132">
            <v>16</v>
          </cell>
        </row>
        <row r="133">
          <cell r="A133" t="str">
            <v>Пельмени Grandmeni с говядиной в сливочном соусе ТМ Горячая штучка флоупак сфера 0,75 кг.  ПОКОМ</v>
          </cell>
          <cell r="D133">
            <v>33</v>
          </cell>
        </row>
        <row r="134">
          <cell r="A134" t="str">
            <v>Пельмени Grandmeni с говядиной и свининой Grandmeni 0,75 Сфера Горячая штучка  Поком</v>
          </cell>
          <cell r="D134">
            <v>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38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17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24</v>
          </cell>
        </row>
        <row r="138">
          <cell r="A138" t="str">
            <v>Пельмени Бигбули #МЕГАВКУСИЩЕ с сочной грудинкой ТМ Горячая штучка ТС Бигбули  сфера 0,43  ПОКОМ</v>
          </cell>
          <cell r="D138">
            <v>36</v>
          </cell>
        </row>
        <row r="139">
          <cell r="A139" t="str">
            <v>Пельмени Бигбули с мясом, Горячая штучка 0,9кг  ПОКОМ</v>
          </cell>
          <cell r="D139">
            <v>135</v>
          </cell>
        </row>
        <row r="140">
          <cell r="A140" t="str">
            <v>Пельмени Бигбули с мясом, Горячая штучка сфера 0,43 кг  ПОКОМ</v>
          </cell>
          <cell r="D140">
            <v>20</v>
          </cell>
        </row>
        <row r="141">
          <cell r="A141" t="str">
            <v>Пельмени Бигбули со слив.маслом 0,9 кг   Поком</v>
          </cell>
          <cell r="D141">
            <v>102</v>
          </cell>
        </row>
        <row r="142">
          <cell r="A142" t="str">
            <v>Пельмени Бигбули со сливочным маслом ТМ Горячая штучка ТС Бигбули ГШ флоу-пак сфера 0,43 УВС.  ПОКОМ</v>
          </cell>
          <cell r="D142">
            <v>36</v>
          </cell>
        </row>
        <row r="143">
          <cell r="A143" t="str">
            <v>Пельмени Бульмени с говядиной и свининой Горячая шт. 0,9 кг  ПОКОМ</v>
          </cell>
          <cell r="D143">
            <v>223</v>
          </cell>
        </row>
        <row r="144">
          <cell r="A144" t="str">
            <v>Пельмени Бульмени с говядиной и свининой Горячая штучка 0,43  ПОКОМ</v>
          </cell>
          <cell r="D144">
            <v>56</v>
          </cell>
        </row>
        <row r="145">
          <cell r="A145" t="str">
            <v>Пельмени Бульмени с говядиной и свининой Наваристые Горячая штучка ВЕС  ПОКОМ</v>
          </cell>
          <cell r="D145">
            <v>295</v>
          </cell>
        </row>
        <row r="146">
          <cell r="A146" t="str">
            <v>Пельмени Бульмени со сливочным маслом Горячая штучка 0,9 кг  ПОКОМ</v>
          </cell>
          <cell r="D146">
            <v>239</v>
          </cell>
        </row>
        <row r="147">
          <cell r="A147" t="str">
            <v>Пельмени Бульмени со сливочным маслом ТМ Горячая шт. 0,43 кг  ПОКОМ</v>
          </cell>
          <cell r="D147">
            <v>37</v>
          </cell>
        </row>
        <row r="148">
          <cell r="A148" t="str">
            <v>Пельмени Мясорубские с рубленой грудинкой ТМ Стародворье фоу-пак классическая форма 0,7 кг.  Поком</v>
          </cell>
          <cell r="D148">
            <v>25</v>
          </cell>
        </row>
        <row r="149">
          <cell r="A149" t="str">
            <v>Пельмени отборные  с говядиной и свининой 0,43кг ушко  Поком</v>
          </cell>
          <cell r="D149">
            <v>12</v>
          </cell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D150">
            <v>101</v>
          </cell>
        </row>
        <row r="151">
          <cell r="A151" t="str">
            <v>Пельмени отборные с говядиной 0,43кг Поком</v>
          </cell>
          <cell r="D151">
            <v>9</v>
          </cell>
        </row>
        <row r="152">
          <cell r="A152" t="str">
            <v>Пельмени Отборные с говядиной 0,9 кг НОВА ТМ Стародворье ТС Медвежье ушко  ПОКОМ</v>
          </cell>
          <cell r="D152">
            <v>79</v>
          </cell>
        </row>
        <row r="153">
          <cell r="A153" t="str">
            <v>Пельмени С говядиной и свининой, ВЕС, ТМ Славница сфера пуговки  ПОКОМ</v>
          </cell>
          <cell r="D153">
            <v>230</v>
          </cell>
        </row>
        <row r="154">
          <cell r="A154" t="str">
            <v>Пельмени Со свининой и говядиной ТМ Особый рецепт Любимая ложка 1,0 кг  ПОКОМ</v>
          </cell>
          <cell r="D154">
            <v>3</v>
          </cell>
        </row>
        <row r="155">
          <cell r="A155" t="str">
            <v>Пельмени Сочные стародв. сфера 0,43кг  Поком</v>
          </cell>
          <cell r="D155">
            <v>14</v>
          </cell>
        </row>
        <row r="156">
          <cell r="A156" t="str">
            <v>Пельмени Сочные сфера 0,9 кг ТМ Стародворье ПОКОМ</v>
          </cell>
          <cell r="D156">
            <v>2</v>
          </cell>
        </row>
        <row r="157">
          <cell r="A157" t="str">
            <v>Пельмени Супермени с мясом, Горячая штучка 0,2кг    ПОКОМ</v>
          </cell>
          <cell r="D157">
            <v>10</v>
          </cell>
        </row>
        <row r="158">
          <cell r="A158" t="str">
            <v>Пельмени Супермени со сливочным маслом Супермени 0,2 Сфера Горячая штучка  Поком</v>
          </cell>
          <cell r="D158">
            <v>10</v>
          </cell>
        </row>
        <row r="159">
          <cell r="A159" t="str">
            <v>Печеные пельмени Печь-мени с мясом Печеные пельмени Фикс.вес 0,2 сфера Вязанка  Поком</v>
          </cell>
          <cell r="D159">
            <v>10</v>
          </cell>
        </row>
        <row r="160">
          <cell r="A160" t="str">
            <v>Снеки Чебуманы с говядиной Чебуманы Фикс.вес 0,4 пакет Горячая штучка  Поком</v>
          </cell>
          <cell r="D160">
            <v>12</v>
          </cell>
        </row>
        <row r="161">
          <cell r="A161" t="str">
            <v>Хотстеры ТМ Горячая штучка ТС Хотстеры 0,25 кг зам  ПОКОМ</v>
          </cell>
          <cell r="D161">
            <v>169</v>
          </cell>
        </row>
        <row r="162">
          <cell r="A162" t="str">
            <v>Хрустящие крылышки острые к пиву ТМ Горячая штучка 0,3кг зам  ПОКОМ</v>
          </cell>
          <cell r="D162">
            <v>73</v>
          </cell>
        </row>
        <row r="163">
          <cell r="A163" t="str">
            <v>Хрустящие крылышки ТМ Горячая штучка 0,3 кг зам  ПОКОМ</v>
          </cell>
          <cell r="D163">
            <v>90</v>
          </cell>
        </row>
        <row r="164">
          <cell r="A164" t="str">
            <v>Хрустящие крылышки ТМ Зареченские ТС Зареченские продукты.   Поком</v>
          </cell>
          <cell r="D164">
            <v>24.2</v>
          </cell>
        </row>
        <row r="165">
          <cell r="A165" t="str">
            <v>Чебупай сочное яблоко ТМ Горячая штучка ТС Чебупай 0,2 кг УВС.  зам  ПОКОМ</v>
          </cell>
          <cell r="D165">
            <v>64</v>
          </cell>
        </row>
        <row r="166">
          <cell r="A166" t="str">
            <v>Чебупай спелая вишня ТМ Горячая штучка ТС Чебупай 0,2 кг УВС. зам  ПОКОМ</v>
          </cell>
          <cell r="D166">
            <v>45</v>
          </cell>
        </row>
        <row r="167">
          <cell r="A167" t="str">
            <v>Чебупели Курочка гриль Базовый ассортимент Фикс.вес 0,3 Пакет Горячая штучка  Поком</v>
          </cell>
          <cell r="D167">
            <v>12</v>
          </cell>
        </row>
        <row r="168">
          <cell r="A168" t="str">
            <v>Чебупели с мясом Базовый ассортимент Фикс.вес 0,48 Лоток Горячая штучка ХХЛ  Поком</v>
          </cell>
          <cell r="D168">
            <v>12</v>
          </cell>
        </row>
        <row r="169">
          <cell r="A169" t="str">
            <v>Чебупицца курочка по-итальянски Горячая штучка 0,25 кг зам  ПОКОМ</v>
          </cell>
          <cell r="D169">
            <v>97</v>
          </cell>
        </row>
        <row r="170">
          <cell r="A170" t="str">
            <v>Чебупицца Пепперони ТМ Горячая штучка ТС Чебупицца 0.25кг зам  ПОКОМ</v>
          </cell>
          <cell r="D170">
            <v>53</v>
          </cell>
        </row>
        <row r="171">
          <cell r="A171" t="str">
            <v>Чебуреки Мясные вес 2,7 кг ТМ Зареченские ТС Зареченские продукты   Поком</v>
          </cell>
          <cell r="D171">
            <v>18.899999999999999</v>
          </cell>
        </row>
        <row r="172">
          <cell r="A172" t="str">
            <v>Чебуреки сочные ТМ Зареченские ТС Зареченские продукты.  Поком</v>
          </cell>
          <cell r="D172">
            <v>256.10000000000002</v>
          </cell>
        </row>
        <row r="173">
          <cell r="A173" t="str">
            <v>Чебуречище горячая штучка 0,14кг Поком</v>
          </cell>
          <cell r="D173">
            <v>613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0"/>
  <sheetViews>
    <sheetView tabSelected="1" workbookViewId="0">
      <pane ySplit="5" topLeftCell="A48" activePane="bottomLeft" state="frozen"/>
      <selection pane="bottomLeft" activeCell="Y5" sqref="Y5"/>
    </sheetView>
  </sheetViews>
  <sheetFormatPr defaultColWidth="10.5" defaultRowHeight="11.45" customHeight="1" outlineLevelRow="1" x14ac:dyDescent="0.2"/>
  <cols>
    <col min="1" max="1" width="66" style="1" customWidth="1"/>
    <col min="2" max="2" width="3.6640625" style="1" customWidth="1"/>
    <col min="3" max="6" width="6.6640625" style="1" customWidth="1"/>
    <col min="7" max="7" width="4.83203125" style="25" customWidth="1"/>
    <col min="8" max="8" width="6.1640625" style="2" customWidth="1"/>
    <col min="9" max="9" width="7" style="2" customWidth="1"/>
    <col min="10" max="11" width="8.33203125" style="2" customWidth="1"/>
    <col min="12" max="12" width="1.5" style="2" customWidth="1"/>
    <col min="13" max="15" width="8.33203125" style="2" customWidth="1"/>
    <col min="16" max="16" width="19" style="2" customWidth="1"/>
    <col min="17" max="18" width="5.33203125" style="2" customWidth="1"/>
    <col min="19" max="21" width="7.5" style="2" customWidth="1"/>
    <col min="22" max="22" width="27.5" style="2" customWidth="1"/>
    <col min="23" max="23" width="7.83203125" style="2" customWidth="1"/>
    <col min="24" max="24" width="7.83203125" style="25" customWidth="1"/>
    <col min="25" max="25" width="7.83203125" style="26" customWidth="1"/>
    <col min="26" max="26" width="7.8320312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80</v>
      </c>
      <c r="H3" s="24" t="s">
        <v>98</v>
      </c>
      <c r="I3" s="24" t="s">
        <v>101</v>
      </c>
      <c r="J3" s="13" t="s">
        <v>81</v>
      </c>
      <c r="K3" s="13" t="s">
        <v>82</v>
      </c>
      <c r="L3" s="14" t="s">
        <v>83</v>
      </c>
      <c r="M3" s="13" t="s">
        <v>84</v>
      </c>
      <c r="N3" s="14" t="s">
        <v>102</v>
      </c>
      <c r="O3" s="15" t="s">
        <v>85</v>
      </c>
      <c r="P3" s="16"/>
      <c r="Q3" s="13" t="s">
        <v>86</v>
      </c>
      <c r="R3" s="13" t="s">
        <v>87</v>
      </c>
      <c r="S3" s="13" t="s">
        <v>84</v>
      </c>
      <c r="T3" s="13" t="s">
        <v>84</v>
      </c>
      <c r="U3" s="13" t="s">
        <v>84</v>
      </c>
      <c r="V3" s="13" t="s">
        <v>88</v>
      </c>
      <c r="W3" s="13" t="s">
        <v>89</v>
      </c>
      <c r="X3" s="12"/>
      <c r="Y3" s="17" t="s">
        <v>90</v>
      </c>
      <c r="Z3" s="13" t="s">
        <v>91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4"/>
      <c r="M4" s="14" t="s">
        <v>99</v>
      </c>
      <c r="N4" s="18"/>
      <c r="O4" s="15" t="s">
        <v>93</v>
      </c>
      <c r="P4" s="16" t="s">
        <v>94</v>
      </c>
      <c r="Q4" s="13"/>
      <c r="R4" s="13"/>
      <c r="S4" s="14" t="s">
        <v>95</v>
      </c>
      <c r="T4" s="14" t="s">
        <v>96</v>
      </c>
      <c r="U4" s="14" t="s">
        <v>92</v>
      </c>
      <c r="V4" s="13"/>
      <c r="W4" s="13"/>
      <c r="X4" s="12"/>
      <c r="Y4" s="17" t="s">
        <v>104</v>
      </c>
      <c r="Z4" s="13"/>
    </row>
    <row r="5" spans="1:26" ht="12" customHeight="1" x14ac:dyDescent="0.2">
      <c r="A5" s="6"/>
      <c r="B5" s="7"/>
      <c r="C5" s="11"/>
      <c r="D5" s="5"/>
      <c r="E5" s="19">
        <f t="shared" ref="E5:F5" si="0">SUM(E6:E216)</f>
        <v>4795.2999999999993</v>
      </c>
      <c r="F5" s="19">
        <f t="shared" si="0"/>
        <v>22601.094000000001</v>
      </c>
      <c r="G5" s="12"/>
      <c r="H5" s="12"/>
      <c r="I5" s="12"/>
      <c r="J5" s="19">
        <f t="shared" ref="J5:O5" si="1">SUM(J6:J216)</f>
        <v>5762.5999999999995</v>
      </c>
      <c r="K5" s="19">
        <f t="shared" si="1"/>
        <v>-967.30000000000007</v>
      </c>
      <c r="L5" s="19">
        <f t="shared" si="1"/>
        <v>0</v>
      </c>
      <c r="M5" s="19">
        <f t="shared" si="1"/>
        <v>959.05999999999983</v>
      </c>
      <c r="N5" s="20">
        <f t="shared" si="1"/>
        <v>6736.6860000000006</v>
      </c>
      <c r="O5" s="21">
        <f t="shared" si="1"/>
        <v>0</v>
      </c>
      <c r="P5" s="22"/>
      <c r="Q5" s="13"/>
      <c r="R5" s="13"/>
      <c r="S5" s="19">
        <f>SUM(S6:S216)</f>
        <v>866.88000000000022</v>
      </c>
      <c r="T5" s="19">
        <f>SUM(T6:T216)</f>
        <v>454.53333333333336</v>
      </c>
      <c r="U5" s="19">
        <f>SUM(U6:U216)</f>
        <v>1669.6211999999998</v>
      </c>
      <c r="V5" s="13"/>
      <c r="W5" s="19">
        <f>SUM(W6:W216)</f>
        <v>4830.3940000000011</v>
      </c>
      <c r="X5" s="12" t="s">
        <v>97</v>
      </c>
      <c r="Y5" s="23">
        <f>SUM(Y6:Y216)</f>
        <v>1080</v>
      </c>
      <c r="Z5" s="19">
        <f>SUM(Z6:Z216)</f>
        <v>4817.8</v>
      </c>
    </row>
    <row r="6" spans="1:26" ht="11.1" customHeight="1" x14ac:dyDescent="0.2">
      <c r="A6" s="8" t="s">
        <v>8</v>
      </c>
      <c r="B6" s="8" t="s">
        <v>9</v>
      </c>
      <c r="C6" s="9"/>
      <c r="D6" s="10">
        <v>180</v>
      </c>
      <c r="E6" s="10">
        <v>12</v>
      </c>
      <c r="F6" s="10">
        <v>168</v>
      </c>
      <c r="G6" s="25">
        <f>VLOOKUP(A6,[1]TDSheet!$A:$G,7,0)</f>
        <v>0.3</v>
      </c>
      <c r="H6" s="2">
        <f>VLOOKUP(A6,[2]Лист1!$A:$G,7,0)</f>
        <v>180</v>
      </c>
      <c r="I6" s="2" t="str">
        <f>VLOOKUP(A6,[3]Лист1!$A:$C,3,0)</f>
        <v>Вояж</v>
      </c>
      <c r="J6" s="2">
        <f>VLOOKUP(A6,[4]TDSheet!$A:$E,4,0)</f>
        <v>16</v>
      </c>
      <c r="K6" s="2">
        <f>E6-J6</f>
        <v>-4</v>
      </c>
      <c r="M6" s="2">
        <f>E6/5</f>
        <v>2.4</v>
      </c>
      <c r="N6" s="27"/>
      <c r="O6" s="27"/>
      <c r="Q6" s="2">
        <f>(F6+N6)/M6</f>
        <v>70</v>
      </c>
      <c r="R6" s="2">
        <f>F6/M6</f>
        <v>70</v>
      </c>
      <c r="S6" s="2">
        <f>VLOOKUP(A6,[1]TDSheet!$A:$U,21,0)</f>
        <v>0</v>
      </c>
      <c r="T6" s="2">
        <f>VLOOKUP(A6,[1]TDSheet!$A:$V,22,0)</f>
        <v>0</v>
      </c>
      <c r="U6" s="2">
        <f>VLOOKUP(A6,[1]TDSheet!$A:$L,12,0)</f>
        <v>2.4</v>
      </c>
      <c r="W6" s="2">
        <f t="shared" ref="W6:W37" si="2">N6*G6</f>
        <v>0</v>
      </c>
      <c r="X6" s="25">
        <f>VLOOKUP(A6,[1]TDSheet!$A:$Y,25,0)</f>
        <v>12</v>
      </c>
      <c r="Y6" s="26">
        <f>N6/X6</f>
        <v>0</v>
      </c>
      <c r="Z6" s="2">
        <f>Y6*X6*G6</f>
        <v>0</v>
      </c>
    </row>
    <row r="7" spans="1:26" ht="11.1" customHeight="1" x14ac:dyDescent="0.2">
      <c r="A7" s="8" t="s">
        <v>10</v>
      </c>
      <c r="B7" s="8" t="s">
        <v>9</v>
      </c>
      <c r="C7" s="10">
        <v>58</v>
      </c>
      <c r="D7" s="10">
        <v>576</v>
      </c>
      <c r="E7" s="10">
        <v>43</v>
      </c>
      <c r="F7" s="10">
        <v>572</v>
      </c>
      <c r="G7" s="25">
        <f>VLOOKUP(A7,[1]TDSheet!$A:$G,7,0)</f>
        <v>0.3</v>
      </c>
      <c r="H7" s="2">
        <f>VLOOKUP(A7,[2]Лист1!$A:$G,7,0)</f>
        <v>180</v>
      </c>
      <c r="I7" s="2" t="str">
        <f>VLOOKUP(A7,[3]Лист1!$A:$C,3,0)</f>
        <v>Вояж</v>
      </c>
      <c r="J7" s="2">
        <f>VLOOKUP(A7,[4]TDSheet!$A:$E,4,0)</f>
        <v>179</v>
      </c>
      <c r="K7" s="2">
        <f t="shared" ref="K7:K70" si="3">E7-J7</f>
        <v>-136</v>
      </c>
      <c r="M7" s="2">
        <f t="shared" ref="M7:M70" si="4">E7/5</f>
        <v>8.6</v>
      </c>
      <c r="N7" s="27"/>
      <c r="O7" s="27"/>
      <c r="Q7" s="2">
        <f t="shared" ref="Q7:Q70" si="5">(F7+N7)/M7</f>
        <v>66.511627906976742</v>
      </c>
      <c r="R7" s="2">
        <f t="shared" ref="R7:R70" si="6">F7/M7</f>
        <v>66.511627906976742</v>
      </c>
      <c r="S7" s="2">
        <f>VLOOKUP(A7,[1]TDSheet!$A:$U,21,0)</f>
        <v>10.6</v>
      </c>
      <c r="T7" s="2">
        <f>VLOOKUP(A7,[1]TDSheet!$A:$V,22,0)</f>
        <v>10.333333333333334</v>
      </c>
      <c r="U7" s="2">
        <f>VLOOKUP(A7,[1]TDSheet!$A:$L,12,0)</f>
        <v>45.6</v>
      </c>
      <c r="W7" s="2">
        <f t="shared" si="2"/>
        <v>0</v>
      </c>
      <c r="X7" s="25">
        <f>VLOOKUP(A7,[1]TDSheet!$A:$Y,25,0)</f>
        <v>12</v>
      </c>
      <c r="Y7" s="26">
        <f t="shared" ref="Y7:Y70" si="7">N7/X7</f>
        <v>0</v>
      </c>
      <c r="Z7" s="2">
        <f t="shared" ref="Z7:Z70" si="8">Y7*X7*G7</f>
        <v>0</v>
      </c>
    </row>
    <row r="8" spans="1:26" ht="11.1" customHeight="1" x14ac:dyDescent="0.2">
      <c r="A8" s="8" t="s">
        <v>11</v>
      </c>
      <c r="B8" s="8" t="s">
        <v>9</v>
      </c>
      <c r="C8" s="10">
        <v>6</v>
      </c>
      <c r="D8" s="10">
        <v>744</v>
      </c>
      <c r="E8" s="10">
        <v>16</v>
      </c>
      <c r="F8" s="10">
        <v>733</v>
      </c>
      <c r="G8" s="25">
        <f>VLOOKUP(A8,[1]TDSheet!$A:$G,7,0)</f>
        <v>0.3</v>
      </c>
      <c r="H8" s="2">
        <f>VLOOKUP(A8,[2]Лист1!$A:$G,7,0)</f>
        <v>180</v>
      </c>
      <c r="I8" s="2" t="str">
        <f>VLOOKUP(A8,[3]Лист1!$A:$C,3,0)</f>
        <v>Вояж</v>
      </c>
      <c r="J8" s="2">
        <f>VLOOKUP(A8,[4]TDSheet!$A:$E,4,0)</f>
        <v>82</v>
      </c>
      <c r="K8" s="2">
        <f t="shared" si="3"/>
        <v>-66</v>
      </c>
      <c r="M8" s="2">
        <f t="shared" si="4"/>
        <v>3.2</v>
      </c>
      <c r="N8" s="27"/>
      <c r="O8" s="27"/>
      <c r="Q8" s="2">
        <f t="shared" si="5"/>
        <v>229.0625</v>
      </c>
      <c r="R8" s="2">
        <f t="shared" si="6"/>
        <v>229.0625</v>
      </c>
      <c r="S8" s="2">
        <f>VLOOKUP(A8,[1]TDSheet!$A:$U,21,0)</f>
        <v>33</v>
      </c>
      <c r="T8" s="2">
        <f>VLOOKUP(A8,[1]TDSheet!$A:$V,22,0)</f>
        <v>11.333333333333334</v>
      </c>
      <c r="U8" s="2">
        <f>VLOOKUP(A8,[1]TDSheet!$A:$L,12,0)</f>
        <v>68.8</v>
      </c>
      <c r="W8" s="2">
        <f t="shared" si="2"/>
        <v>0</v>
      </c>
      <c r="X8" s="25">
        <f>VLOOKUP(A8,[1]TDSheet!$A:$Y,25,0)</f>
        <v>12</v>
      </c>
      <c r="Y8" s="26">
        <f t="shared" si="7"/>
        <v>0</v>
      </c>
      <c r="Z8" s="2">
        <f t="shared" si="8"/>
        <v>0</v>
      </c>
    </row>
    <row r="9" spans="1:26" ht="11.1" customHeight="1" x14ac:dyDescent="0.2">
      <c r="A9" s="8" t="s">
        <v>12</v>
      </c>
      <c r="B9" s="8" t="s">
        <v>9</v>
      </c>
      <c r="C9" s="10">
        <v>11</v>
      </c>
      <c r="D9" s="10">
        <v>588</v>
      </c>
      <c r="E9" s="10">
        <v>18</v>
      </c>
      <c r="F9" s="10">
        <v>575</v>
      </c>
      <c r="G9" s="25">
        <f>VLOOKUP(A9,[1]TDSheet!$A:$G,7,0)</f>
        <v>0.3</v>
      </c>
      <c r="H9" s="2">
        <f>VLOOKUP(A9,[2]Лист1!$A:$G,7,0)</f>
        <v>180</v>
      </c>
      <c r="I9" s="2" t="str">
        <f>VLOOKUP(A9,[3]Лист1!$A:$C,3,0)</f>
        <v>Вояж</v>
      </c>
      <c r="J9" s="2">
        <f>VLOOKUP(A9,[4]TDSheet!$A:$E,4,0)</f>
        <v>33</v>
      </c>
      <c r="K9" s="2">
        <f t="shared" si="3"/>
        <v>-15</v>
      </c>
      <c r="M9" s="2">
        <f t="shared" si="4"/>
        <v>3.6</v>
      </c>
      <c r="N9" s="27"/>
      <c r="O9" s="27"/>
      <c r="Q9" s="2">
        <f t="shared" si="5"/>
        <v>159.72222222222223</v>
      </c>
      <c r="R9" s="2">
        <f t="shared" si="6"/>
        <v>159.72222222222223</v>
      </c>
      <c r="S9" s="2">
        <f>VLOOKUP(A9,[1]TDSheet!$A:$U,21,0)</f>
        <v>12.6</v>
      </c>
      <c r="T9" s="2">
        <f>VLOOKUP(A9,[1]TDSheet!$A:$V,22,0)</f>
        <v>3.6666666666666665</v>
      </c>
      <c r="U9" s="2">
        <f>VLOOKUP(A9,[1]TDSheet!$A:$L,12,0)</f>
        <v>48</v>
      </c>
      <c r="W9" s="2">
        <f t="shared" si="2"/>
        <v>0</v>
      </c>
      <c r="X9" s="25">
        <f>VLOOKUP(A9,[1]TDSheet!$A:$Y,25,0)</f>
        <v>12</v>
      </c>
      <c r="Y9" s="26">
        <f t="shared" si="7"/>
        <v>0</v>
      </c>
      <c r="Z9" s="2">
        <f t="shared" si="8"/>
        <v>0</v>
      </c>
    </row>
    <row r="10" spans="1:26" ht="11.1" customHeight="1" x14ac:dyDescent="0.2">
      <c r="A10" s="8" t="s">
        <v>13</v>
      </c>
      <c r="B10" s="8" t="s">
        <v>9</v>
      </c>
      <c r="C10" s="10">
        <v>102</v>
      </c>
      <c r="D10" s="10">
        <v>804</v>
      </c>
      <c r="E10" s="10">
        <v>97</v>
      </c>
      <c r="F10" s="10">
        <v>780</v>
      </c>
      <c r="G10" s="25">
        <f>VLOOKUP(A10,[1]TDSheet!$A:$G,7,0)</f>
        <v>0.3</v>
      </c>
      <c r="H10" s="2">
        <f>VLOOKUP(A10,[2]Лист1!$A:$G,7,0)</f>
        <v>180</v>
      </c>
      <c r="I10" s="2" t="str">
        <f>VLOOKUP(A10,[3]Лист1!$A:$C,3,0)</f>
        <v>Вояж</v>
      </c>
      <c r="J10" s="2">
        <f>VLOOKUP(A10,[4]TDSheet!$A:$E,4,0)</f>
        <v>118</v>
      </c>
      <c r="K10" s="2">
        <f t="shared" si="3"/>
        <v>-21</v>
      </c>
      <c r="M10" s="2">
        <f t="shared" si="4"/>
        <v>19.399999999999999</v>
      </c>
      <c r="N10" s="27"/>
      <c r="O10" s="27"/>
      <c r="Q10" s="2">
        <f t="shared" si="5"/>
        <v>40.206185567010316</v>
      </c>
      <c r="R10" s="2">
        <f t="shared" si="6"/>
        <v>40.206185567010316</v>
      </c>
      <c r="S10" s="2">
        <f>VLOOKUP(A10,[1]TDSheet!$A:$U,21,0)</f>
        <v>27.6</v>
      </c>
      <c r="T10" s="2">
        <f>VLOOKUP(A10,[1]TDSheet!$A:$V,22,0)</f>
        <v>5.666666666666667</v>
      </c>
      <c r="U10" s="2">
        <f>VLOOKUP(A10,[1]TDSheet!$A:$L,12,0)</f>
        <v>74.400000000000006</v>
      </c>
      <c r="W10" s="2">
        <f t="shared" si="2"/>
        <v>0</v>
      </c>
      <c r="X10" s="25">
        <f>VLOOKUP(A10,[1]TDSheet!$A:$Y,25,0)</f>
        <v>12</v>
      </c>
      <c r="Y10" s="26">
        <f t="shared" si="7"/>
        <v>0</v>
      </c>
      <c r="Z10" s="2">
        <f t="shared" si="8"/>
        <v>0</v>
      </c>
    </row>
    <row r="11" spans="1:26" ht="11.1" customHeight="1" x14ac:dyDescent="0.2">
      <c r="A11" s="8" t="s">
        <v>14</v>
      </c>
      <c r="B11" s="8" t="s">
        <v>9</v>
      </c>
      <c r="C11" s="10">
        <v>39</v>
      </c>
      <c r="D11" s="10">
        <v>720</v>
      </c>
      <c r="E11" s="10">
        <v>24</v>
      </c>
      <c r="F11" s="10">
        <v>691</v>
      </c>
      <c r="G11" s="25">
        <f>VLOOKUP(A11,[1]TDSheet!$A:$G,7,0)</f>
        <v>0.09</v>
      </c>
      <c r="H11" s="2">
        <f>VLOOKUP(A11,[2]Лист1!$A:$G,7,0)</f>
        <v>180</v>
      </c>
      <c r="I11" s="2" t="str">
        <f>VLOOKUP(A11,[3]Лист1!$A:$C,3,0)</f>
        <v>Вояж</v>
      </c>
      <c r="J11" s="2">
        <f>VLOOKUP(A11,[4]TDSheet!$A:$E,4,0)</f>
        <v>25</v>
      </c>
      <c r="K11" s="2">
        <f t="shared" si="3"/>
        <v>-1</v>
      </c>
      <c r="M11" s="2">
        <f t="shared" si="4"/>
        <v>4.8</v>
      </c>
      <c r="N11" s="27"/>
      <c r="O11" s="27"/>
      <c r="Q11" s="2">
        <f t="shared" si="5"/>
        <v>143.95833333333334</v>
      </c>
      <c r="R11" s="2">
        <f t="shared" si="6"/>
        <v>143.95833333333334</v>
      </c>
      <c r="S11" s="2">
        <f>VLOOKUP(A11,[1]TDSheet!$A:$U,21,0)</f>
        <v>17.399999999999999</v>
      </c>
      <c r="T11" s="2">
        <f>VLOOKUP(A11,[1]TDSheet!$A:$V,22,0)</f>
        <v>17.666666666666668</v>
      </c>
      <c r="U11" s="2">
        <f>VLOOKUP(A11,[1]TDSheet!$A:$L,12,0)</f>
        <v>62.2</v>
      </c>
      <c r="W11" s="2">
        <f t="shared" si="2"/>
        <v>0</v>
      </c>
      <c r="X11" s="25">
        <f>VLOOKUP(A11,[1]TDSheet!$A:$Y,25,0)</f>
        <v>24</v>
      </c>
      <c r="Y11" s="26">
        <f t="shared" si="7"/>
        <v>0</v>
      </c>
      <c r="Z11" s="2">
        <f t="shared" si="8"/>
        <v>0</v>
      </c>
    </row>
    <row r="12" spans="1:26" ht="21.95" customHeight="1" x14ac:dyDescent="0.2">
      <c r="A12" s="8" t="s">
        <v>15</v>
      </c>
      <c r="B12" s="8" t="s">
        <v>9</v>
      </c>
      <c r="C12" s="9"/>
      <c r="D12" s="10">
        <v>120</v>
      </c>
      <c r="E12" s="10">
        <v>10</v>
      </c>
      <c r="F12" s="10">
        <v>110</v>
      </c>
      <c r="G12" s="25">
        <f>VLOOKUP(A12,[1]TDSheet!$A:$G,7,0)</f>
        <v>0.36</v>
      </c>
      <c r="H12" s="2">
        <f>VLOOKUP(A12,[2]Лист1!$A:$G,7,0)</f>
        <v>180</v>
      </c>
      <c r="I12" s="2" t="str">
        <f>VLOOKUP(A12,[3]Лист1!$A:$C,3,0)</f>
        <v>Вояж</v>
      </c>
      <c r="J12" s="2">
        <f>VLOOKUP(A12,[4]TDSheet!$A:$E,4,0)</f>
        <v>12</v>
      </c>
      <c r="K12" s="2">
        <f t="shared" si="3"/>
        <v>-2</v>
      </c>
      <c r="M12" s="2">
        <f t="shared" si="4"/>
        <v>2</v>
      </c>
      <c r="N12" s="27"/>
      <c r="O12" s="27"/>
      <c r="Q12" s="2">
        <f t="shared" si="5"/>
        <v>55</v>
      </c>
      <c r="R12" s="2">
        <f t="shared" si="6"/>
        <v>55</v>
      </c>
      <c r="S12" s="2">
        <f>VLOOKUP(A12,[1]TDSheet!$A:$U,21,0)</f>
        <v>0</v>
      </c>
      <c r="T12" s="2">
        <f>VLOOKUP(A12,[1]TDSheet!$A:$V,22,0)</f>
        <v>0</v>
      </c>
      <c r="U12" s="2">
        <f>VLOOKUP(A12,[1]TDSheet!$A:$L,12,0)</f>
        <v>2</v>
      </c>
      <c r="W12" s="2">
        <f t="shared" si="2"/>
        <v>0</v>
      </c>
      <c r="X12" s="25">
        <f>VLOOKUP(A12,[1]TDSheet!$A:$Y,25,0)</f>
        <v>10</v>
      </c>
      <c r="Y12" s="26">
        <f t="shared" si="7"/>
        <v>0</v>
      </c>
      <c r="Z12" s="2">
        <f t="shared" si="8"/>
        <v>0</v>
      </c>
    </row>
    <row r="13" spans="1:26" ht="21.95" customHeight="1" x14ac:dyDescent="0.2">
      <c r="A13" s="8" t="s">
        <v>16</v>
      </c>
      <c r="B13" s="8" t="s">
        <v>17</v>
      </c>
      <c r="C13" s="9"/>
      <c r="D13" s="10">
        <v>126</v>
      </c>
      <c r="E13" s="10">
        <v>27</v>
      </c>
      <c r="F13" s="10">
        <v>99</v>
      </c>
      <c r="G13" s="25">
        <f>VLOOKUP(A13,[1]TDSheet!$A:$G,7,0)</f>
        <v>1</v>
      </c>
      <c r="H13" s="2">
        <f>VLOOKUP(A13,[2]Лист1!$A:$G,7,0)</f>
        <v>180</v>
      </c>
      <c r="I13" s="2" t="str">
        <f>VLOOKUP(A13,[3]Лист1!$A:$C,3,0)</f>
        <v>Вояж</v>
      </c>
      <c r="J13" s="2">
        <f>VLOOKUP(A13,[4]TDSheet!$A:$E,4,0)</f>
        <v>33.5</v>
      </c>
      <c r="K13" s="2">
        <f t="shared" si="3"/>
        <v>-6.5</v>
      </c>
      <c r="M13" s="2">
        <f t="shared" si="4"/>
        <v>5.4</v>
      </c>
      <c r="N13" s="27">
        <v>150</v>
      </c>
      <c r="O13" s="27"/>
      <c r="Q13" s="2">
        <f t="shared" si="5"/>
        <v>46.111111111111107</v>
      </c>
      <c r="R13" s="2">
        <f t="shared" si="6"/>
        <v>18.333333333333332</v>
      </c>
      <c r="S13" s="2">
        <f>VLOOKUP(A13,[1]TDSheet!$A:$U,21,0)</f>
        <v>0</v>
      </c>
      <c r="T13" s="2">
        <f>VLOOKUP(A13,[1]TDSheet!$A:$V,22,0)</f>
        <v>0</v>
      </c>
      <c r="U13" s="2">
        <f>VLOOKUP(A13,[1]TDSheet!$A:$L,12,0)</f>
        <v>0.6</v>
      </c>
      <c r="W13" s="2">
        <f t="shared" si="2"/>
        <v>150</v>
      </c>
      <c r="X13" s="25">
        <f>VLOOKUP(A13,[1]TDSheet!$A:$Y,25,0)</f>
        <v>3</v>
      </c>
      <c r="Y13" s="26">
        <v>50</v>
      </c>
      <c r="Z13" s="2">
        <f t="shared" si="8"/>
        <v>150</v>
      </c>
    </row>
    <row r="14" spans="1:26" ht="21.95" customHeight="1" x14ac:dyDescent="0.2">
      <c r="A14" s="8" t="s">
        <v>18</v>
      </c>
      <c r="B14" s="8" t="s">
        <v>17</v>
      </c>
      <c r="C14" s="9"/>
      <c r="D14" s="10">
        <v>140.6</v>
      </c>
      <c r="E14" s="10">
        <v>37</v>
      </c>
      <c r="F14" s="10">
        <v>103.6</v>
      </c>
      <c r="G14" s="25">
        <v>1</v>
      </c>
      <c r="H14" s="2">
        <f>VLOOKUP(A14,[2]Лист1!$A:$G,7,0)</f>
        <v>180</v>
      </c>
      <c r="J14" s="2">
        <f>VLOOKUP(A14,[4]TDSheet!$A:$E,4,0)</f>
        <v>37.799999999999997</v>
      </c>
      <c r="K14" s="2">
        <f t="shared" si="3"/>
        <v>-0.79999999999999716</v>
      </c>
      <c r="M14" s="2">
        <f t="shared" si="4"/>
        <v>7.4</v>
      </c>
      <c r="N14" s="27"/>
      <c r="O14" s="27"/>
      <c r="Q14" s="2">
        <f t="shared" si="5"/>
        <v>13.999999999999998</v>
      </c>
      <c r="R14" s="2">
        <f t="shared" si="6"/>
        <v>13.999999999999998</v>
      </c>
      <c r="S14" s="2">
        <v>0</v>
      </c>
      <c r="T14" s="2">
        <v>0</v>
      </c>
      <c r="U14" s="2">
        <v>0</v>
      </c>
      <c r="W14" s="2">
        <f t="shared" si="2"/>
        <v>0</v>
      </c>
      <c r="X14" s="25">
        <v>3.7</v>
      </c>
      <c r="Y14" s="26">
        <f t="shared" si="7"/>
        <v>0</v>
      </c>
      <c r="Z14" s="2">
        <f t="shared" si="8"/>
        <v>0</v>
      </c>
    </row>
    <row r="15" spans="1:26" ht="11.1" customHeight="1" x14ac:dyDescent="0.2">
      <c r="A15" s="8" t="s">
        <v>19</v>
      </c>
      <c r="B15" s="8" t="s">
        <v>17</v>
      </c>
      <c r="C15" s="10">
        <v>262.5</v>
      </c>
      <c r="D15" s="10">
        <v>1339.4</v>
      </c>
      <c r="E15" s="10">
        <v>651.5</v>
      </c>
      <c r="F15" s="10">
        <v>806.09400000000005</v>
      </c>
      <c r="G15" s="25">
        <f>VLOOKUP(A15,[1]TDSheet!$A:$G,7,0)</f>
        <v>1</v>
      </c>
      <c r="H15" s="2">
        <f>VLOOKUP(A15,[2]Лист1!$A:$G,7,0)</f>
        <v>180</v>
      </c>
      <c r="J15" s="2">
        <f>VLOOKUP(A15,[4]TDSheet!$A:$E,4,0)</f>
        <v>704.9</v>
      </c>
      <c r="K15" s="2">
        <f t="shared" si="3"/>
        <v>-53.399999999999977</v>
      </c>
      <c r="M15" s="2">
        <f t="shared" si="4"/>
        <v>130.30000000000001</v>
      </c>
      <c r="N15" s="27">
        <f>15*M15-F15</f>
        <v>1148.4060000000002</v>
      </c>
      <c r="O15" s="27"/>
      <c r="Q15" s="2">
        <f t="shared" si="5"/>
        <v>15</v>
      </c>
      <c r="R15" s="2">
        <f t="shared" si="6"/>
        <v>6.1864466615502689</v>
      </c>
      <c r="S15" s="2">
        <f>VLOOKUP(A15,[1]TDSheet!$A:$U,21,0)</f>
        <v>98.44</v>
      </c>
      <c r="T15" s="2">
        <f>VLOOKUP(A15,[1]TDSheet!$A:$V,22,0)</f>
        <v>65.36666666666666</v>
      </c>
      <c r="U15" s="2">
        <f>VLOOKUP(A15,[1]TDSheet!$A:$L,12,0)</f>
        <v>111.02119999999999</v>
      </c>
      <c r="W15" s="2">
        <f t="shared" si="2"/>
        <v>1148.4060000000002</v>
      </c>
      <c r="X15" s="25">
        <f>VLOOKUP(A15,[1]TDSheet!$A:$Y,25,0)</f>
        <v>3.7</v>
      </c>
      <c r="Y15" s="26">
        <v>310</v>
      </c>
      <c r="Z15" s="2">
        <f t="shared" si="8"/>
        <v>1147</v>
      </c>
    </row>
    <row r="16" spans="1:26" ht="21.95" customHeight="1" x14ac:dyDescent="0.2">
      <c r="A16" s="8" t="s">
        <v>20</v>
      </c>
      <c r="B16" s="8" t="s">
        <v>17</v>
      </c>
      <c r="C16" s="10">
        <v>151.69999999999999</v>
      </c>
      <c r="D16" s="10"/>
      <c r="E16" s="10">
        <v>14.8</v>
      </c>
      <c r="F16" s="10">
        <v>136.9</v>
      </c>
      <c r="G16" s="25">
        <f>VLOOKUP(A16,[1]TDSheet!$A:$G,7,0)</f>
        <v>1</v>
      </c>
      <c r="H16" s="2">
        <f>VLOOKUP(A16,[2]Лист1!$A:$G,7,0)</f>
        <v>180</v>
      </c>
      <c r="J16" s="2">
        <f>VLOOKUP(A16,[4]TDSheet!$A:$E,4,0)</f>
        <v>19.3</v>
      </c>
      <c r="K16" s="2">
        <f t="shared" si="3"/>
        <v>-4.5</v>
      </c>
      <c r="M16" s="2">
        <f t="shared" si="4"/>
        <v>2.96</v>
      </c>
      <c r="N16" s="27"/>
      <c r="O16" s="27"/>
      <c r="Q16" s="2">
        <f t="shared" si="5"/>
        <v>46.25</v>
      </c>
      <c r="R16" s="2">
        <f t="shared" si="6"/>
        <v>46.25</v>
      </c>
      <c r="S16" s="2">
        <f>VLOOKUP(A16,[1]TDSheet!$A:$U,21,0)</f>
        <v>2.96</v>
      </c>
      <c r="T16" s="2">
        <f>VLOOKUP(A16,[1]TDSheet!$A:$V,22,0)</f>
        <v>2.4666666666666668</v>
      </c>
      <c r="U16" s="2">
        <f>VLOOKUP(A16,[1]TDSheet!$A:$L,12,0)</f>
        <v>5.92</v>
      </c>
      <c r="W16" s="2">
        <f t="shared" si="2"/>
        <v>0</v>
      </c>
      <c r="X16" s="25">
        <f>VLOOKUP(A16,[1]TDSheet!$A:$Y,25,0)</f>
        <v>3.7</v>
      </c>
      <c r="Y16" s="26">
        <f t="shared" si="7"/>
        <v>0</v>
      </c>
      <c r="Z16" s="2">
        <f t="shared" si="8"/>
        <v>0</v>
      </c>
    </row>
    <row r="17" spans="1:26" ht="11.1" customHeight="1" x14ac:dyDescent="0.2">
      <c r="A17" s="8" t="s">
        <v>21</v>
      </c>
      <c r="B17" s="8" t="s">
        <v>17</v>
      </c>
      <c r="C17" s="10">
        <v>2.7</v>
      </c>
      <c r="D17" s="10">
        <v>311.5</v>
      </c>
      <c r="E17" s="10">
        <v>21</v>
      </c>
      <c r="F17" s="10">
        <v>293.2</v>
      </c>
      <c r="G17" s="25">
        <f>VLOOKUP(A17,[1]TDSheet!$A:$G,7,0)</f>
        <v>1</v>
      </c>
      <c r="H17" s="2">
        <f>VLOOKUP(A17,[2]Лист1!$A:$G,7,0)</f>
        <v>180</v>
      </c>
      <c r="J17" s="2">
        <f>VLOOKUP(A17,[4]TDSheet!$A:$E,4,0)</f>
        <v>29</v>
      </c>
      <c r="K17" s="2">
        <f t="shared" si="3"/>
        <v>-8</v>
      </c>
      <c r="M17" s="2">
        <f t="shared" si="4"/>
        <v>4.2</v>
      </c>
      <c r="N17" s="27"/>
      <c r="O17" s="27"/>
      <c r="Q17" s="2">
        <f t="shared" si="5"/>
        <v>69.80952380952381</v>
      </c>
      <c r="R17" s="2">
        <f t="shared" si="6"/>
        <v>69.80952380952381</v>
      </c>
      <c r="S17" s="2">
        <f>VLOOKUP(A17,[1]TDSheet!$A:$U,21,0)</f>
        <v>2.88</v>
      </c>
      <c r="T17" s="2">
        <f>VLOOKUP(A17,[1]TDSheet!$A:$V,22,0)</f>
        <v>0</v>
      </c>
      <c r="U17" s="2">
        <f>VLOOKUP(A17,[1]TDSheet!$A:$L,12,0)</f>
        <v>11.24</v>
      </c>
      <c r="W17" s="2">
        <f t="shared" si="2"/>
        <v>0</v>
      </c>
      <c r="X17" s="25">
        <f>VLOOKUP(A17,[1]TDSheet!$A:$Y,25,0)</f>
        <v>3.5</v>
      </c>
      <c r="Y17" s="26">
        <f t="shared" si="7"/>
        <v>0</v>
      </c>
      <c r="Z17" s="2">
        <f t="shared" si="8"/>
        <v>0</v>
      </c>
    </row>
    <row r="18" spans="1:26" ht="11.1" customHeight="1" x14ac:dyDescent="0.2">
      <c r="A18" s="8" t="s">
        <v>22</v>
      </c>
      <c r="B18" s="8" t="s">
        <v>9</v>
      </c>
      <c r="C18" s="10">
        <v>126</v>
      </c>
      <c r="D18" s="10">
        <v>612</v>
      </c>
      <c r="E18" s="10">
        <v>103</v>
      </c>
      <c r="F18" s="10">
        <v>600</v>
      </c>
      <c r="G18" s="25">
        <f>VLOOKUP(A18,[1]TDSheet!$A:$G,7,0)</f>
        <v>0.25</v>
      </c>
      <c r="H18" s="2">
        <f>VLOOKUP(A18,[2]Лист1!$A:$G,7,0)</f>
        <v>180</v>
      </c>
      <c r="I18" s="2" t="str">
        <f>VLOOKUP(A18,[3]Лист1!$A:$C,3,0)</f>
        <v>Вояж</v>
      </c>
      <c r="J18" s="2">
        <f>VLOOKUP(A18,[4]TDSheet!$A:$E,4,0)</f>
        <v>129</v>
      </c>
      <c r="K18" s="2">
        <f t="shared" si="3"/>
        <v>-26</v>
      </c>
      <c r="M18" s="2">
        <f t="shared" si="4"/>
        <v>20.6</v>
      </c>
      <c r="N18" s="27"/>
      <c r="O18" s="27"/>
      <c r="Q18" s="2">
        <f t="shared" si="5"/>
        <v>29.126213592233007</v>
      </c>
      <c r="R18" s="2">
        <f t="shared" si="6"/>
        <v>29.126213592233007</v>
      </c>
      <c r="S18" s="2">
        <f>VLOOKUP(A18,[1]TDSheet!$A:$U,21,0)</f>
        <v>26.4</v>
      </c>
      <c r="T18" s="2">
        <f>VLOOKUP(A18,[1]TDSheet!$A:$V,22,0)</f>
        <v>4.666666666666667</v>
      </c>
      <c r="U18" s="2">
        <f>VLOOKUP(A18,[1]TDSheet!$A:$L,12,0)</f>
        <v>50.2</v>
      </c>
      <c r="W18" s="2">
        <f t="shared" si="2"/>
        <v>0</v>
      </c>
      <c r="X18" s="25">
        <f>VLOOKUP(A18,[1]TDSheet!$A:$Y,25,0)</f>
        <v>12</v>
      </c>
      <c r="Y18" s="26">
        <f t="shared" si="7"/>
        <v>0</v>
      </c>
      <c r="Z18" s="2">
        <f t="shared" si="8"/>
        <v>0</v>
      </c>
    </row>
    <row r="19" spans="1:26" ht="11.1" customHeight="1" x14ac:dyDescent="0.2">
      <c r="A19" s="8" t="s">
        <v>23</v>
      </c>
      <c r="B19" s="8" t="s">
        <v>9</v>
      </c>
      <c r="C19" s="10">
        <v>52</v>
      </c>
      <c r="D19" s="10">
        <v>612</v>
      </c>
      <c r="E19" s="10">
        <v>30</v>
      </c>
      <c r="F19" s="10">
        <v>602</v>
      </c>
      <c r="G19" s="25">
        <f>VLOOKUP(A19,[1]TDSheet!$A:$G,7,0)</f>
        <v>0.25</v>
      </c>
      <c r="H19" s="2">
        <f>VLOOKUP(A19,[2]Лист1!$A:$G,7,0)</f>
        <v>180</v>
      </c>
      <c r="I19" s="2" t="str">
        <f>VLOOKUP(A19,[3]Лист1!$A:$C,3,0)</f>
        <v>Вояж</v>
      </c>
      <c r="J19" s="2">
        <f>VLOOKUP(A19,[4]TDSheet!$A:$E,4,0)</f>
        <v>52</v>
      </c>
      <c r="K19" s="2">
        <f t="shared" si="3"/>
        <v>-22</v>
      </c>
      <c r="M19" s="2">
        <f t="shared" si="4"/>
        <v>6</v>
      </c>
      <c r="N19" s="27"/>
      <c r="O19" s="27"/>
      <c r="Q19" s="2">
        <f t="shared" si="5"/>
        <v>100.33333333333333</v>
      </c>
      <c r="R19" s="2">
        <f t="shared" si="6"/>
        <v>100.33333333333333</v>
      </c>
      <c r="S19" s="2">
        <f>VLOOKUP(A19,[1]TDSheet!$A:$U,21,0)</f>
        <v>9.4</v>
      </c>
      <c r="T19" s="2">
        <f>VLOOKUP(A19,[1]TDSheet!$A:$V,22,0)</f>
        <v>1.6666666666666667</v>
      </c>
      <c r="U19" s="2">
        <f>VLOOKUP(A19,[1]TDSheet!$A:$L,12,0)</f>
        <v>53.2</v>
      </c>
      <c r="W19" s="2">
        <f t="shared" si="2"/>
        <v>0</v>
      </c>
      <c r="X19" s="25">
        <f>VLOOKUP(A19,[1]TDSheet!$A:$Y,25,0)</f>
        <v>12</v>
      </c>
      <c r="Y19" s="26">
        <f t="shared" si="7"/>
        <v>0</v>
      </c>
      <c r="Z19" s="2">
        <f t="shared" si="8"/>
        <v>0</v>
      </c>
    </row>
    <row r="20" spans="1:26" ht="11.1" customHeight="1" x14ac:dyDescent="0.2">
      <c r="A20" s="29" t="s">
        <v>24</v>
      </c>
      <c r="B20" s="29" t="s">
        <v>17</v>
      </c>
      <c r="C20" s="33"/>
      <c r="D20" s="30"/>
      <c r="E20" s="34">
        <v>11.1</v>
      </c>
      <c r="F20" s="34">
        <v>-11.1</v>
      </c>
      <c r="G20" s="25">
        <v>0</v>
      </c>
      <c r="H20" s="2">
        <f>VLOOKUP(A20,[2]Лист1!$A:$G,7,0)</f>
        <v>180</v>
      </c>
      <c r="I20" s="2" t="str">
        <f>VLOOKUP(A20,[3]Лист1!$A:$C,3,0)</f>
        <v>Вояж</v>
      </c>
      <c r="J20" s="2">
        <f>VLOOKUP(A20,[4]TDSheet!$A:$E,4,0)</f>
        <v>10</v>
      </c>
      <c r="K20" s="2">
        <f t="shared" si="3"/>
        <v>1.0999999999999996</v>
      </c>
      <c r="M20" s="2">
        <f t="shared" si="4"/>
        <v>2.2199999999999998</v>
      </c>
      <c r="N20" s="27"/>
      <c r="O20" s="27"/>
      <c r="Q20" s="2">
        <f t="shared" si="5"/>
        <v>-5</v>
      </c>
      <c r="R20" s="2">
        <f t="shared" si="6"/>
        <v>-5</v>
      </c>
      <c r="S20" s="2">
        <v>0</v>
      </c>
      <c r="T20" s="2">
        <v>0</v>
      </c>
      <c r="U20" s="2">
        <v>0</v>
      </c>
      <c r="V20" s="32" t="s">
        <v>100</v>
      </c>
      <c r="W20" s="2">
        <f t="shared" si="2"/>
        <v>0</v>
      </c>
      <c r="X20" s="25">
        <v>0</v>
      </c>
      <c r="Y20" s="26">
        <v>0</v>
      </c>
      <c r="Z20" s="2">
        <f t="shared" si="8"/>
        <v>0</v>
      </c>
    </row>
    <row r="21" spans="1:26" ht="11.1" customHeight="1" x14ac:dyDescent="0.2">
      <c r="A21" s="8" t="s">
        <v>25</v>
      </c>
      <c r="B21" s="8" t="s">
        <v>17</v>
      </c>
      <c r="C21" s="9"/>
      <c r="D21" s="10">
        <v>551.29999999999995</v>
      </c>
      <c r="E21" s="34">
        <f>107.1+E20</f>
        <v>118.19999999999999</v>
      </c>
      <c r="F21" s="34">
        <f>444.2+F20</f>
        <v>433.09999999999997</v>
      </c>
      <c r="G21" s="25">
        <f>VLOOKUP(A21,[1]TDSheet!$A:$G,7,0)</f>
        <v>1</v>
      </c>
      <c r="H21" s="2">
        <f>VLOOKUP(A21,[2]Лист1!$A:$G,7,0)</f>
        <v>180</v>
      </c>
      <c r="J21" s="2">
        <f>VLOOKUP(A21,[4]TDSheet!$A:$E,4,0)</f>
        <v>107.3</v>
      </c>
      <c r="K21" s="2">
        <f t="shared" si="3"/>
        <v>10.899999999999991</v>
      </c>
      <c r="M21" s="2">
        <f t="shared" si="4"/>
        <v>23.639999999999997</v>
      </c>
      <c r="N21" s="27"/>
      <c r="O21" s="27"/>
      <c r="Q21" s="2">
        <f t="shared" si="5"/>
        <v>18.320642978003384</v>
      </c>
      <c r="R21" s="2">
        <f t="shared" si="6"/>
        <v>18.320642978003384</v>
      </c>
      <c r="S21" s="2">
        <f>VLOOKUP(A21,[1]TDSheet!$A:$U,21,0)</f>
        <v>0</v>
      </c>
      <c r="T21" s="2">
        <f>VLOOKUP(A21,[1]TDSheet!$A:$V,22,0)</f>
        <v>0</v>
      </c>
      <c r="U21" s="2">
        <f>VLOOKUP(A21,[1]TDSheet!$A:$L,12,0)</f>
        <v>0</v>
      </c>
      <c r="W21" s="2">
        <f t="shared" si="2"/>
        <v>0</v>
      </c>
      <c r="X21" s="25">
        <f>VLOOKUP(A21,[1]TDSheet!$A:$Y,25,0)</f>
        <v>3.7</v>
      </c>
      <c r="Y21" s="26">
        <f t="shared" si="7"/>
        <v>0</v>
      </c>
      <c r="Z21" s="2">
        <f t="shared" si="8"/>
        <v>0</v>
      </c>
    </row>
    <row r="22" spans="1:26" ht="11.1" customHeight="1" x14ac:dyDescent="0.2">
      <c r="A22" s="8" t="s">
        <v>26</v>
      </c>
      <c r="B22" s="8" t="s">
        <v>17</v>
      </c>
      <c r="C22" s="9"/>
      <c r="D22" s="10">
        <v>36</v>
      </c>
      <c r="E22" s="10">
        <v>21.6</v>
      </c>
      <c r="F22" s="10">
        <v>14.4</v>
      </c>
      <c r="G22" s="25">
        <f>VLOOKUP(A22,[1]TDSheet!$A:$G,7,0)</f>
        <v>1</v>
      </c>
      <c r="H22" s="2">
        <f>VLOOKUP(A22,[2]Лист1!$A:$G,7,0)</f>
        <v>180</v>
      </c>
      <c r="J22" s="2">
        <f>VLOOKUP(A22,[4]TDSheet!$A:$E,4,0)</f>
        <v>21.6</v>
      </c>
      <c r="K22" s="2">
        <f t="shared" si="3"/>
        <v>0</v>
      </c>
      <c r="M22" s="2">
        <f t="shared" si="4"/>
        <v>4.32</v>
      </c>
      <c r="N22" s="27">
        <f t="shared" ref="N22:N28" si="9">14*M22-F22</f>
        <v>46.080000000000005</v>
      </c>
      <c r="O22" s="27"/>
      <c r="Q22" s="2">
        <f t="shared" si="5"/>
        <v>14</v>
      </c>
      <c r="R22" s="2">
        <f t="shared" si="6"/>
        <v>3.333333333333333</v>
      </c>
      <c r="S22" s="2">
        <f>VLOOKUP(A22,[1]TDSheet!$A:$U,21,0)</f>
        <v>0</v>
      </c>
      <c r="T22" s="2">
        <f>VLOOKUP(A22,[1]TDSheet!$A:$V,22,0)</f>
        <v>0</v>
      </c>
      <c r="U22" s="2">
        <f>VLOOKUP(A22,[1]TDSheet!$A:$L,12,0)</f>
        <v>0</v>
      </c>
      <c r="W22" s="2">
        <f t="shared" si="2"/>
        <v>46.080000000000005</v>
      </c>
      <c r="X22" s="25">
        <f>VLOOKUP(A22,[1]TDSheet!$A:$Y,25,0)</f>
        <v>1.8</v>
      </c>
      <c r="Y22" s="26">
        <v>25</v>
      </c>
      <c r="Z22" s="2">
        <f t="shared" si="8"/>
        <v>45</v>
      </c>
    </row>
    <row r="23" spans="1:26" ht="11.1" customHeight="1" x14ac:dyDescent="0.2">
      <c r="A23" s="8" t="s">
        <v>27</v>
      </c>
      <c r="B23" s="8" t="s">
        <v>9</v>
      </c>
      <c r="C23" s="10">
        <v>77</v>
      </c>
      <c r="D23" s="10">
        <v>1020</v>
      </c>
      <c r="E23" s="10">
        <v>15</v>
      </c>
      <c r="F23" s="10">
        <v>1006</v>
      </c>
      <c r="G23" s="25">
        <f>VLOOKUP(A23,[1]TDSheet!$A:$G,7,0)</f>
        <v>0.25</v>
      </c>
      <c r="H23" s="2">
        <f>VLOOKUP(A23,[2]Лист1!$A:$G,7,0)</f>
        <v>180</v>
      </c>
      <c r="I23" s="2" t="str">
        <f>VLOOKUP(A23,[3]Лист1!$A:$C,3,0)</f>
        <v>Вояж</v>
      </c>
      <c r="J23" s="2">
        <f>VLOOKUP(A23,[4]TDSheet!$A:$E,4,0)</f>
        <v>38</v>
      </c>
      <c r="K23" s="2">
        <f t="shared" si="3"/>
        <v>-23</v>
      </c>
      <c r="M23" s="2">
        <f t="shared" si="4"/>
        <v>3</v>
      </c>
      <c r="N23" s="27"/>
      <c r="O23" s="27"/>
      <c r="Q23" s="2">
        <f t="shared" si="5"/>
        <v>335.33333333333331</v>
      </c>
      <c r="R23" s="2">
        <f t="shared" si="6"/>
        <v>335.33333333333331</v>
      </c>
      <c r="S23" s="2">
        <f>VLOOKUP(A23,[1]TDSheet!$A:$U,21,0)</f>
        <v>39.6</v>
      </c>
      <c r="T23" s="2">
        <f>VLOOKUP(A23,[1]TDSheet!$A:$V,22,0)</f>
        <v>23</v>
      </c>
      <c r="U23" s="2">
        <f>VLOOKUP(A23,[1]TDSheet!$A:$L,12,0)</f>
        <v>102.8</v>
      </c>
      <c r="W23" s="2">
        <f t="shared" si="2"/>
        <v>0</v>
      </c>
      <c r="X23" s="25">
        <f>VLOOKUP(A23,[1]TDSheet!$A:$Y,25,0)</f>
        <v>12</v>
      </c>
      <c r="Y23" s="26">
        <f t="shared" si="7"/>
        <v>0</v>
      </c>
      <c r="Z23" s="2">
        <f t="shared" si="8"/>
        <v>0</v>
      </c>
    </row>
    <row r="24" spans="1:26" ht="21.95" customHeight="1" x14ac:dyDescent="0.2">
      <c r="A24" s="8" t="s">
        <v>28</v>
      </c>
      <c r="B24" s="8" t="s">
        <v>9</v>
      </c>
      <c r="C24" s="10">
        <v>461</v>
      </c>
      <c r="D24" s="10">
        <v>150</v>
      </c>
      <c r="E24" s="10">
        <v>128</v>
      </c>
      <c r="F24" s="10">
        <v>474</v>
      </c>
      <c r="G24" s="25">
        <f>VLOOKUP(A24,[1]TDSheet!$A:$G,7,0)</f>
        <v>0.25</v>
      </c>
      <c r="H24" s="2">
        <f>VLOOKUP(A24,[2]Лист1!$A:$G,7,0)</f>
        <v>180</v>
      </c>
      <c r="I24" s="2" t="str">
        <f>VLOOKUP(A24,[3]Лист1!$A:$C,3,0)</f>
        <v>Вояж</v>
      </c>
      <c r="J24" s="2">
        <f>VLOOKUP(A24,[4]TDSheet!$A:$E,4,0)</f>
        <v>119</v>
      </c>
      <c r="K24" s="2">
        <f t="shared" si="3"/>
        <v>9</v>
      </c>
      <c r="M24" s="2">
        <f t="shared" si="4"/>
        <v>25.6</v>
      </c>
      <c r="N24" s="27"/>
      <c r="O24" s="27"/>
      <c r="Q24" s="2">
        <f t="shared" si="5"/>
        <v>18.515625</v>
      </c>
      <c r="R24" s="2">
        <f t="shared" si="6"/>
        <v>18.515625</v>
      </c>
      <c r="S24" s="2">
        <f>VLOOKUP(A24,[1]TDSheet!$A:$U,21,0)</f>
        <v>0</v>
      </c>
      <c r="T24" s="2">
        <f>VLOOKUP(A24,[1]TDSheet!$A:$V,22,0)</f>
        <v>0</v>
      </c>
      <c r="U24" s="2">
        <f>VLOOKUP(A24,[1]TDSheet!$A:$L,12,0)</f>
        <v>34</v>
      </c>
      <c r="W24" s="2">
        <f t="shared" si="2"/>
        <v>0</v>
      </c>
      <c r="X24" s="25">
        <f>VLOOKUP(A24,[1]TDSheet!$A:$Y,25,0)</f>
        <v>6</v>
      </c>
      <c r="Y24" s="26">
        <f t="shared" si="7"/>
        <v>0</v>
      </c>
      <c r="Z24" s="2">
        <f t="shared" si="8"/>
        <v>0</v>
      </c>
    </row>
    <row r="25" spans="1:26" ht="21.95" customHeight="1" x14ac:dyDescent="0.2">
      <c r="A25" s="8" t="s">
        <v>29</v>
      </c>
      <c r="B25" s="8" t="s">
        <v>9</v>
      </c>
      <c r="C25" s="10">
        <v>1</v>
      </c>
      <c r="D25" s="10">
        <v>108</v>
      </c>
      <c r="E25" s="10">
        <v>12</v>
      </c>
      <c r="F25" s="10">
        <v>97</v>
      </c>
      <c r="G25" s="25">
        <f>VLOOKUP(A25,[1]TDSheet!$A:$G,7,0)</f>
        <v>0.25</v>
      </c>
      <c r="H25" s="2">
        <f>VLOOKUP(A25,[2]Лист1!$A:$G,7,0)</f>
        <v>180</v>
      </c>
      <c r="I25" s="2" t="str">
        <f>VLOOKUP(A25,[3]Лист1!$A:$C,3,0)</f>
        <v>Вояж</v>
      </c>
      <c r="J25" s="2">
        <f>VLOOKUP(A25,[4]TDSheet!$A:$E,4,0)</f>
        <v>15</v>
      </c>
      <c r="K25" s="2">
        <f t="shared" si="3"/>
        <v>-3</v>
      </c>
      <c r="M25" s="2">
        <f t="shared" si="4"/>
        <v>2.4</v>
      </c>
      <c r="N25" s="27"/>
      <c r="O25" s="27"/>
      <c r="Q25" s="2">
        <f t="shared" si="5"/>
        <v>40.416666666666671</v>
      </c>
      <c r="R25" s="2">
        <f t="shared" si="6"/>
        <v>40.416666666666671</v>
      </c>
      <c r="S25" s="2">
        <f>VLOOKUP(A25,[1]TDSheet!$A:$U,21,0)</f>
        <v>0</v>
      </c>
      <c r="T25" s="2">
        <f>VLOOKUP(A25,[1]TDSheet!$A:$V,22,0)</f>
        <v>0</v>
      </c>
      <c r="U25" s="2">
        <f>VLOOKUP(A25,[1]TDSheet!$A:$L,12,0)</f>
        <v>1</v>
      </c>
      <c r="W25" s="2">
        <f t="shared" si="2"/>
        <v>0</v>
      </c>
      <c r="X25" s="25">
        <f>VLOOKUP(A25,[1]TDSheet!$A:$Y,25,0)</f>
        <v>6</v>
      </c>
      <c r="Y25" s="26">
        <f t="shared" si="7"/>
        <v>0</v>
      </c>
      <c r="Z25" s="2">
        <f t="shared" si="8"/>
        <v>0</v>
      </c>
    </row>
    <row r="26" spans="1:26" ht="11.1" customHeight="1" x14ac:dyDescent="0.2">
      <c r="A26" s="8" t="s">
        <v>30</v>
      </c>
      <c r="B26" s="8" t="s">
        <v>9</v>
      </c>
      <c r="C26" s="10">
        <v>1009</v>
      </c>
      <c r="D26" s="10">
        <v>252</v>
      </c>
      <c r="E26" s="10">
        <v>312</v>
      </c>
      <c r="F26" s="10">
        <v>887</v>
      </c>
      <c r="G26" s="25">
        <f>VLOOKUP(A26,[1]TDSheet!$A:$G,7,0)</f>
        <v>0.25</v>
      </c>
      <c r="H26" s="2">
        <f>VLOOKUP(A26,[2]Лист1!$A:$G,7,0)</f>
        <v>180</v>
      </c>
      <c r="I26" s="2" t="str">
        <f>VLOOKUP(A26,[3]Лист1!$A:$C,3,0)</f>
        <v>Вояж</v>
      </c>
      <c r="J26" s="2">
        <f>VLOOKUP(A26,[4]TDSheet!$A:$E,4,0)</f>
        <v>313</v>
      </c>
      <c r="K26" s="2">
        <f t="shared" si="3"/>
        <v>-1</v>
      </c>
      <c r="M26" s="2">
        <f t="shared" si="4"/>
        <v>62.4</v>
      </c>
      <c r="N26" s="27">
        <v>300</v>
      </c>
      <c r="O26" s="27"/>
      <c r="Q26" s="2">
        <f t="shared" si="5"/>
        <v>19.022435897435898</v>
      </c>
      <c r="R26" s="2">
        <f t="shared" si="6"/>
        <v>14.214743589743589</v>
      </c>
      <c r="S26" s="2">
        <f>VLOOKUP(A26,[1]TDSheet!$A:$U,21,0)</f>
        <v>35.4</v>
      </c>
      <c r="T26" s="2">
        <f>VLOOKUP(A26,[1]TDSheet!$A:$V,22,0)</f>
        <v>24.666666666666668</v>
      </c>
      <c r="U26" s="2">
        <f>VLOOKUP(A26,[1]TDSheet!$A:$L,12,0)</f>
        <v>67.400000000000006</v>
      </c>
      <c r="W26" s="2">
        <f t="shared" si="2"/>
        <v>75</v>
      </c>
      <c r="X26" s="25">
        <f>VLOOKUP(A26,[1]TDSheet!$A:$Y,25,0)</f>
        <v>6</v>
      </c>
      <c r="Y26" s="26">
        <v>50</v>
      </c>
      <c r="Z26" s="2">
        <f t="shared" si="8"/>
        <v>75</v>
      </c>
    </row>
    <row r="27" spans="1:26" ht="11.1" customHeight="1" x14ac:dyDescent="0.2">
      <c r="A27" s="8" t="s">
        <v>31</v>
      </c>
      <c r="B27" s="8" t="s">
        <v>9</v>
      </c>
      <c r="C27" s="10">
        <v>97</v>
      </c>
      <c r="D27" s="10">
        <v>816</v>
      </c>
      <c r="E27" s="10">
        <v>51</v>
      </c>
      <c r="F27" s="10">
        <v>816</v>
      </c>
      <c r="G27" s="25">
        <f>VLOOKUP(A27,[1]TDSheet!$A:$G,7,0)</f>
        <v>0.25</v>
      </c>
      <c r="H27" s="2">
        <f>VLOOKUP(A27,[2]Лист1!$A:$G,7,0)</f>
        <v>180</v>
      </c>
      <c r="I27" s="2" t="str">
        <f>VLOOKUP(A27,[3]Лист1!$A:$C,3,0)</f>
        <v>Вояж</v>
      </c>
      <c r="J27" s="2">
        <f>VLOOKUP(A27,[4]TDSheet!$A:$E,4,0)</f>
        <v>154</v>
      </c>
      <c r="K27" s="2">
        <f t="shared" si="3"/>
        <v>-103</v>
      </c>
      <c r="M27" s="2">
        <f t="shared" si="4"/>
        <v>10.199999999999999</v>
      </c>
      <c r="N27" s="27"/>
      <c r="O27" s="27"/>
      <c r="Q27" s="2">
        <f t="shared" si="5"/>
        <v>80</v>
      </c>
      <c r="R27" s="2">
        <f t="shared" si="6"/>
        <v>80</v>
      </c>
      <c r="S27" s="2">
        <f>VLOOKUP(A27,[1]TDSheet!$A:$U,21,0)</f>
        <v>28.6</v>
      </c>
      <c r="T27" s="2">
        <f>VLOOKUP(A27,[1]TDSheet!$A:$V,22,0)</f>
        <v>21.333333333333332</v>
      </c>
      <c r="U27" s="2">
        <f>VLOOKUP(A27,[1]TDSheet!$A:$L,12,0)</f>
        <v>74</v>
      </c>
      <c r="W27" s="2">
        <f t="shared" si="2"/>
        <v>0</v>
      </c>
      <c r="X27" s="25">
        <f>VLOOKUP(A27,[1]TDSheet!$A:$Y,25,0)</f>
        <v>12</v>
      </c>
      <c r="Y27" s="26">
        <f t="shared" si="7"/>
        <v>0</v>
      </c>
      <c r="Z27" s="2">
        <f t="shared" si="8"/>
        <v>0</v>
      </c>
    </row>
    <row r="28" spans="1:26" ht="11.1" customHeight="1" x14ac:dyDescent="0.2">
      <c r="A28" s="8" t="s">
        <v>32</v>
      </c>
      <c r="B28" s="8" t="s">
        <v>9</v>
      </c>
      <c r="C28" s="10">
        <v>9</v>
      </c>
      <c r="D28" s="10"/>
      <c r="E28" s="10">
        <v>8</v>
      </c>
      <c r="F28" s="10">
        <v>1</v>
      </c>
      <c r="G28" s="25">
        <f>VLOOKUP(A28,[1]TDSheet!$A:$G,7,0)</f>
        <v>0.25</v>
      </c>
      <c r="H28" s="2">
        <f>VLOOKUP(A28,[2]Лист1!$A:$G,7,0)</f>
        <v>180</v>
      </c>
      <c r="J28" s="2">
        <f>VLOOKUP(A28,[4]TDSheet!$A:$E,4,0)</f>
        <v>10</v>
      </c>
      <c r="K28" s="2">
        <f t="shared" si="3"/>
        <v>-2</v>
      </c>
      <c r="M28" s="2">
        <f t="shared" si="4"/>
        <v>1.6</v>
      </c>
      <c r="N28" s="27">
        <f t="shared" si="9"/>
        <v>21.400000000000002</v>
      </c>
      <c r="O28" s="27"/>
      <c r="Q28" s="2">
        <f t="shared" si="5"/>
        <v>14</v>
      </c>
      <c r="R28" s="2">
        <f t="shared" si="6"/>
        <v>0.625</v>
      </c>
      <c r="S28" s="2">
        <f>VLOOKUP(A28,[1]TDSheet!$A:$U,21,0)</f>
        <v>0</v>
      </c>
      <c r="T28" s="2">
        <f>VLOOKUP(A28,[1]TDSheet!$A:$V,22,0)</f>
        <v>0</v>
      </c>
      <c r="U28" s="2">
        <f>VLOOKUP(A28,[1]TDSheet!$A:$L,12,0)</f>
        <v>0.6</v>
      </c>
      <c r="V28" s="2" t="str">
        <f>VLOOKUP(A28,[1]TDSheet!$A:$W,23,0)</f>
        <v>новинка/ согласовал Химич</v>
      </c>
      <c r="W28" s="2">
        <f t="shared" si="2"/>
        <v>5.3500000000000005</v>
      </c>
      <c r="X28" s="25">
        <f>VLOOKUP(A28,[1]TDSheet!$A:$Y,25,0)</f>
        <v>12</v>
      </c>
      <c r="Y28" s="26">
        <v>2</v>
      </c>
      <c r="Z28" s="2">
        <f t="shared" si="8"/>
        <v>6</v>
      </c>
    </row>
    <row r="29" spans="1:26" ht="11.1" customHeight="1" x14ac:dyDescent="0.2">
      <c r="A29" s="29" t="s">
        <v>33</v>
      </c>
      <c r="B29" s="29" t="s">
        <v>17</v>
      </c>
      <c r="C29" s="30">
        <v>-6</v>
      </c>
      <c r="D29" s="30"/>
      <c r="E29" s="34">
        <v>6</v>
      </c>
      <c r="F29" s="34">
        <v>-12</v>
      </c>
      <c r="G29" s="25">
        <f>VLOOKUP(A29,[1]TDSheet!$A:$G,7,0)</f>
        <v>0</v>
      </c>
      <c r="H29" s="2">
        <f>VLOOKUP(A29,[2]Лист1!$A:$G,7,0)</f>
        <v>180</v>
      </c>
      <c r="J29" s="2">
        <f>VLOOKUP(A29,[4]TDSheet!$A:$E,4,0)</f>
        <v>6</v>
      </c>
      <c r="K29" s="2">
        <f t="shared" si="3"/>
        <v>0</v>
      </c>
      <c r="M29" s="2">
        <f t="shared" si="4"/>
        <v>1.2</v>
      </c>
      <c r="N29" s="27"/>
      <c r="O29" s="27"/>
      <c r="Q29" s="2">
        <f t="shared" si="5"/>
        <v>-10</v>
      </c>
      <c r="R29" s="2">
        <f t="shared" si="6"/>
        <v>-10</v>
      </c>
      <c r="S29" s="2">
        <f>VLOOKUP(A29,[1]TDSheet!$A:$U,21,0)</f>
        <v>0</v>
      </c>
      <c r="T29" s="2">
        <f>VLOOKUP(A29,[1]TDSheet!$A:$V,22,0)</f>
        <v>0</v>
      </c>
      <c r="U29" s="2">
        <f>VLOOKUP(A29,[1]TDSheet!$A:$L,12,0)</f>
        <v>1.2</v>
      </c>
      <c r="V29" s="28" t="str">
        <f>VLOOKUP(A29,[1]TDSheet!$A:$W,23,0)</f>
        <v>устар.</v>
      </c>
      <c r="W29" s="2">
        <f t="shared" si="2"/>
        <v>0</v>
      </c>
      <c r="X29" s="25">
        <f>VLOOKUP(A29,[1]TDSheet!$A:$Y,25,0)</f>
        <v>0</v>
      </c>
      <c r="Y29" s="26">
        <v>0</v>
      </c>
      <c r="Z29" s="2">
        <f t="shared" si="8"/>
        <v>0</v>
      </c>
    </row>
    <row r="30" spans="1:26" ht="11.1" customHeight="1" x14ac:dyDescent="0.2">
      <c r="A30" s="8" t="s">
        <v>34</v>
      </c>
      <c r="B30" s="8" t="s">
        <v>17</v>
      </c>
      <c r="C30" s="10">
        <v>141.6</v>
      </c>
      <c r="D30" s="10">
        <v>162</v>
      </c>
      <c r="E30" s="34">
        <f>136+E29</f>
        <v>142</v>
      </c>
      <c r="F30" s="34">
        <f>143.6+F29</f>
        <v>131.6</v>
      </c>
      <c r="G30" s="25">
        <f>VLOOKUP(A30,[1]TDSheet!$A:$G,7,0)</f>
        <v>1</v>
      </c>
      <c r="H30" s="2">
        <f>VLOOKUP(A30,[2]Лист1!$A:$G,7,0)</f>
        <v>180</v>
      </c>
      <c r="J30" s="2">
        <f>VLOOKUP(A30,[4]TDSheet!$A:$E,4,0)</f>
        <v>139</v>
      </c>
      <c r="K30" s="2">
        <f t="shared" si="3"/>
        <v>3</v>
      </c>
      <c r="M30" s="2">
        <f t="shared" si="4"/>
        <v>28.4</v>
      </c>
      <c r="N30" s="27">
        <f>15*M30-F30</f>
        <v>294.39999999999998</v>
      </c>
      <c r="O30" s="27"/>
      <c r="Q30" s="2">
        <f t="shared" si="5"/>
        <v>15</v>
      </c>
      <c r="R30" s="2">
        <f t="shared" si="6"/>
        <v>4.6338028169014081</v>
      </c>
      <c r="S30" s="2">
        <f>VLOOKUP(A30,[1]TDSheet!$A:$U,21,0)</f>
        <v>16.600000000000001</v>
      </c>
      <c r="T30" s="2">
        <f>VLOOKUP(A30,[1]TDSheet!$A:$V,22,0)</f>
        <v>8</v>
      </c>
      <c r="U30" s="2">
        <f>VLOOKUP(A30,[1]TDSheet!$A:$L,12,0)</f>
        <v>7</v>
      </c>
      <c r="W30" s="2">
        <f t="shared" si="2"/>
        <v>294.39999999999998</v>
      </c>
      <c r="X30" s="25">
        <f>VLOOKUP(A30,[1]TDSheet!$A:$Y,25,0)</f>
        <v>6</v>
      </c>
      <c r="Y30" s="26">
        <v>49</v>
      </c>
      <c r="Z30" s="2">
        <f t="shared" si="8"/>
        <v>294</v>
      </c>
    </row>
    <row r="31" spans="1:26" ht="21.95" customHeight="1" x14ac:dyDescent="0.2">
      <c r="A31" s="8" t="s">
        <v>35</v>
      </c>
      <c r="B31" s="8" t="s">
        <v>9</v>
      </c>
      <c r="C31" s="10">
        <v>6</v>
      </c>
      <c r="D31" s="10">
        <v>102</v>
      </c>
      <c r="E31" s="10">
        <v>12</v>
      </c>
      <c r="F31" s="10">
        <v>96</v>
      </c>
      <c r="G31" s="25">
        <f>VLOOKUP(A31,[1]TDSheet!$A:$G,7,0)</f>
        <v>0.25</v>
      </c>
      <c r="H31" s="2">
        <f>VLOOKUP(A31,[2]Лист1!$A:$G,7,0)</f>
        <v>180</v>
      </c>
      <c r="I31" s="2" t="str">
        <f>VLOOKUP(A31,[3]Лист1!$A:$C,3,0)</f>
        <v>Вояж</v>
      </c>
      <c r="J31" s="2">
        <f>VLOOKUP(A31,[4]TDSheet!$A:$E,4,0)</f>
        <v>12</v>
      </c>
      <c r="K31" s="2">
        <f t="shared" si="3"/>
        <v>0</v>
      </c>
      <c r="M31" s="2">
        <f t="shared" si="4"/>
        <v>2.4</v>
      </c>
      <c r="N31" s="27">
        <v>60</v>
      </c>
      <c r="O31" s="27"/>
      <c r="Q31" s="2">
        <f t="shared" si="5"/>
        <v>65</v>
      </c>
      <c r="R31" s="2">
        <f t="shared" si="6"/>
        <v>40</v>
      </c>
      <c r="S31" s="2">
        <f>VLOOKUP(A31,[1]TDSheet!$A:$U,21,0)</f>
        <v>0</v>
      </c>
      <c r="T31" s="2">
        <f>VLOOKUP(A31,[1]TDSheet!$A:$V,22,0)</f>
        <v>0</v>
      </c>
      <c r="U31" s="2">
        <f>VLOOKUP(A31,[1]TDSheet!$A:$L,12,0)</f>
        <v>0</v>
      </c>
      <c r="V31" s="31"/>
      <c r="W31" s="2">
        <f t="shared" si="2"/>
        <v>15</v>
      </c>
      <c r="X31" s="25">
        <f>VLOOKUP(A31,[1]TDSheet!$A:$Y,25,0)</f>
        <v>6</v>
      </c>
      <c r="Y31" s="26">
        <v>10</v>
      </c>
      <c r="Z31" s="2">
        <f t="shared" si="8"/>
        <v>15</v>
      </c>
    </row>
    <row r="32" spans="1:26" ht="11.1" customHeight="1" x14ac:dyDescent="0.2">
      <c r="A32" s="8" t="s">
        <v>36</v>
      </c>
      <c r="B32" s="8" t="s">
        <v>9</v>
      </c>
      <c r="C32" s="9"/>
      <c r="D32" s="10">
        <v>216</v>
      </c>
      <c r="E32" s="10">
        <v>12</v>
      </c>
      <c r="F32" s="10">
        <v>204</v>
      </c>
      <c r="G32" s="25">
        <f>VLOOKUP(A32,[1]TDSheet!$A:$G,7,0)</f>
        <v>0.25</v>
      </c>
      <c r="H32" s="2">
        <f>VLOOKUP(A32,[2]Лист1!$A:$G,7,0)</f>
        <v>180</v>
      </c>
      <c r="I32" s="2" t="str">
        <f>VLOOKUP(A32,[3]Лист1!$A:$C,3,0)</f>
        <v>Вояж</v>
      </c>
      <c r="J32" s="2">
        <f>VLOOKUP(A32,[4]TDSheet!$A:$E,4,0)</f>
        <v>16</v>
      </c>
      <c r="K32" s="2">
        <f t="shared" si="3"/>
        <v>-4</v>
      </c>
      <c r="M32" s="2">
        <f t="shared" si="4"/>
        <v>2.4</v>
      </c>
      <c r="N32" s="27"/>
      <c r="O32" s="27"/>
      <c r="Q32" s="2">
        <f t="shared" si="5"/>
        <v>85</v>
      </c>
      <c r="R32" s="2">
        <f t="shared" si="6"/>
        <v>85</v>
      </c>
      <c r="S32" s="2">
        <f>VLOOKUP(A32,[1]TDSheet!$A:$U,21,0)</f>
        <v>15</v>
      </c>
      <c r="T32" s="2">
        <f>VLOOKUP(A32,[1]TDSheet!$A:$V,22,0)</f>
        <v>0</v>
      </c>
      <c r="U32" s="2">
        <f>VLOOKUP(A32,[1]TDSheet!$A:$L,12,0)</f>
        <v>8.6</v>
      </c>
      <c r="W32" s="2">
        <f t="shared" si="2"/>
        <v>0</v>
      </c>
      <c r="X32" s="25">
        <f>VLOOKUP(A32,[1]TDSheet!$A:$Y,25,0)</f>
        <v>12</v>
      </c>
      <c r="Y32" s="26">
        <f t="shared" si="7"/>
        <v>0</v>
      </c>
      <c r="Z32" s="2">
        <f t="shared" si="8"/>
        <v>0</v>
      </c>
    </row>
    <row r="33" spans="1:26" ht="21.95" customHeight="1" x14ac:dyDescent="0.2">
      <c r="A33" s="8" t="s">
        <v>37</v>
      </c>
      <c r="B33" s="8" t="s">
        <v>9</v>
      </c>
      <c r="C33" s="10">
        <v>26</v>
      </c>
      <c r="D33" s="10">
        <v>392</v>
      </c>
      <c r="E33" s="10">
        <v>28</v>
      </c>
      <c r="F33" s="10">
        <v>386</v>
      </c>
      <c r="G33" s="25">
        <f>VLOOKUP(A33,[1]TDSheet!$A:$G,7,0)</f>
        <v>0.75</v>
      </c>
      <c r="H33" s="2">
        <f>VLOOKUP(A33,[2]Лист1!$A:$G,7,0)</f>
        <v>180</v>
      </c>
      <c r="I33" s="2" t="str">
        <f>VLOOKUP(A33,[3]Лист1!$A:$C,3,0)</f>
        <v>Вояж</v>
      </c>
      <c r="J33" s="2">
        <f>VLOOKUP(A33,[4]TDSheet!$A:$E,4,0)</f>
        <v>33</v>
      </c>
      <c r="K33" s="2">
        <f t="shared" si="3"/>
        <v>-5</v>
      </c>
      <c r="M33" s="2">
        <f t="shared" si="4"/>
        <v>5.6</v>
      </c>
      <c r="N33" s="27"/>
      <c r="O33" s="27"/>
      <c r="Q33" s="2">
        <f t="shared" si="5"/>
        <v>68.928571428571431</v>
      </c>
      <c r="R33" s="2">
        <f t="shared" si="6"/>
        <v>68.928571428571431</v>
      </c>
      <c r="S33" s="2">
        <f>VLOOKUP(A33,[1]TDSheet!$A:$U,21,0)</f>
        <v>6.2</v>
      </c>
      <c r="T33" s="2">
        <f>VLOOKUP(A33,[1]TDSheet!$A:$V,22,0)</f>
        <v>2.6666666666666665</v>
      </c>
      <c r="U33" s="2">
        <f>VLOOKUP(A33,[1]TDSheet!$A:$L,12,0)</f>
        <v>23.4</v>
      </c>
      <c r="W33" s="2">
        <f t="shared" si="2"/>
        <v>0</v>
      </c>
      <c r="X33" s="25">
        <f>VLOOKUP(A33,[1]TDSheet!$A:$Y,25,0)</f>
        <v>8</v>
      </c>
      <c r="Y33" s="26">
        <f t="shared" si="7"/>
        <v>0</v>
      </c>
      <c r="Z33" s="2">
        <f t="shared" si="8"/>
        <v>0</v>
      </c>
    </row>
    <row r="34" spans="1:26" ht="21.95" customHeight="1" x14ac:dyDescent="0.2">
      <c r="A34" s="8" t="s">
        <v>38</v>
      </c>
      <c r="B34" s="8" t="s">
        <v>9</v>
      </c>
      <c r="C34" s="9"/>
      <c r="D34" s="10">
        <v>96</v>
      </c>
      <c r="E34" s="10">
        <v>8</v>
      </c>
      <c r="F34" s="10">
        <v>88</v>
      </c>
      <c r="G34" s="25">
        <f>VLOOKUP(A34,[1]TDSheet!$A:$G,7,0)</f>
        <v>0.75</v>
      </c>
      <c r="H34" s="2">
        <f>VLOOKUP(A34,[2]Лист1!$A:$G,7,0)</f>
        <v>180</v>
      </c>
      <c r="I34" s="2" t="str">
        <f>VLOOKUP(A34,[3]Лист1!$A:$C,3,0)</f>
        <v>Вояж</v>
      </c>
      <c r="J34" s="2">
        <f>VLOOKUP(A34,[4]TDSheet!$A:$E,4,0)</f>
        <v>8</v>
      </c>
      <c r="K34" s="2">
        <f t="shared" si="3"/>
        <v>0</v>
      </c>
      <c r="M34" s="2">
        <f t="shared" si="4"/>
        <v>1.6</v>
      </c>
      <c r="N34" s="27">
        <v>24</v>
      </c>
      <c r="O34" s="27"/>
      <c r="Q34" s="2">
        <f t="shared" si="5"/>
        <v>70</v>
      </c>
      <c r="R34" s="2">
        <f t="shared" si="6"/>
        <v>55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VLOOKUP(A34,[1]TDSheet!$A:$L,12,0)</f>
        <v>1.6</v>
      </c>
      <c r="W34" s="2">
        <f t="shared" si="2"/>
        <v>18</v>
      </c>
      <c r="X34" s="25">
        <f>VLOOKUP(A34,[1]TDSheet!$A:$Y,25,0)</f>
        <v>8</v>
      </c>
      <c r="Y34" s="26">
        <v>3</v>
      </c>
      <c r="Z34" s="2">
        <f t="shared" si="8"/>
        <v>18</v>
      </c>
    </row>
    <row r="35" spans="1:26" ht="11.1" customHeight="1" x14ac:dyDescent="0.2">
      <c r="A35" s="8" t="s">
        <v>39</v>
      </c>
      <c r="B35" s="8" t="s">
        <v>9</v>
      </c>
      <c r="C35" s="10">
        <v>39</v>
      </c>
      <c r="D35" s="10">
        <v>240</v>
      </c>
      <c r="E35" s="10">
        <v>37</v>
      </c>
      <c r="F35" s="10">
        <v>238</v>
      </c>
      <c r="G35" s="25">
        <f>VLOOKUP(A35,[1]TDSheet!$A:$G,7,0)</f>
        <v>0.75</v>
      </c>
      <c r="H35" s="2">
        <f>VLOOKUP(A35,[2]Лист1!$A:$G,7,0)</f>
        <v>180</v>
      </c>
      <c r="I35" s="2" t="str">
        <f>VLOOKUP(A35,[3]Лист1!$A:$C,3,0)</f>
        <v>Вояж</v>
      </c>
      <c r="J35" s="2">
        <f>VLOOKUP(A35,[4]TDSheet!$A:$E,4,0)</f>
        <v>38</v>
      </c>
      <c r="K35" s="2">
        <f t="shared" si="3"/>
        <v>-1</v>
      </c>
      <c r="M35" s="2">
        <f t="shared" si="4"/>
        <v>7.4</v>
      </c>
      <c r="N35" s="27"/>
      <c r="O35" s="27"/>
      <c r="Q35" s="2">
        <f t="shared" si="5"/>
        <v>32.162162162162161</v>
      </c>
      <c r="R35" s="2">
        <f t="shared" si="6"/>
        <v>32.162162162162161</v>
      </c>
      <c r="S35" s="2">
        <f>VLOOKUP(A35,[1]TDSheet!$A:$U,21,0)</f>
        <v>7.6</v>
      </c>
      <c r="T35" s="2">
        <f>VLOOKUP(A35,[1]TDSheet!$A:$V,22,0)</f>
        <v>2</v>
      </c>
      <c r="U35" s="2">
        <f>VLOOKUP(A35,[1]TDSheet!$A:$L,12,0)</f>
        <v>20.6</v>
      </c>
      <c r="W35" s="2">
        <f t="shared" si="2"/>
        <v>0</v>
      </c>
      <c r="X35" s="25">
        <f>VLOOKUP(A35,[1]TDSheet!$A:$Y,25,0)</f>
        <v>8</v>
      </c>
      <c r="Y35" s="26">
        <f t="shared" si="7"/>
        <v>0</v>
      </c>
      <c r="Z35" s="2">
        <f t="shared" si="8"/>
        <v>0</v>
      </c>
    </row>
    <row r="36" spans="1:26" ht="11.1" customHeight="1" x14ac:dyDescent="0.2">
      <c r="A36" s="8" t="s">
        <v>40</v>
      </c>
      <c r="B36" s="8" t="s">
        <v>9</v>
      </c>
      <c r="C36" s="10">
        <v>12</v>
      </c>
      <c r="D36" s="10">
        <v>360</v>
      </c>
      <c r="E36" s="10">
        <v>16</v>
      </c>
      <c r="F36" s="10">
        <v>352</v>
      </c>
      <c r="G36" s="25">
        <f>VLOOKUP(A36,[1]TDSheet!$A:$G,7,0)</f>
        <v>0.75</v>
      </c>
      <c r="H36" s="2">
        <f>VLOOKUP(A36,[2]Лист1!$A:$G,7,0)</f>
        <v>180</v>
      </c>
      <c r="I36" s="2" t="str">
        <f>VLOOKUP(A36,[3]Лист1!$A:$C,3,0)</f>
        <v>Вояж</v>
      </c>
      <c r="J36" s="2">
        <f>VLOOKUP(A36,[4]TDSheet!$A:$E,4,0)</f>
        <v>17</v>
      </c>
      <c r="K36" s="2">
        <f t="shared" si="3"/>
        <v>-1</v>
      </c>
      <c r="M36" s="2">
        <f t="shared" si="4"/>
        <v>3.2</v>
      </c>
      <c r="N36" s="27"/>
      <c r="O36" s="27"/>
      <c r="Q36" s="2">
        <f t="shared" si="5"/>
        <v>110</v>
      </c>
      <c r="R36" s="2">
        <f t="shared" si="6"/>
        <v>110</v>
      </c>
      <c r="S36" s="2">
        <f>VLOOKUP(A36,[1]TDSheet!$A:$U,21,0)</f>
        <v>5.8</v>
      </c>
      <c r="T36" s="2">
        <f>VLOOKUP(A36,[1]TDSheet!$A:$V,22,0)</f>
        <v>1.6666666666666667</v>
      </c>
      <c r="U36" s="2">
        <f>VLOOKUP(A36,[1]TDSheet!$A:$L,12,0)</f>
        <v>27.8</v>
      </c>
      <c r="W36" s="2">
        <f t="shared" si="2"/>
        <v>0</v>
      </c>
      <c r="X36" s="25">
        <f>VLOOKUP(A36,[1]TDSheet!$A:$Y,25,0)</f>
        <v>8</v>
      </c>
      <c r="Y36" s="26">
        <f t="shared" si="7"/>
        <v>0</v>
      </c>
      <c r="Z36" s="2">
        <f t="shared" si="8"/>
        <v>0</v>
      </c>
    </row>
    <row r="37" spans="1:26" ht="21.95" customHeight="1" x14ac:dyDescent="0.2">
      <c r="A37" s="8" t="s">
        <v>41</v>
      </c>
      <c r="B37" s="8" t="s">
        <v>9</v>
      </c>
      <c r="C37" s="10">
        <v>17</v>
      </c>
      <c r="D37" s="10">
        <v>464</v>
      </c>
      <c r="E37" s="10">
        <v>19</v>
      </c>
      <c r="F37" s="10">
        <v>456</v>
      </c>
      <c r="G37" s="25">
        <f>VLOOKUP(A37,[1]TDSheet!$A:$G,7,0)</f>
        <v>0.9</v>
      </c>
      <c r="H37" s="2">
        <f>VLOOKUP(A37,[2]Лист1!$A:$G,7,0)</f>
        <v>180</v>
      </c>
      <c r="I37" s="2" t="str">
        <f>VLOOKUP(A37,[3]Лист1!$A:$C,3,0)</f>
        <v>Вояж</v>
      </c>
      <c r="J37" s="2">
        <f>VLOOKUP(A37,[4]TDSheet!$A:$E,4,0)</f>
        <v>24</v>
      </c>
      <c r="K37" s="2">
        <f t="shared" si="3"/>
        <v>-5</v>
      </c>
      <c r="M37" s="2">
        <f t="shared" si="4"/>
        <v>3.8</v>
      </c>
      <c r="N37" s="27"/>
      <c r="O37" s="27"/>
      <c r="Q37" s="2">
        <f t="shared" si="5"/>
        <v>120</v>
      </c>
      <c r="R37" s="2">
        <f t="shared" si="6"/>
        <v>120</v>
      </c>
      <c r="S37" s="2">
        <f>VLOOKUP(A37,[1]TDSheet!$A:$U,21,0)</f>
        <v>16.2</v>
      </c>
      <c r="T37" s="2">
        <f>VLOOKUP(A37,[1]TDSheet!$A:$V,22,0)</f>
        <v>0</v>
      </c>
      <c r="U37" s="2">
        <f>VLOOKUP(A37,[1]TDSheet!$A:$L,12,0)</f>
        <v>33.4</v>
      </c>
      <c r="W37" s="2">
        <f t="shared" si="2"/>
        <v>0</v>
      </c>
      <c r="X37" s="25">
        <f>VLOOKUP(A37,[1]TDSheet!$A:$Y,25,0)</f>
        <v>8</v>
      </c>
      <c r="Y37" s="26">
        <f t="shared" si="7"/>
        <v>0</v>
      </c>
      <c r="Z37" s="2">
        <f t="shared" si="8"/>
        <v>0</v>
      </c>
    </row>
    <row r="38" spans="1:26" ht="21.95" customHeight="1" x14ac:dyDescent="0.2">
      <c r="A38" s="8" t="s">
        <v>42</v>
      </c>
      <c r="B38" s="8" t="s">
        <v>9</v>
      </c>
      <c r="C38" s="10">
        <v>92</v>
      </c>
      <c r="D38" s="10">
        <v>80</v>
      </c>
      <c r="E38" s="10">
        <v>33</v>
      </c>
      <c r="F38" s="10">
        <v>134</v>
      </c>
      <c r="G38" s="25">
        <f>VLOOKUP(A38,[1]TDSheet!$A:$G,7,0)</f>
        <v>0.43</v>
      </c>
      <c r="H38" s="2">
        <f>VLOOKUP(A38,[2]Лист1!$A:$G,7,0)</f>
        <v>180</v>
      </c>
      <c r="I38" s="2" t="str">
        <f>VLOOKUP(A38,[3]Лист1!$A:$C,3,0)</f>
        <v>Вояж</v>
      </c>
      <c r="J38" s="2">
        <f>VLOOKUP(A38,[4]TDSheet!$A:$E,4,0)</f>
        <v>36</v>
      </c>
      <c r="K38" s="2">
        <f t="shared" si="3"/>
        <v>-3</v>
      </c>
      <c r="M38" s="2">
        <f t="shared" si="4"/>
        <v>6.6</v>
      </c>
      <c r="N38" s="27">
        <v>80</v>
      </c>
      <c r="O38" s="27"/>
      <c r="Q38" s="2">
        <f t="shared" si="5"/>
        <v>32.424242424242429</v>
      </c>
      <c r="R38" s="2">
        <f t="shared" si="6"/>
        <v>20.303030303030305</v>
      </c>
      <c r="S38" s="2">
        <f>VLOOKUP(A38,[1]TDSheet!$A:$U,21,0)</f>
        <v>0</v>
      </c>
      <c r="T38" s="2">
        <f>VLOOKUP(A38,[1]TDSheet!$A:$V,22,0)</f>
        <v>0</v>
      </c>
      <c r="U38" s="2">
        <f>VLOOKUP(A38,[1]TDSheet!$A:$L,12,0)</f>
        <v>5</v>
      </c>
      <c r="W38" s="2">
        <f t="shared" ref="W38:W69" si="10">N38*G38</f>
        <v>34.4</v>
      </c>
      <c r="X38" s="25">
        <f>VLOOKUP(A38,[1]TDSheet!$A:$Y,25,0)</f>
        <v>16</v>
      </c>
      <c r="Y38" s="26">
        <v>5</v>
      </c>
      <c r="Z38" s="2">
        <f t="shared" si="8"/>
        <v>34.4</v>
      </c>
    </row>
    <row r="39" spans="1:26" ht="11.1" customHeight="1" x14ac:dyDescent="0.2">
      <c r="A39" s="8" t="s">
        <v>43</v>
      </c>
      <c r="B39" s="8" t="s">
        <v>9</v>
      </c>
      <c r="C39" s="10">
        <v>19</v>
      </c>
      <c r="D39" s="10">
        <v>376</v>
      </c>
      <c r="E39" s="10">
        <v>45</v>
      </c>
      <c r="F39" s="10">
        <v>340</v>
      </c>
      <c r="G39" s="25">
        <f>VLOOKUP(A39,[1]TDSheet!$A:$G,7,0)</f>
        <v>0.9</v>
      </c>
      <c r="H39" s="2">
        <f>VLOOKUP(A39,[2]Лист1!$A:$G,7,0)</f>
        <v>180</v>
      </c>
      <c r="I39" s="2" t="str">
        <f>VLOOKUP(A39,[3]Лист1!$A:$C,3,0)</f>
        <v>Вояж</v>
      </c>
      <c r="J39" s="2">
        <f>VLOOKUP(A39,[4]TDSheet!$A:$E,4,0)</f>
        <v>135</v>
      </c>
      <c r="K39" s="2">
        <f t="shared" si="3"/>
        <v>-90</v>
      </c>
      <c r="M39" s="2">
        <f t="shared" si="4"/>
        <v>9</v>
      </c>
      <c r="N39" s="27"/>
      <c r="O39" s="27"/>
      <c r="Q39" s="2">
        <f t="shared" si="5"/>
        <v>37.777777777777779</v>
      </c>
      <c r="R39" s="2">
        <f t="shared" si="6"/>
        <v>37.777777777777779</v>
      </c>
      <c r="S39" s="2">
        <f>VLOOKUP(A39,[1]TDSheet!$A:$U,21,0)</f>
        <v>16.600000000000001</v>
      </c>
      <c r="T39" s="2">
        <f>VLOOKUP(A39,[1]TDSheet!$A:$V,22,0)</f>
        <v>5.333333333333333</v>
      </c>
      <c r="U39" s="2">
        <f>VLOOKUP(A39,[1]TDSheet!$A:$L,12,0)</f>
        <v>35.200000000000003</v>
      </c>
      <c r="W39" s="2">
        <f t="shared" si="10"/>
        <v>0</v>
      </c>
      <c r="X39" s="25">
        <f>VLOOKUP(A39,[1]TDSheet!$A:$Y,25,0)</f>
        <v>8</v>
      </c>
      <c r="Y39" s="26">
        <f t="shared" si="7"/>
        <v>0</v>
      </c>
      <c r="Z39" s="2">
        <f t="shared" si="8"/>
        <v>0</v>
      </c>
    </row>
    <row r="40" spans="1:26" ht="11.1" customHeight="1" x14ac:dyDescent="0.2">
      <c r="A40" s="8" t="s">
        <v>44</v>
      </c>
      <c r="B40" s="8" t="s">
        <v>9</v>
      </c>
      <c r="C40" s="10">
        <v>14</v>
      </c>
      <c r="D40" s="10">
        <v>16</v>
      </c>
      <c r="E40" s="10">
        <v>14</v>
      </c>
      <c r="F40" s="10">
        <v>16</v>
      </c>
      <c r="G40" s="25">
        <f>VLOOKUP(A40,[1]TDSheet!$A:$G,7,0)</f>
        <v>0.43</v>
      </c>
      <c r="H40" s="2">
        <f>VLOOKUP(A40,[2]Лист1!$A:$G,7,0)</f>
        <v>180</v>
      </c>
      <c r="J40" s="2">
        <f>VLOOKUP(A40,[4]TDSheet!$A:$E,4,0)</f>
        <v>20</v>
      </c>
      <c r="K40" s="2">
        <f t="shared" si="3"/>
        <v>-6</v>
      </c>
      <c r="M40" s="2">
        <f t="shared" si="4"/>
        <v>2.8</v>
      </c>
      <c r="N40" s="27">
        <f t="shared" ref="N40" si="11">14*M40-F40</f>
        <v>23.199999999999996</v>
      </c>
      <c r="O40" s="27"/>
      <c r="Q40" s="2">
        <f t="shared" si="5"/>
        <v>14</v>
      </c>
      <c r="R40" s="2">
        <f t="shared" si="6"/>
        <v>5.7142857142857144</v>
      </c>
      <c r="S40" s="2">
        <f>VLOOKUP(A40,[1]TDSheet!$A:$U,21,0)</f>
        <v>0</v>
      </c>
      <c r="T40" s="2">
        <f>VLOOKUP(A40,[1]TDSheet!$A:$V,22,0)</f>
        <v>0</v>
      </c>
      <c r="U40" s="2">
        <f>VLOOKUP(A40,[1]TDSheet!$A:$L,12,0)</f>
        <v>1.4</v>
      </c>
      <c r="W40" s="2">
        <f t="shared" si="10"/>
        <v>9.9759999999999973</v>
      </c>
      <c r="X40" s="25">
        <f>VLOOKUP(A40,[1]TDSheet!$A:$Y,25,0)</f>
        <v>16</v>
      </c>
      <c r="Y40" s="26">
        <v>2</v>
      </c>
      <c r="Z40" s="2">
        <f t="shared" si="8"/>
        <v>13.76</v>
      </c>
    </row>
    <row r="41" spans="1:26" ht="11.1" customHeight="1" x14ac:dyDescent="0.2">
      <c r="A41" s="8" t="s">
        <v>45</v>
      </c>
      <c r="B41" s="8" t="s">
        <v>9</v>
      </c>
      <c r="C41" s="10">
        <v>33</v>
      </c>
      <c r="D41" s="10">
        <v>480</v>
      </c>
      <c r="E41" s="10">
        <v>16</v>
      </c>
      <c r="F41" s="34">
        <f>481+F43</f>
        <v>465</v>
      </c>
      <c r="G41" s="25">
        <f>VLOOKUP(A41,[1]TDSheet!$A:$G,7,0)</f>
        <v>0.9</v>
      </c>
      <c r="H41" s="2">
        <f>VLOOKUP(A41,[2]Лист1!$A:$G,7,0)</f>
        <v>180</v>
      </c>
      <c r="I41" s="2" t="str">
        <f>VLOOKUP(A41,[3]Лист1!$A:$C,3,0)</f>
        <v>Вояж</v>
      </c>
      <c r="J41" s="2">
        <f>VLOOKUP(A41,[4]TDSheet!$A:$E,4,0)</f>
        <v>102</v>
      </c>
      <c r="K41" s="2">
        <f t="shared" si="3"/>
        <v>-86</v>
      </c>
      <c r="M41" s="2">
        <f t="shared" si="4"/>
        <v>3.2</v>
      </c>
      <c r="N41" s="27"/>
      <c r="O41" s="27"/>
      <c r="Q41" s="2">
        <f t="shared" si="5"/>
        <v>145.3125</v>
      </c>
      <c r="R41" s="2">
        <f t="shared" si="6"/>
        <v>145.3125</v>
      </c>
      <c r="S41" s="2">
        <f>VLOOKUP(A41,[1]TDSheet!$A:$U,21,0)</f>
        <v>23</v>
      </c>
      <c r="T41" s="2">
        <f>VLOOKUP(A41,[1]TDSheet!$A:$V,22,0)</f>
        <v>12</v>
      </c>
      <c r="U41" s="2">
        <f>VLOOKUP(A41,[1]TDSheet!$A:$L,12,0)</f>
        <v>43.4</v>
      </c>
      <c r="W41" s="2">
        <f t="shared" si="10"/>
        <v>0</v>
      </c>
      <c r="X41" s="25">
        <f>VLOOKUP(A41,[1]TDSheet!$A:$Y,25,0)</f>
        <v>8</v>
      </c>
      <c r="Y41" s="26">
        <f t="shared" si="7"/>
        <v>0</v>
      </c>
      <c r="Z41" s="2">
        <f t="shared" si="8"/>
        <v>0</v>
      </c>
    </row>
    <row r="42" spans="1:26" ht="21.95" customHeight="1" x14ac:dyDescent="0.2">
      <c r="A42" s="8" t="s">
        <v>46</v>
      </c>
      <c r="B42" s="8" t="s">
        <v>9</v>
      </c>
      <c r="C42" s="10">
        <v>176</v>
      </c>
      <c r="D42" s="10">
        <v>80</v>
      </c>
      <c r="E42" s="10">
        <v>31</v>
      </c>
      <c r="F42" s="10">
        <v>221</v>
      </c>
      <c r="G42" s="25">
        <f>VLOOKUP(A42,[1]TDSheet!$A:$G,7,0)</f>
        <v>0.43</v>
      </c>
      <c r="H42" s="2">
        <f>VLOOKUP(A42,[2]Лист1!$A:$G,7,0)</f>
        <v>180</v>
      </c>
      <c r="J42" s="2">
        <f>VLOOKUP(A42,[4]TDSheet!$A:$E,4,0)</f>
        <v>36</v>
      </c>
      <c r="K42" s="2">
        <f t="shared" si="3"/>
        <v>-5</v>
      </c>
      <c r="M42" s="2">
        <f t="shared" si="4"/>
        <v>6.2</v>
      </c>
      <c r="N42" s="27"/>
      <c r="O42" s="27"/>
      <c r="Q42" s="2">
        <f t="shared" si="5"/>
        <v>35.645161290322577</v>
      </c>
      <c r="R42" s="2">
        <f t="shared" si="6"/>
        <v>35.645161290322577</v>
      </c>
      <c r="S42" s="2">
        <f>VLOOKUP(A42,[1]TDSheet!$A:$U,21,0)</f>
        <v>4.8</v>
      </c>
      <c r="T42" s="2">
        <f>VLOOKUP(A42,[1]TDSheet!$A:$V,22,0)</f>
        <v>2</v>
      </c>
      <c r="U42" s="2">
        <f>VLOOKUP(A42,[1]TDSheet!$A:$L,12,0)</f>
        <v>3.6</v>
      </c>
      <c r="W42" s="2">
        <f t="shared" si="10"/>
        <v>0</v>
      </c>
      <c r="X42" s="25">
        <f>VLOOKUP(A42,[1]TDSheet!$A:$Y,25,0)</f>
        <v>16</v>
      </c>
      <c r="Y42" s="26">
        <f t="shared" si="7"/>
        <v>0</v>
      </c>
      <c r="Z42" s="2">
        <f t="shared" si="8"/>
        <v>0</v>
      </c>
    </row>
    <row r="43" spans="1:26" ht="21.95" customHeight="1" x14ac:dyDescent="0.2">
      <c r="A43" s="29" t="s">
        <v>47</v>
      </c>
      <c r="B43" s="29" t="s">
        <v>9</v>
      </c>
      <c r="C43" s="30">
        <v>-16</v>
      </c>
      <c r="D43" s="30"/>
      <c r="E43" s="30"/>
      <c r="F43" s="34">
        <v>-16</v>
      </c>
      <c r="G43" s="25">
        <f>VLOOKUP(A43,[1]TDSheet!$A:$G,7,0)</f>
        <v>0</v>
      </c>
      <c r="H43" s="2">
        <f>VLOOKUP(A43,[2]Лист1!$A:$G,7,0)</f>
        <v>180</v>
      </c>
      <c r="I43" s="2" t="str">
        <f>VLOOKUP(A43,[3]Лист1!$A:$C,3,0)</f>
        <v>Вояж</v>
      </c>
      <c r="K43" s="2">
        <f t="shared" si="3"/>
        <v>0</v>
      </c>
      <c r="M43" s="2">
        <f t="shared" si="4"/>
        <v>0</v>
      </c>
      <c r="N43" s="27"/>
      <c r="O43" s="27"/>
      <c r="Q43" s="2" t="e">
        <f t="shared" si="5"/>
        <v>#DIV/0!</v>
      </c>
      <c r="R43" s="2" t="e">
        <f t="shared" si="6"/>
        <v>#DIV/0!</v>
      </c>
      <c r="S43" s="2">
        <f>VLOOKUP(A43,[1]TDSheet!$A:$U,21,0)</f>
        <v>0</v>
      </c>
      <c r="T43" s="2">
        <f>VLOOKUP(A43,[1]TDSheet!$A:$V,22,0)</f>
        <v>0</v>
      </c>
      <c r="U43" s="2">
        <f>VLOOKUP(A43,[1]TDSheet!$A:$L,12,0)</f>
        <v>3.2</v>
      </c>
      <c r="V43" s="28" t="str">
        <f>VLOOKUP(A43,[1]TDSheet!$A:$W,23,0)</f>
        <v>устар.</v>
      </c>
      <c r="W43" s="2">
        <f t="shared" si="10"/>
        <v>0</v>
      </c>
      <c r="X43" s="25">
        <f>VLOOKUP(A43,[1]TDSheet!$A:$Y,25,0)</f>
        <v>0</v>
      </c>
      <c r="Y43" s="26">
        <v>0</v>
      </c>
      <c r="Z43" s="2">
        <f t="shared" si="8"/>
        <v>0</v>
      </c>
    </row>
    <row r="44" spans="1:26" ht="11.1" customHeight="1" x14ac:dyDescent="0.2">
      <c r="A44" s="8" t="s">
        <v>48</v>
      </c>
      <c r="B44" s="8" t="s">
        <v>9</v>
      </c>
      <c r="C44" s="10">
        <v>433</v>
      </c>
      <c r="D44" s="10">
        <v>320</v>
      </c>
      <c r="E44" s="10">
        <v>222</v>
      </c>
      <c r="F44" s="10">
        <v>509</v>
      </c>
      <c r="G44" s="25">
        <f>VLOOKUP(A44,[1]TDSheet!$A:$G,7,0)</f>
        <v>0.9</v>
      </c>
      <c r="H44" s="2">
        <f>VLOOKUP(A44,[2]Лист1!$A:$G,7,0)</f>
        <v>180</v>
      </c>
      <c r="I44" s="2" t="str">
        <f>VLOOKUP(A44,[3]Лист1!$A:$C,3,0)</f>
        <v>Вояж</v>
      </c>
      <c r="J44" s="2">
        <f>VLOOKUP(A44,[4]TDSheet!$A:$E,4,0)</f>
        <v>223</v>
      </c>
      <c r="K44" s="2">
        <f t="shared" si="3"/>
        <v>-1</v>
      </c>
      <c r="M44" s="2">
        <f t="shared" si="4"/>
        <v>44.4</v>
      </c>
      <c r="N44" s="27">
        <f>25*M44-F44</f>
        <v>601</v>
      </c>
      <c r="O44" s="27"/>
      <c r="Q44" s="2">
        <f t="shared" si="5"/>
        <v>25</v>
      </c>
      <c r="R44" s="2">
        <f t="shared" si="6"/>
        <v>11.463963963963964</v>
      </c>
      <c r="S44" s="2">
        <f>VLOOKUP(A44,[1]TDSheet!$A:$U,21,0)</f>
        <v>33.200000000000003</v>
      </c>
      <c r="T44" s="2">
        <f>VLOOKUP(A44,[1]TDSheet!$A:$V,22,0)</f>
        <v>7.333333333333333</v>
      </c>
      <c r="U44" s="2">
        <f>VLOOKUP(A44,[1]TDSheet!$A:$L,12,0)</f>
        <v>47</v>
      </c>
      <c r="W44" s="2">
        <f t="shared" si="10"/>
        <v>540.9</v>
      </c>
      <c r="X44" s="25">
        <f>VLOOKUP(A44,[1]TDSheet!$A:$Y,25,0)</f>
        <v>8</v>
      </c>
      <c r="Y44" s="26">
        <v>75</v>
      </c>
      <c r="Z44" s="2">
        <f t="shared" si="8"/>
        <v>540</v>
      </c>
    </row>
    <row r="45" spans="1:26" ht="11.1" customHeight="1" x14ac:dyDescent="0.2">
      <c r="A45" s="8" t="s">
        <v>49</v>
      </c>
      <c r="B45" s="8" t="s">
        <v>9</v>
      </c>
      <c r="C45" s="10">
        <v>150</v>
      </c>
      <c r="D45" s="10">
        <v>80</v>
      </c>
      <c r="E45" s="10">
        <v>60</v>
      </c>
      <c r="F45" s="10">
        <v>168</v>
      </c>
      <c r="G45" s="25">
        <f>VLOOKUP(A45,[1]TDSheet!$A:$G,7,0)</f>
        <v>0.43</v>
      </c>
      <c r="H45" s="2">
        <f>VLOOKUP(A45,[2]Лист1!$A:$G,7,0)</f>
        <v>180</v>
      </c>
      <c r="I45" s="2" t="str">
        <f>VLOOKUP(A45,[3]Лист1!$A:$C,3,0)</f>
        <v>Вояж</v>
      </c>
      <c r="J45" s="2">
        <f>VLOOKUP(A45,[4]TDSheet!$A:$E,4,0)</f>
        <v>56</v>
      </c>
      <c r="K45" s="2">
        <f t="shared" si="3"/>
        <v>4</v>
      </c>
      <c r="M45" s="2">
        <f t="shared" si="4"/>
        <v>12</v>
      </c>
      <c r="N45" s="27">
        <f>25*M45-F45</f>
        <v>132</v>
      </c>
      <c r="O45" s="27"/>
      <c r="Q45" s="2">
        <f t="shared" si="5"/>
        <v>25</v>
      </c>
      <c r="R45" s="2">
        <f t="shared" si="6"/>
        <v>14</v>
      </c>
      <c r="S45" s="2">
        <f>VLOOKUP(A45,[1]TDSheet!$A:$U,21,0)</f>
        <v>5</v>
      </c>
      <c r="T45" s="2">
        <f>VLOOKUP(A45,[1]TDSheet!$A:$V,22,0)</f>
        <v>1.6666666666666667</v>
      </c>
      <c r="U45" s="2">
        <f>VLOOKUP(A45,[1]TDSheet!$A:$L,12,0)</f>
        <v>4</v>
      </c>
      <c r="W45" s="2">
        <f t="shared" si="10"/>
        <v>56.76</v>
      </c>
      <c r="X45" s="25">
        <f>VLOOKUP(A45,[1]TDSheet!$A:$Y,25,0)</f>
        <v>16</v>
      </c>
      <c r="Y45" s="26">
        <v>8</v>
      </c>
      <c r="Z45" s="2">
        <f t="shared" si="8"/>
        <v>55.04</v>
      </c>
    </row>
    <row r="46" spans="1:26" ht="21.95" customHeight="1" x14ac:dyDescent="0.2">
      <c r="A46" s="8" t="s">
        <v>50</v>
      </c>
      <c r="B46" s="8" t="s">
        <v>17</v>
      </c>
      <c r="C46" s="10">
        <v>72.8</v>
      </c>
      <c r="D46" s="10">
        <v>900</v>
      </c>
      <c r="E46" s="10">
        <v>230.6</v>
      </c>
      <c r="F46" s="10">
        <v>687.2</v>
      </c>
      <c r="G46" s="25">
        <f>VLOOKUP(A46,[1]TDSheet!$A:$G,7,0)</f>
        <v>1</v>
      </c>
      <c r="H46" s="2">
        <f>VLOOKUP(A46,[2]Лист1!$A:$G,7,0)</f>
        <v>180</v>
      </c>
      <c r="I46" s="2" t="str">
        <f>VLOOKUP(A46,[3]Лист1!$A:$C,3,0)</f>
        <v>Вояж</v>
      </c>
      <c r="J46" s="2">
        <f>VLOOKUP(A46,[4]TDSheet!$A:$E,4,0)</f>
        <v>295</v>
      </c>
      <c r="K46" s="2">
        <f t="shared" si="3"/>
        <v>-64.400000000000006</v>
      </c>
      <c r="M46" s="2">
        <f t="shared" si="4"/>
        <v>46.12</v>
      </c>
      <c r="N46" s="27">
        <f>25*M46-F46</f>
        <v>465.79999999999995</v>
      </c>
      <c r="O46" s="27"/>
      <c r="Q46" s="2">
        <f t="shared" si="5"/>
        <v>25</v>
      </c>
      <c r="R46" s="2">
        <f t="shared" si="6"/>
        <v>14.900260190806593</v>
      </c>
      <c r="S46" s="2">
        <f>VLOOKUP(A46,[1]TDSheet!$A:$U,21,0)</f>
        <v>44</v>
      </c>
      <c r="T46" s="2">
        <f>VLOOKUP(A46,[1]TDSheet!$A:$V,22,0)</f>
        <v>36.666666666666664</v>
      </c>
      <c r="U46" s="2">
        <f>VLOOKUP(A46,[1]TDSheet!$A:$L,12,0)</f>
        <v>71</v>
      </c>
      <c r="W46" s="2">
        <f t="shared" si="10"/>
        <v>465.79999999999995</v>
      </c>
      <c r="X46" s="25">
        <f>VLOOKUP(A46,[1]TDSheet!$A:$Y,25,0)</f>
        <v>5</v>
      </c>
      <c r="Y46" s="26">
        <v>93</v>
      </c>
      <c r="Z46" s="2">
        <f t="shared" si="8"/>
        <v>465</v>
      </c>
    </row>
    <row r="47" spans="1:26" ht="11.1" customHeight="1" x14ac:dyDescent="0.2">
      <c r="A47" s="8" t="s">
        <v>51</v>
      </c>
      <c r="B47" s="8" t="s">
        <v>9</v>
      </c>
      <c r="C47" s="10">
        <v>309</v>
      </c>
      <c r="D47" s="10">
        <v>520</v>
      </c>
      <c r="E47" s="10">
        <v>240</v>
      </c>
      <c r="F47" s="10">
        <v>569</v>
      </c>
      <c r="G47" s="25">
        <f>VLOOKUP(A47,[1]TDSheet!$A:$G,7,0)</f>
        <v>0.9</v>
      </c>
      <c r="H47" s="2">
        <f>VLOOKUP(A47,[2]Лист1!$A:$G,7,0)</f>
        <v>180</v>
      </c>
      <c r="I47" s="2" t="str">
        <f>VLOOKUP(A47,[3]Лист1!$A:$C,3,0)</f>
        <v>Вояж</v>
      </c>
      <c r="J47" s="2">
        <f>VLOOKUP(A47,[4]TDSheet!$A:$E,4,0)</f>
        <v>239</v>
      </c>
      <c r="K47" s="2">
        <f t="shared" si="3"/>
        <v>1</v>
      </c>
      <c r="M47" s="2">
        <f t="shared" si="4"/>
        <v>48</v>
      </c>
      <c r="N47" s="27">
        <f>25*M47-F47</f>
        <v>631</v>
      </c>
      <c r="O47" s="27"/>
      <c r="Q47" s="2">
        <f t="shared" si="5"/>
        <v>25</v>
      </c>
      <c r="R47" s="2">
        <f t="shared" si="6"/>
        <v>11.854166666666666</v>
      </c>
      <c r="S47" s="2">
        <f>VLOOKUP(A47,[1]TDSheet!$A:$U,21,0)</f>
        <v>39.6</v>
      </c>
      <c r="T47" s="2">
        <f>VLOOKUP(A47,[1]TDSheet!$A:$V,22,0)</f>
        <v>8.3333333333333339</v>
      </c>
      <c r="U47" s="2">
        <f>VLOOKUP(A47,[1]TDSheet!$A:$L,12,0)</f>
        <v>51</v>
      </c>
      <c r="W47" s="2">
        <f t="shared" si="10"/>
        <v>567.9</v>
      </c>
      <c r="X47" s="25">
        <f>VLOOKUP(A47,[1]TDSheet!$A:$Y,25,0)</f>
        <v>8</v>
      </c>
      <c r="Y47" s="26">
        <v>78</v>
      </c>
      <c r="Z47" s="2">
        <f t="shared" si="8"/>
        <v>561.6</v>
      </c>
    </row>
    <row r="48" spans="1:26" ht="11.1" customHeight="1" x14ac:dyDescent="0.2">
      <c r="A48" s="8" t="s">
        <v>52</v>
      </c>
      <c r="B48" s="8" t="s">
        <v>9</v>
      </c>
      <c r="C48" s="10">
        <v>79</v>
      </c>
      <c r="D48" s="10">
        <v>160</v>
      </c>
      <c r="E48" s="10">
        <v>37</v>
      </c>
      <c r="F48" s="10">
        <v>198</v>
      </c>
      <c r="G48" s="25">
        <f>VLOOKUP(A48,[1]TDSheet!$A:$G,7,0)</f>
        <v>0.43</v>
      </c>
      <c r="H48" s="2">
        <f>VLOOKUP(A48,[2]Лист1!$A:$G,7,0)</f>
        <v>180</v>
      </c>
      <c r="I48" s="2" t="str">
        <f>VLOOKUP(A48,[3]Лист1!$A:$C,3,0)</f>
        <v>Вояж</v>
      </c>
      <c r="J48" s="2">
        <f>VLOOKUP(A48,[4]TDSheet!$A:$E,4,0)</f>
        <v>37</v>
      </c>
      <c r="K48" s="2">
        <f t="shared" si="3"/>
        <v>0</v>
      </c>
      <c r="M48" s="2">
        <f t="shared" si="4"/>
        <v>7.4</v>
      </c>
      <c r="N48" s="27"/>
      <c r="O48" s="27"/>
      <c r="Q48" s="2">
        <f t="shared" si="5"/>
        <v>26.756756756756754</v>
      </c>
      <c r="R48" s="2">
        <f t="shared" si="6"/>
        <v>26.756756756756754</v>
      </c>
      <c r="S48" s="2">
        <f>VLOOKUP(A48,[1]TDSheet!$A:$U,21,0)</f>
        <v>6.8</v>
      </c>
      <c r="T48" s="2">
        <f>VLOOKUP(A48,[1]TDSheet!$A:$V,22,0)</f>
        <v>2.6666666666666665</v>
      </c>
      <c r="U48" s="2">
        <f>VLOOKUP(A48,[1]TDSheet!$A:$L,12,0)</f>
        <v>11.2</v>
      </c>
      <c r="W48" s="2">
        <f t="shared" si="10"/>
        <v>0</v>
      </c>
      <c r="X48" s="25">
        <f>VLOOKUP(A48,[1]TDSheet!$A:$Y,25,0)</f>
        <v>16</v>
      </c>
      <c r="Y48" s="26">
        <f t="shared" si="7"/>
        <v>0</v>
      </c>
      <c r="Z48" s="2">
        <f t="shared" si="8"/>
        <v>0</v>
      </c>
    </row>
    <row r="49" spans="1:26" ht="11.1" customHeight="1" x14ac:dyDescent="0.2">
      <c r="A49" s="8" t="s">
        <v>53</v>
      </c>
      <c r="B49" s="8" t="s">
        <v>9</v>
      </c>
      <c r="C49" s="9"/>
      <c r="D49" s="10">
        <v>96</v>
      </c>
      <c r="E49" s="10"/>
      <c r="F49" s="10">
        <v>96</v>
      </c>
      <c r="G49" s="25">
        <f>VLOOKUP(A49,[1]TDSheet!$A:$G,7,0)</f>
        <v>0.8</v>
      </c>
      <c r="H49" s="2">
        <f>VLOOKUP(A49,[2]Лист1!$A:$G,7,0)</f>
        <v>90</v>
      </c>
      <c r="K49" s="2">
        <f t="shared" si="3"/>
        <v>0</v>
      </c>
      <c r="M49" s="2">
        <f t="shared" si="4"/>
        <v>0</v>
      </c>
      <c r="N49" s="27"/>
      <c r="O49" s="27"/>
      <c r="Q49" s="2" t="e">
        <f t="shared" si="5"/>
        <v>#DIV/0!</v>
      </c>
      <c r="R49" s="2" t="e">
        <f t="shared" si="6"/>
        <v>#DIV/0!</v>
      </c>
      <c r="S49" s="2">
        <f>VLOOKUP(A49,[1]TDSheet!$A:$U,21,0)</f>
        <v>0</v>
      </c>
      <c r="T49" s="2">
        <f>VLOOKUP(A49,[1]TDSheet!$A:$V,22,0)</f>
        <v>0</v>
      </c>
      <c r="U49" s="2">
        <f>VLOOKUP(A49,[1]TDSheet!$A:$L,12,0)</f>
        <v>1.6</v>
      </c>
      <c r="V49" s="31" t="s">
        <v>103</v>
      </c>
      <c r="W49" s="2">
        <f t="shared" si="10"/>
        <v>0</v>
      </c>
      <c r="X49" s="25">
        <f>VLOOKUP(A49,[1]TDSheet!$A:$Y,25,0)</f>
        <v>8</v>
      </c>
      <c r="Y49" s="26">
        <f t="shared" si="7"/>
        <v>0</v>
      </c>
      <c r="Z49" s="2">
        <f t="shared" si="8"/>
        <v>0</v>
      </c>
    </row>
    <row r="50" spans="1:26" ht="21.95" customHeight="1" x14ac:dyDescent="0.2">
      <c r="A50" s="8" t="s">
        <v>54</v>
      </c>
      <c r="B50" s="8" t="s">
        <v>9</v>
      </c>
      <c r="C50" s="9"/>
      <c r="D50" s="10">
        <v>24</v>
      </c>
      <c r="E50" s="10">
        <v>16</v>
      </c>
      <c r="F50" s="10">
        <v>8</v>
      </c>
      <c r="G50" s="25">
        <f>VLOOKUP(A50,[1]TDSheet!$A:$G,7,0)</f>
        <v>0.7</v>
      </c>
      <c r="H50" s="2">
        <f>VLOOKUP(A50,[2]Лист1!$A:$G,7,0)</f>
        <v>180</v>
      </c>
      <c r="J50" s="2">
        <f>VLOOKUP(A50,[4]TDSheet!$A:$E,4,0)</f>
        <v>25</v>
      </c>
      <c r="K50" s="2">
        <f t="shared" si="3"/>
        <v>-9</v>
      </c>
      <c r="M50" s="2">
        <f t="shared" si="4"/>
        <v>3.2</v>
      </c>
      <c r="N50" s="27">
        <v>40</v>
      </c>
      <c r="O50" s="27"/>
      <c r="Q50" s="2">
        <f t="shared" si="5"/>
        <v>15</v>
      </c>
      <c r="R50" s="2">
        <f t="shared" si="6"/>
        <v>2.5</v>
      </c>
      <c r="S50" s="2">
        <f>VLOOKUP(A50,[1]TDSheet!$A:$U,21,0)</f>
        <v>0</v>
      </c>
      <c r="T50" s="2">
        <f>VLOOKUP(A50,[1]TDSheet!$A:$V,22,0)</f>
        <v>0</v>
      </c>
      <c r="U50" s="2">
        <f>VLOOKUP(A50,[1]TDSheet!$A:$L,12,0)</f>
        <v>0</v>
      </c>
      <c r="W50" s="2">
        <f t="shared" si="10"/>
        <v>28</v>
      </c>
      <c r="X50" s="25">
        <f>VLOOKUP(A50,[1]TDSheet!$A:$Y,25,0)</f>
        <v>8</v>
      </c>
      <c r="Y50" s="26">
        <v>5</v>
      </c>
      <c r="Z50" s="2">
        <f t="shared" si="8"/>
        <v>28</v>
      </c>
    </row>
    <row r="51" spans="1:26" ht="11.1" customHeight="1" x14ac:dyDescent="0.2">
      <c r="A51" s="8" t="s">
        <v>55</v>
      </c>
      <c r="B51" s="8" t="s">
        <v>9</v>
      </c>
      <c r="C51" s="10">
        <v>2</v>
      </c>
      <c r="D51" s="10">
        <v>440</v>
      </c>
      <c r="E51" s="10"/>
      <c r="F51" s="10">
        <v>440</v>
      </c>
      <c r="G51" s="25">
        <f>VLOOKUP(A51,[1]TDSheet!$A:$G,7,0)</f>
        <v>0.7</v>
      </c>
      <c r="H51" s="2">
        <f>VLOOKUP(A51,[2]Лист1!$A:$G,7,0)</f>
        <v>180</v>
      </c>
      <c r="K51" s="2">
        <f t="shared" si="3"/>
        <v>0</v>
      </c>
      <c r="M51" s="2">
        <f t="shared" si="4"/>
        <v>0</v>
      </c>
      <c r="N51" s="27"/>
      <c r="O51" s="27"/>
      <c r="Q51" s="2" t="e">
        <f t="shared" si="5"/>
        <v>#DIV/0!</v>
      </c>
      <c r="R51" s="2" t="e">
        <f t="shared" si="6"/>
        <v>#DIV/0!</v>
      </c>
      <c r="S51" s="2">
        <f>VLOOKUP(A51,[1]TDSheet!$A:$U,21,0)</f>
        <v>14.6</v>
      </c>
      <c r="T51" s="2">
        <f>VLOOKUP(A51,[1]TDSheet!$A:$V,22,0)</f>
        <v>7</v>
      </c>
      <c r="U51" s="2">
        <f>VLOOKUP(A51,[1]TDSheet!$A:$L,12,0)</f>
        <v>35</v>
      </c>
      <c r="W51" s="2">
        <f t="shared" si="10"/>
        <v>0</v>
      </c>
      <c r="X51" s="25">
        <f>VLOOKUP(A51,[1]TDSheet!$A:$Y,25,0)</f>
        <v>8</v>
      </c>
      <c r="Y51" s="26">
        <f t="shared" si="7"/>
        <v>0</v>
      </c>
      <c r="Z51" s="2">
        <f t="shared" si="8"/>
        <v>0</v>
      </c>
    </row>
    <row r="52" spans="1:26" ht="11.1" customHeight="1" x14ac:dyDescent="0.2">
      <c r="A52" s="8" t="s">
        <v>56</v>
      </c>
      <c r="B52" s="8" t="s">
        <v>9</v>
      </c>
      <c r="C52" s="10">
        <v>129</v>
      </c>
      <c r="D52" s="10">
        <v>80</v>
      </c>
      <c r="E52" s="10">
        <v>12</v>
      </c>
      <c r="F52" s="10">
        <v>197</v>
      </c>
      <c r="G52" s="25">
        <f>VLOOKUP(A52,[1]TDSheet!$A:$G,7,0)</f>
        <v>0.43</v>
      </c>
      <c r="H52" s="2">
        <f>VLOOKUP(A52,[2]Лист1!$A:$G,7,0)</f>
        <v>180</v>
      </c>
      <c r="J52" s="2">
        <f>VLOOKUP(A52,[4]TDSheet!$A:$E,4,0)</f>
        <v>12</v>
      </c>
      <c r="K52" s="2">
        <f t="shared" si="3"/>
        <v>0</v>
      </c>
      <c r="M52" s="2">
        <f t="shared" si="4"/>
        <v>2.4</v>
      </c>
      <c r="N52" s="27"/>
      <c r="O52" s="27"/>
      <c r="Q52" s="2">
        <f t="shared" si="5"/>
        <v>82.083333333333343</v>
      </c>
      <c r="R52" s="2">
        <f t="shared" si="6"/>
        <v>82.083333333333343</v>
      </c>
      <c r="S52" s="2">
        <f>VLOOKUP(A52,[1]TDSheet!$A:$U,21,0)</f>
        <v>0.8</v>
      </c>
      <c r="T52" s="2">
        <f>VLOOKUP(A52,[1]TDSheet!$A:$V,22,0)</f>
        <v>1</v>
      </c>
      <c r="U52" s="2">
        <f>VLOOKUP(A52,[1]TDSheet!$A:$L,12,0)</f>
        <v>2.6</v>
      </c>
      <c r="W52" s="2">
        <f t="shared" si="10"/>
        <v>0</v>
      </c>
      <c r="X52" s="25">
        <f>VLOOKUP(A52,[1]TDSheet!$A:$Y,25,0)</f>
        <v>16</v>
      </c>
      <c r="Y52" s="26">
        <f t="shared" si="7"/>
        <v>0</v>
      </c>
      <c r="Z52" s="2">
        <f t="shared" si="8"/>
        <v>0</v>
      </c>
    </row>
    <row r="53" spans="1:26" ht="21.95" customHeight="1" x14ac:dyDescent="0.2">
      <c r="A53" s="8" t="s">
        <v>57</v>
      </c>
      <c r="B53" s="8" t="s">
        <v>9</v>
      </c>
      <c r="C53" s="10">
        <v>330</v>
      </c>
      <c r="D53" s="10">
        <v>80</v>
      </c>
      <c r="E53" s="10">
        <v>101</v>
      </c>
      <c r="F53" s="10">
        <v>301</v>
      </c>
      <c r="G53" s="25">
        <f>VLOOKUP(A53,[1]TDSheet!$A:$G,7,0)</f>
        <v>0.9</v>
      </c>
      <c r="H53" s="2">
        <f>VLOOKUP(A53,[2]Лист1!$A:$G,7,0)</f>
        <v>180</v>
      </c>
      <c r="J53" s="2">
        <f>VLOOKUP(A53,[4]TDSheet!$A:$E,4,0)</f>
        <v>101</v>
      </c>
      <c r="K53" s="2">
        <f t="shared" si="3"/>
        <v>0</v>
      </c>
      <c r="M53" s="2">
        <f t="shared" si="4"/>
        <v>20.2</v>
      </c>
      <c r="N53" s="27"/>
      <c r="O53" s="27"/>
      <c r="Q53" s="2">
        <f t="shared" si="5"/>
        <v>14.900990099009901</v>
      </c>
      <c r="R53" s="2">
        <f t="shared" si="6"/>
        <v>14.900990099009901</v>
      </c>
      <c r="S53" s="2">
        <f>VLOOKUP(A53,[1]TDSheet!$A:$U,21,0)</f>
        <v>10</v>
      </c>
      <c r="T53" s="2">
        <f>VLOOKUP(A53,[1]TDSheet!$A:$V,22,0)</f>
        <v>2.6666666666666665</v>
      </c>
      <c r="U53" s="2">
        <f>VLOOKUP(A53,[1]TDSheet!$A:$L,12,0)</f>
        <v>15.8</v>
      </c>
      <c r="W53" s="2">
        <f t="shared" si="10"/>
        <v>0</v>
      </c>
      <c r="X53" s="25">
        <f>VLOOKUP(A53,[1]TDSheet!$A:$Y,25,0)</f>
        <v>8</v>
      </c>
      <c r="Y53" s="26">
        <f t="shared" si="7"/>
        <v>0</v>
      </c>
      <c r="Z53" s="2">
        <f t="shared" si="8"/>
        <v>0</v>
      </c>
    </row>
    <row r="54" spans="1:26" ht="11.1" customHeight="1" x14ac:dyDescent="0.2">
      <c r="A54" s="8" t="s">
        <v>58</v>
      </c>
      <c r="B54" s="8" t="s">
        <v>9</v>
      </c>
      <c r="C54" s="10">
        <v>115</v>
      </c>
      <c r="D54" s="10">
        <v>80</v>
      </c>
      <c r="E54" s="10">
        <v>4</v>
      </c>
      <c r="F54" s="10">
        <v>191</v>
      </c>
      <c r="G54" s="25">
        <f>VLOOKUP(A54,[1]TDSheet!$A:$G,7,0)</f>
        <v>0.43</v>
      </c>
      <c r="H54" s="2">
        <f>VLOOKUP(A54,[2]Лист1!$A:$G,7,0)</f>
        <v>180</v>
      </c>
      <c r="J54" s="2">
        <f>VLOOKUP(A54,[4]TDSheet!$A:$E,4,0)</f>
        <v>9</v>
      </c>
      <c r="K54" s="2">
        <f t="shared" si="3"/>
        <v>-5</v>
      </c>
      <c r="M54" s="2">
        <f t="shared" si="4"/>
        <v>0.8</v>
      </c>
      <c r="N54" s="27"/>
      <c r="O54" s="27"/>
      <c r="Q54" s="2">
        <f t="shared" si="5"/>
        <v>238.75</v>
      </c>
      <c r="R54" s="2">
        <f t="shared" si="6"/>
        <v>238.75</v>
      </c>
      <c r="S54" s="2">
        <f>VLOOKUP(A54,[1]TDSheet!$A:$U,21,0)</f>
        <v>1</v>
      </c>
      <c r="T54" s="2">
        <f>VLOOKUP(A54,[1]TDSheet!$A:$V,22,0)</f>
        <v>0</v>
      </c>
      <c r="U54" s="2">
        <f>VLOOKUP(A54,[1]TDSheet!$A:$L,12,0)</f>
        <v>3</v>
      </c>
      <c r="W54" s="2">
        <f t="shared" si="10"/>
        <v>0</v>
      </c>
      <c r="X54" s="25">
        <f>VLOOKUP(A54,[1]TDSheet!$A:$Y,25,0)</f>
        <v>16</v>
      </c>
      <c r="Y54" s="26">
        <f t="shared" si="7"/>
        <v>0</v>
      </c>
      <c r="Z54" s="2">
        <f t="shared" si="8"/>
        <v>0</v>
      </c>
    </row>
    <row r="55" spans="1:26" ht="21.95" customHeight="1" x14ac:dyDescent="0.2">
      <c r="A55" s="8" t="s">
        <v>59</v>
      </c>
      <c r="B55" s="8" t="s">
        <v>9</v>
      </c>
      <c r="C55" s="10">
        <v>310</v>
      </c>
      <c r="D55" s="10">
        <v>80</v>
      </c>
      <c r="E55" s="10">
        <v>79</v>
      </c>
      <c r="F55" s="10">
        <v>303</v>
      </c>
      <c r="G55" s="25">
        <f>VLOOKUP(A55,[1]TDSheet!$A:$G,7,0)</f>
        <v>0.9</v>
      </c>
      <c r="H55" s="2">
        <f>VLOOKUP(A55,[2]Лист1!$A:$G,7,0)</f>
        <v>180</v>
      </c>
      <c r="J55" s="2">
        <f>VLOOKUP(A55,[4]TDSheet!$A:$E,4,0)</f>
        <v>79</v>
      </c>
      <c r="K55" s="2">
        <f t="shared" si="3"/>
        <v>0</v>
      </c>
      <c r="M55" s="2">
        <f t="shared" si="4"/>
        <v>15.8</v>
      </c>
      <c r="N55" s="27"/>
      <c r="O55" s="27"/>
      <c r="Q55" s="2">
        <f t="shared" si="5"/>
        <v>19.177215189873415</v>
      </c>
      <c r="R55" s="2">
        <f t="shared" si="6"/>
        <v>19.177215189873415</v>
      </c>
      <c r="S55" s="2">
        <f>VLOOKUP(A55,[1]TDSheet!$A:$U,21,0)</f>
        <v>8</v>
      </c>
      <c r="T55" s="2">
        <f>VLOOKUP(A55,[1]TDSheet!$A:$V,22,0)</f>
        <v>4.333333333333333</v>
      </c>
      <c r="U55" s="2">
        <f>VLOOKUP(A55,[1]TDSheet!$A:$L,12,0)</f>
        <v>10.4</v>
      </c>
      <c r="W55" s="2">
        <f t="shared" si="10"/>
        <v>0</v>
      </c>
      <c r="X55" s="25">
        <f>VLOOKUP(A55,[1]TDSheet!$A:$Y,25,0)</f>
        <v>8</v>
      </c>
      <c r="Y55" s="26">
        <f t="shared" si="7"/>
        <v>0</v>
      </c>
      <c r="Z55" s="2">
        <f t="shared" si="8"/>
        <v>0</v>
      </c>
    </row>
    <row r="56" spans="1:26" ht="11.1" customHeight="1" x14ac:dyDescent="0.2">
      <c r="A56" s="8" t="s">
        <v>60</v>
      </c>
      <c r="B56" s="8" t="s">
        <v>17</v>
      </c>
      <c r="C56" s="10">
        <v>285</v>
      </c>
      <c r="D56" s="10">
        <v>30</v>
      </c>
      <c r="E56" s="10">
        <v>225</v>
      </c>
      <c r="F56" s="10">
        <v>65</v>
      </c>
      <c r="G56" s="25">
        <f>VLOOKUP(A56,[1]TDSheet!$A:$G,7,0)</f>
        <v>1</v>
      </c>
      <c r="H56" s="2">
        <f>VLOOKUP(A56,[2]Лист1!$A:$G,7,0)</f>
        <v>180</v>
      </c>
      <c r="J56" s="2">
        <f>VLOOKUP(A56,[4]TDSheet!$A:$E,4,0)</f>
        <v>230</v>
      </c>
      <c r="K56" s="2">
        <f t="shared" si="3"/>
        <v>-5</v>
      </c>
      <c r="M56" s="2">
        <f t="shared" si="4"/>
        <v>45</v>
      </c>
      <c r="N56" s="27">
        <f t="shared" ref="N56:N75" si="12">14*M56-F56</f>
        <v>565</v>
      </c>
      <c r="O56" s="27"/>
      <c r="Q56" s="2">
        <f t="shared" si="5"/>
        <v>14</v>
      </c>
      <c r="R56" s="2">
        <f t="shared" si="6"/>
        <v>1.4444444444444444</v>
      </c>
      <c r="S56" s="2">
        <f>VLOOKUP(A56,[1]TDSheet!$A:$U,21,0)</f>
        <v>32</v>
      </c>
      <c r="T56" s="2">
        <f>VLOOKUP(A56,[1]TDSheet!$A:$V,22,0)</f>
        <v>8.3333333333333339</v>
      </c>
      <c r="U56" s="2">
        <f>VLOOKUP(A56,[1]TDSheet!$A:$L,12,0)</f>
        <v>21</v>
      </c>
      <c r="W56" s="2">
        <f t="shared" si="10"/>
        <v>565</v>
      </c>
      <c r="X56" s="25">
        <f>VLOOKUP(A56,[1]TDSheet!$A:$Y,25,0)</f>
        <v>5</v>
      </c>
      <c r="Y56" s="26">
        <v>113</v>
      </c>
      <c r="Z56" s="2">
        <f t="shared" si="8"/>
        <v>565</v>
      </c>
    </row>
    <row r="57" spans="1:26" ht="11.1" customHeight="1" x14ac:dyDescent="0.2">
      <c r="A57" s="8" t="s">
        <v>61</v>
      </c>
      <c r="B57" s="8" t="s">
        <v>9</v>
      </c>
      <c r="C57" s="10">
        <v>4</v>
      </c>
      <c r="D57" s="10">
        <v>75</v>
      </c>
      <c r="E57" s="10">
        <v>3</v>
      </c>
      <c r="F57" s="10">
        <v>76</v>
      </c>
      <c r="G57" s="25">
        <f>VLOOKUP(A57,[1]TDSheet!$A:$G,7,0)</f>
        <v>1</v>
      </c>
      <c r="H57" s="2">
        <f>VLOOKUP(A57,[2]Лист1!$A:$G,7,0)</f>
        <v>180</v>
      </c>
      <c r="I57" s="2" t="str">
        <f>VLOOKUP(A57,[3]Лист1!$A:$C,3,0)</f>
        <v>Вояж</v>
      </c>
      <c r="J57" s="2">
        <f>VLOOKUP(A57,[4]TDSheet!$A:$E,4,0)</f>
        <v>3</v>
      </c>
      <c r="K57" s="2">
        <f t="shared" si="3"/>
        <v>0</v>
      </c>
      <c r="M57" s="2">
        <f t="shared" si="4"/>
        <v>0.6</v>
      </c>
      <c r="N57" s="27"/>
      <c r="O57" s="27"/>
      <c r="Q57" s="2">
        <f t="shared" si="5"/>
        <v>126.66666666666667</v>
      </c>
      <c r="R57" s="2">
        <f t="shared" si="6"/>
        <v>126.66666666666667</v>
      </c>
      <c r="S57" s="2">
        <f>VLOOKUP(A57,[1]TDSheet!$A:$U,21,0)</f>
        <v>0</v>
      </c>
      <c r="T57" s="2">
        <f>VLOOKUP(A57,[1]TDSheet!$A:$V,22,0)</f>
        <v>0</v>
      </c>
      <c r="U57" s="2">
        <f>VLOOKUP(A57,[1]TDSheet!$A:$L,12,0)</f>
        <v>0.2</v>
      </c>
      <c r="V57" s="31"/>
      <c r="W57" s="2">
        <f t="shared" si="10"/>
        <v>0</v>
      </c>
      <c r="X57" s="25">
        <f>VLOOKUP(A57,[1]TDSheet!$A:$Y,25,0)</f>
        <v>5</v>
      </c>
      <c r="Y57" s="26">
        <f t="shared" si="7"/>
        <v>0</v>
      </c>
      <c r="Z57" s="2">
        <f t="shared" si="8"/>
        <v>0</v>
      </c>
    </row>
    <row r="58" spans="1:26" ht="11.1" customHeight="1" x14ac:dyDescent="0.2">
      <c r="A58" s="8" t="s">
        <v>62</v>
      </c>
      <c r="B58" s="8" t="s">
        <v>9</v>
      </c>
      <c r="C58" s="10">
        <v>11</v>
      </c>
      <c r="D58" s="10">
        <v>656</v>
      </c>
      <c r="E58" s="10">
        <v>14</v>
      </c>
      <c r="F58" s="10">
        <v>653</v>
      </c>
      <c r="G58" s="25">
        <f>VLOOKUP(A58,[1]TDSheet!$A:$G,7,0)</f>
        <v>0.43</v>
      </c>
      <c r="H58" s="2">
        <f>VLOOKUP(A58,[2]Лист1!$A:$G,7,0)</f>
        <v>180</v>
      </c>
      <c r="J58" s="2">
        <f>VLOOKUP(A58,[4]TDSheet!$A:$E,4,0)</f>
        <v>14</v>
      </c>
      <c r="K58" s="2">
        <f t="shared" si="3"/>
        <v>0</v>
      </c>
      <c r="M58" s="2">
        <f t="shared" si="4"/>
        <v>2.8</v>
      </c>
      <c r="N58" s="27"/>
      <c r="O58" s="27"/>
      <c r="Q58" s="2">
        <f t="shared" si="5"/>
        <v>233.21428571428572</v>
      </c>
      <c r="R58" s="2">
        <f t="shared" si="6"/>
        <v>233.21428571428572</v>
      </c>
      <c r="S58" s="2">
        <f>VLOOKUP(A58,[1]TDSheet!$A:$U,21,0)</f>
        <v>0</v>
      </c>
      <c r="T58" s="2">
        <f>VLOOKUP(A58,[1]TDSheet!$A:$V,22,0)</f>
        <v>2.6666666666666665</v>
      </c>
      <c r="U58" s="2">
        <f>VLOOKUP(A58,[1]TDSheet!$A:$L,12,0)</f>
        <v>1.4</v>
      </c>
      <c r="W58" s="2">
        <f t="shared" si="10"/>
        <v>0</v>
      </c>
      <c r="X58" s="25">
        <f>VLOOKUP(A58,[1]TDSheet!$A:$Y,25,0)</f>
        <v>16</v>
      </c>
      <c r="Y58" s="26">
        <f t="shared" si="7"/>
        <v>0</v>
      </c>
      <c r="Z58" s="2">
        <f t="shared" si="8"/>
        <v>0</v>
      </c>
    </row>
    <row r="59" spans="1:26" ht="11.1" customHeight="1" x14ac:dyDescent="0.2">
      <c r="A59" s="8" t="s">
        <v>63</v>
      </c>
      <c r="B59" s="8" t="s">
        <v>9</v>
      </c>
      <c r="C59" s="10">
        <v>-1</v>
      </c>
      <c r="D59" s="10">
        <v>280</v>
      </c>
      <c r="E59" s="10">
        <v>2</v>
      </c>
      <c r="F59" s="10">
        <v>277</v>
      </c>
      <c r="G59" s="25">
        <f>VLOOKUP(A59,[1]TDSheet!$A:$G,7,0)</f>
        <v>0.9</v>
      </c>
      <c r="H59" s="2">
        <f>VLOOKUP(A59,[2]Лист1!$A:$G,7,0)</f>
        <v>180</v>
      </c>
      <c r="I59" s="2" t="str">
        <f>VLOOKUP(A59,[3]Лист1!$A:$C,3,0)</f>
        <v>Вояж</v>
      </c>
      <c r="J59" s="2">
        <f>VLOOKUP(A59,[4]TDSheet!$A:$E,4,0)</f>
        <v>2</v>
      </c>
      <c r="K59" s="2">
        <f t="shared" si="3"/>
        <v>0</v>
      </c>
      <c r="M59" s="2">
        <f t="shared" si="4"/>
        <v>0.4</v>
      </c>
      <c r="N59" s="27"/>
      <c r="O59" s="27"/>
      <c r="Q59" s="2">
        <f t="shared" si="5"/>
        <v>692.5</v>
      </c>
      <c r="R59" s="2">
        <f t="shared" si="6"/>
        <v>692.5</v>
      </c>
      <c r="S59" s="2">
        <f>VLOOKUP(A59,[1]TDSheet!$A:$U,21,0)</f>
        <v>1.6</v>
      </c>
      <c r="T59" s="2">
        <f>VLOOKUP(A59,[1]TDSheet!$A:$V,22,0)</f>
        <v>6</v>
      </c>
      <c r="U59" s="2">
        <f>VLOOKUP(A59,[1]TDSheet!$A:$L,12,0)</f>
        <v>16.8</v>
      </c>
      <c r="W59" s="2">
        <f t="shared" si="10"/>
        <v>0</v>
      </c>
      <c r="X59" s="25">
        <f>VLOOKUP(A59,[1]TDSheet!$A:$Y,25,0)</f>
        <v>8</v>
      </c>
      <c r="Y59" s="26">
        <f t="shared" si="7"/>
        <v>0</v>
      </c>
      <c r="Z59" s="2">
        <f t="shared" si="8"/>
        <v>0</v>
      </c>
    </row>
    <row r="60" spans="1:26" ht="11.1" customHeight="1" x14ac:dyDescent="0.2">
      <c r="A60" s="8" t="s">
        <v>64</v>
      </c>
      <c r="B60" s="8" t="s">
        <v>9</v>
      </c>
      <c r="C60" s="9"/>
      <c r="D60" s="10">
        <v>96</v>
      </c>
      <c r="E60" s="10">
        <v>12</v>
      </c>
      <c r="F60" s="10">
        <v>84</v>
      </c>
      <c r="G60" s="25">
        <f>VLOOKUP(A60,[1]TDSheet!$A:$G,7,0)</f>
        <v>0.2</v>
      </c>
      <c r="H60" s="2">
        <f>VLOOKUP(A60,[2]Лист1!$A:$G,7,0)</f>
        <v>180</v>
      </c>
      <c r="I60" s="2" t="str">
        <f>VLOOKUP(A60,[3]Лист1!$A:$C,3,0)</f>
        <v>Вояж</v>
      </c>
      <c r="J60" s="2">
        <f>VLOOKUP(A60,[4]TDSheet!$A:$E,4,0)</f>
        <v>10</v>
      </c>
      <c r="K60" s="2">
        <f t="shared" si="3"/>
        <v>2</v>
      </c>
      <c r="M60" s="2">
        <f t="shared" si="4"/>
        <v>2.4</v>
      </c>
      <c r="N60" s="27">
        <v>24</v>
      </c>
      <c r="O60" s="27"/>
      <c r="Q60" s="2">
        <f t="shared" si="5"/>
        <v>45</v>
      </c>
      <c r="R60" s="2">
        <f t="shared" si="6"/>
        <v>35</v>
      </c>
      <c r="S60" s="2">
        <f>VLOOKUP(A60,[1]TDSheet!$A:$U,21,0)</f>
        <v>0</v>
      </c>
      <c r="T60" s="2">
        <f>VLOOKUP(A60,[1]TDSheet!$A:$V,22,0)</f>
        <v>0</v>
      </c>
      <c r="U60" s="2">
        <f>VLOOKUP(A60,[1]TDSheet!$A:$L,12,0)</f>
        <v>2.4</v>
      </c>
      <c r="W60" s="2">
        <f t="shared" si="10"/>
        <v>4.8000000000000007</v>
      </c>
      <c r="X60" s="25">
        <f>VLOOKUP(A60,[1]TDSheet!$A:$Y,25,0)</f>
        <v>12</v>
      </c>
      <c r="Y60" s="26">
        <v>2</v>
      </c>
      <c r="Z60" s="2">
        <f t="shared" si="8"/>
        <v>4.8000000000000007</v>
      </c>
    </row>
    <row r="61" spans="1:26" ht="21.95" customHeight="1" x14ac:dyDescent="0.2">
      <c r="A61" s="8" t="s">
        <v>65</v>
      </c>
      <c r="B61" s="8" t="s">
        <v>9</v>
      </c>
      <c r="C61" s="9"/>
      <c r="D61" s="10">
        <v>96</v>
      </c>
      <c r="E61" s="10">
        <v>8</v>
      </c>
      <c r="F61" s="10">
        <v>88</v>
      </c>
      <c r="G61" s="25">
        <f>VLOOKUP(A61,[1]TDSheet!$A:$G,7,0)</f>
        <v>0.2</v>
      </c>
      <c r="H61" s="2">
        <f>VLOOKUP(A61,[2]Лист1!$A:$G,7,0)</f>
        <v>180</v>
      </c>
      <c r="I61" s="2" t="str">
        <f>VLOOKUP(A61,[3]Лист1!$A:$C,3,0)</f>
        <v>Вояж</v>
      </c>
      <c r="J61" s="2">
        <f>VLOOKUP(A61,[4]TDSheet!$A:$E,4,0)</f>
        <v>10</v>
      </c>
      <c r="K61" s="2">
        <f t="shared" si="3"/>
        <v>-2</v>
      </c>
      <c r="M61" s="2">
        <f t="shared" si="4"/>
        <v>1.6</v>
      </c>
      <c r="N61" s="27"/>
      <c r="O61" s="27"/>
      <c r="Q61" s="2">
        <f t="shared" si="5"/>
        <v>55</v>
      </c>
      <c r="R61" s="2">
        <f t="shared" si="6"/>
        <v>55</v>
      </c>
      <c r="S61" s="2">
        <f>VLOOKUP(A61,[1]TDSheet!$A:$U,21,0)</f>
        <v>0</v>
      </c>
      <c r="T61" s="2">
        <f>VLOOKUP(A61,[1]TDSheet!$A:$V,22,0)</f>
        <v>0</v>
      </c>
      <c r="U61" s="2">
        <f>VLOOKUP(A61,[1]TDSheet!$A:$L,12,0)</f>
        <v>1.6</v>
      </c>
      <c r="W61" s="2">
        <f t="shared" si="10"/>
        <v>0</v>
      </c>
      <c r="X61" s="25">
        <f>VLOOKUP(A61,[1]TDSheet!$A:$Y,25,0)</f>
        <v>8</v>
      </c>
      <c r="Y61" s="26">
        <f t="shared" si="7"/>
        <v>0</v>
      </c>
      <c r="Z61" s="2">
        <f t="shared" si="8"/>
        <v>0</v>
      </c>
    </row>
    <row r="62" spans="1:26" ht="21.95" customHeight="1" x14ac:dyDescent="0.2">
      <c r="A62" s="8" t="s">
        <v>66</v>
      </c>
      <c r="B62" s="8" t="s">
        <v>9</v>
      </c>
      <c r="C62" s="10">
        <v>8</v>
      </c>
      <c r="D62" s="10">
        <v>80</v>
      </c>
      <c r="E62" s="10">
        <v>8</v>
      </c>
      <c r="F62" s="10">
        <v>80</v>
      </c>
      <c r="G62" s="25">
        <f>VLOOKUP(A62,[1]TDSheet!$A:$G,7,0)</f>
        <v>0.2</v>
      </c>
      <c r="H62" s="2">
        <f>VLOOKUP(A62,[2]Лист1!$A:$G,7,0)</f>
        <v>180</v>
      </c>
      <c r="I62" s="2" t="str">
        <f>VLOOKUP(A62,[3]Лист1!$A:$C,3,0)</f>
        <v>Вояж</v>
      </c>
      <c r="J62" s="2">
        <f>VLOOKUP(A62,[4]TDSheet!$A:$E,4,0)</f>
        <v>10</v>
      </c>
      <c r="K62" s="2">
        <f t="shared" si="3"/>
        <v>-2</v>
      </c>
      <c r="M62" s="2">
        <f t="shared" si="4"/>
        <v>1.6</v>
      </c>
      <c r="N62" s="27"/>
      <c r="O62" s="27"/>
      <c r="Q62" s="2">
        <f t="shared" si="5"/>
        <v>50</v>
      </c>
      <c r="R62" s="2">
        <f t="shared" si="6"/>
        <v>50</v>
      </c>
      <c r="S62" s="2">
        <f>VLOOKUP(A62,[1]TDSheet!$A:$U,21,0)</f>
        <v>0</v>
      </c>
      <c r="T62" s="2">
        <f>VLOOKUP(A62,[1]TDSheet!$A:$V,22,0)</f>
        <v>0</v>
      </c>
      <c r="U62" s="2">
        <f>VLOOKUP(A62,[1]TDSheet!$A:$L,12,0)</f>
        <v>0</v>
      </c>
      <c r="V62" s="31"/>
      <c r="W62" s="2">
        <f t="shared" si="10"/>
        <v>0</v>
      </c>
      <c r="X62" s="25">
        <f>VLOOKUP(A62,[1]TDSheet!$A:$Y,25,0)</f>
        <v>8</v>
      </c>
      <c r="Y62" s="26">
        <f t="shared" si="7"/>
        <v>0</v>
      </c>
      <c r="Z62" s="2">
        <f t="shared" si="8"/>
        <v>0</v>
      </c>
    </row>
    <row r="63" spans="1:26" ht="11.1" customHeight="1" x14ac:dyDescent="0.2">
      <c r="A63" s="8" t="s">
        <v>67</v>
      </c>
      <c r="B63" s="8" t="s">
        <v>9</v>
      </c>
      <c r="C63" s="10">
        <v>7</v>
      </c>
      <c r="D63" s="10">
        <v>660</v>
      </c>
      <c r="E63" s="10">
        <v>130</v>
      </c>
      <c r="F63" s="10">
        <v>527</v>
      </c>
      <c r="G63" s="25">
        <f>VLOOKUP(A63,[1]TDSheet!$A:$G,7,0)</f>
        <v>0.25</v>
      </c>
      <c r="H63" s="2">
        <f>VLOOKUP(A63,[2]Лист1!$A:$G,7,0)</f>
        <v>180</v>
      </c>
      <c r="I63" s="2" t="str">
        <f>VLOOKUP(A63,[3]Лист1!$A:$C,3,0)</f>
        <v>Вояж</v>
      </c>
      <c r="J63" s="2">
        <f>VLOOKUP(A63,[4]TDSheet!$A:$E,4,0)</f>
        <v>169</v>
      </c>
      <c r="K63" s="2">
        <f t="shared" si="3"/>
        <v>-39</v>
      </c>
      <c r="M63" s="2">
        <f t="shared" si="4"/>
        <v>26</v>
      </c>
      <c r="N63" s="27">
        <f>25*M63-F63</f>
        <v>123</v>
      </c>
      <c r="O63" s="27"/>
      <c r="Q63" s="2">
        <f t="shared" si="5"/>
        <v>25</v>
      </c>
      <c r="R63" s="2">
        <f t="shared" si="6"/>
        <v>20.26923076923077</v>
      </c>
      <c r="S63" s="2">
        <f>VLOOKUP(A63,[1]TDSheet!$A:$U,21,0)</f>
        <v>29.2</v>
      </c>
      <c r="T63" s="2">
        <f>VLOOKUP(A63,[1]TDSheet!$A:$V,22,0)</f>
        <v>9.3333333333333339</v>
      </c>
      <c r="U63" s="2">
        <f>VLOOKUP(A63,[1]TDSheet!$A:$L,12,0)</f>
        <v>44.2</v>
      </c>
      <c r="W63" s="2">
        <f t="shared" si="10"/>
        <v>30.75</v>
      </c>
      <c r="X63" s="25">
        <f>VLOOKUP(A63,[1]TDSheet!$A:$Y,25,0)</f>
        <v>12</v>
      </c>
      <c r="Y63" s="26">
        <v>10</v>
      </c>
      <c r="Z63" s="2">
        <f t="shared" si="8"/>
        <v>30</v>
      </c>
    </row>
    <row r="64" spans="1:26" ht="11.1" customHeight="1" x14ac:dyDescent="0.2">
      <c r="A64" s="8" t="s">
        <v>68</v>
      </c>
      <c r="B64" s="8" t="s">
        <v>9</v>
      </c>
      <c r="C64" s="10">
        <v>582</v>
      </c>
      <c r="D64" s="10">
        <v>204</v>
      </c>
      <c r="E64" s="10">
        <v>70</v>
      </c>
      <c r="F64" s="10">
        <v>699</v>
      </c>
      <c r="G64" s="25">
        <f>VLOOKUP(A64,[1]TDSheet!$A:$G,7,0)</f>
        <v>0.3</v>
      </c>
      <c r="H64" s="2">
        <f>VLOOKUP(A64,[2]Лист1!$A:$G,7,0)</f>
        <v>180</v>
      </c>
      <c r="I64" s="2" t="str">
        <f>VLOOKUP(A64,[3]Лист1!$A:$C,3,0)</f>
        <v>Вояж</v>
      </c>
      <c r="J64" s="2">
        <f>VLOOKUP(A64,[4]TDSheet!$A:$E,4,0)</f>
        <v>73</v>
      </c>
      <c r="K64" s="2">
        <f t="shared" si="3"/>
        <v>-3</v>
      </c>
      <c r="M64" s="2">
        <f t="shared" si="4"/>
        <v>14</v>
      </c>
      <c r="N64" s="27"/>
      <c r="O64" s="27"/>
      <c r="Q64" s="2">
        <f t="shared" si="5"/>
        <v>49.928571428571431</v>
      </c>
      <c r="R64" s="2">
        <f t="shared" si="6"/>
        <v>49.928571428571431</v>
      </c>
      <c r="S64" s="2">
        <f>VLOOKUP(A64,[1]TDSheet!$A:$U,21,0)</f>
        <v>2.8</v>
      </c>
      <c r="T64" s="2">
        <f>VLOOKUP(A64,[1]TDSheet!$A:$V,22,0)</f>
        <v>3.3333333333333335</v>
      </c>
      <c r="U64" s="2">
        <f>VLOOKUP(A64,[1]TDSheet!$A:$L,12,0)</f>
        <v>24.6</v>
      </c>
      <c r="W64" s="2">
        <f t="shared" si="10"/>
        <v>0</v>
      </c>
      <c r="X64" s="25">
        <f>VLOOKUP(A64,[1]TDSheet!$A:$Y,25,0)</f>
        <v>12</v>
      </c>
      <c r="Y64" s="26">
        <f t="shared" si="7"/>
        <v>0</v>
      </c>
      <c r="Z64" s="2">
        <f t="shared" si="8"/>
        <v>0</v>
      </c>
    </row>
    <row r="65" spans="1:26" ht="11.1" customHeight="1" x14ac:dyDescent="0.2">
      <c r="A65" s="8" t="s">
        <v>69</v>
      </c>
      <c r="B65" s="8" t="s">
        <v>9</v>
      </c>
      <c r="C65" s="10">
        <v>597</v>
      </c>
      <c r="D65" s="10">
        <v>204</v>
      </c>
      <c r="E65" s="10">
        <v>88</v>
      </c>
      <c r="F65" s="10">
        <v>697</v>
      </c>
      <c r="G65" s="25">
        <f>VLOOKUP(A65,[1]TDSheet!$A:$G,7,0)</f>
        <v>0.3</v>
      </c>
      <c r="H65" s="2">
        <f>VLOOKUP(A65,[2]Лист1!$A:$G,7,0)</f>
        <v>180</v>
      </c>
      <c r="I65" s="2" t="str">
        <f>VLOOKUP(A65,[3]Лист1!$A:$C,3,0)</f>
        <v>Вояж</v>
      </c>
      <c r="J65" s="2">
        <f>VLOOKUP(A65,[4]TDSheet!$A:$E,4,0)</f>
        <v>90</v>
      </c>
      <c r="K65" s="2">
        <f t="shared" si="3"/>
        <v>-2</v>
      </c>
      <c r="M65" s="2">
        <f t="shared" si="4"/>
        <v>17.600000000000001</v>
      </c>
      <c r="N65" s="27"/>
      <c r="O65" s="27"/>
      <c r="Q65" s="2">
        <f t="shared" si="5"/>
        <v>39.602272727272727</v>
      </c>
      <c r="R65" s="2">
        <f t="shared" si="6"/>
        <v>39.602272727272727</v>
      </c>
      <c r="S65" s="2">
        <f>VLOOKUP(A65,[1]TDSheet!$A:$U,21,0)</f>
        <v>2.6</v>
      </c>
      <c r="T65" s="2">
        <f>VLOOKUP(A65,[1]TDSheet!$A:$V,22,0)</f>
        <v>3.6666666666666665</v>
      </c>
      <c r="U65" s="2">
        <f>VLOOKUP(A65,[1]TDSheet!$A:$L,12,0)</f>
        <v>28.2</v>
      </c>
      <c r="W65" s="2">
        <f t="shared" si="10"/>
        <v>0</v>
      </c>
      <c r="X65" s="25">
        <f>VLOOKUP(A65,[1]TDSheet!$A:$Y,25,0)</f>
        <v>12</v>
      </c>
      <c r="Y65" s="26">
        <f t="shared" si="7"/>
        <v>0</v>
      </c>
      <c r="Z65" s="2">
        <f t="shared" si="8"/>
        <v>0</v>
      </c>
    </row>
    <row r="66" spans="1:26" ht="11.1" customHeight="1" x14ac:dyDescent="0.2">
      <c r="A66" s="8" t="s">
        <v>70</v>
      </c>
      <c r="B66" s="8" t="s">
        <v>17</v>
      </c>
      <c r="C66" s="10">
        <v>7.2</v>
      </c>
      <c r="D66" s="10">
        <v>136.80000000000001</v>
      </c>
      <c r="E66" s="10">
        <v>21.6</v>
      </c>
      <c r="F66" s="10">
        <v>122.4</v>
      </c>
      <c r="G66" s="25">
        <f>VLOOKUP(A66,[1]TDSheet!$A:$G,7,0)</f>
        <v>1</v>
      </c>
      <c r="H66" s="2">
        <f>VLOOKUP(A66,[2]Лист1!$A:$G,7,0)</f>
        <v>180</v>
      </c>
      <c r="J66" s="2">
        <f>VLOOKUP(A66,[4]TDSheet!$A:$E,4,0)</f>
        <v>24.2</v>
      </c>
      <c r="K66" s="2">
        <f t="shared" si="3"/>
        <v>-2.5999999999999979</v>
      </c>
      <c r="M66" s="2">
        <f t="shared" si="4"/>
        <v>4.32</v>
      </c>
      <c r="N66" s="27"/>
      <c r="O66" s="27"/>
      <c r="Q66" s="2">
        <f t="shared" si="5"/>
        <v>28.333333333333332</v>
      </c>
      <c r="R66" s="2">
        <f t="shared" si="6"/>
        <v>28.333333333333332</v>
      </c>
      <c r="S66" s="2">
        <f>VLOOKUP(A66,[1]TDSheet!$A:$U,21,0)</f>
        <v>4.32</v>
      </c>
      <c r="T66" s="2">
        <f>VLOOKUP(A66,[1]TDSheet!$A:$V,22,0)</f>
        <v>11.4</v>
      </c>
      <c r="U66" s="2">
        <f>VLOOKUP(A66,[1]TDSheet!$A:$L,12,0)</f>
        <v>1.08</v>
      </c>
      <c r="W66" s="2">
        <f t="shared" si="10"/>
        <v>0</v>
      </c>
      <c r="X66" s="25">
        <f>VLOOKUP(A66,[1]TDSheet!$A:$Y,25,0)</f>
        <v>1.8</v>
      </c>
      <c r="Y66" s="26">
        <f t="shared" si="7"/>
        <v>0</v>
      </c>
      <c r="Z66" s="2">
        <f t="shared" si="8"/>
        <v>0</v>
      </c>
    </row>
    <row r="67" spans="1:26" ht="11.1" customHeight="1" x14ac:dyDescent="0.2">
      <c r="A67" s="8" t="s">
        <v>71</v>
      </c>
      <c r="B67" s="8" t="s">
        <v>9</v>
      </c>
      <c r="C67" s="10">
        <v>137</v>
      </c>
      <c r="D67" s="10">
        <v>150</v>
      </c>
      <c r="E67" s="10">
        <v>65</v>
      </c>
      <c r="F67" s="10">
        <v>218</v>
      </c>
      <c r="G67" s="25">
        <f>VLOOKUP(A67,[1]TDSheet!$A:$G,7,0)</f>
        <v>0.2</v>
      </c>
      <c r="H67" s="2">
        <f>VLOOKUP(A67,[2]Лист1!$A:$G,7,0)</f>
        <v>365</v>
      </c>
      <c r="I67" s="2" t="str">
        <f>VLOOKUP(A67,[3]Лист1!$A:$C,3,0)</f>
        <v>Вояж</v>
      </c>
      <c r="J67" s="2">
        <f>VLOOKUP(A67,[4]TDSheet!$A:$E,4,0)</f>
        <v>64</v>
      </c>
      <c r="K67" s="2">
        <f t="shared" si="3"/>
        <v>1</v>
      </c>
      <c r="M67" s="2">
        <f t="shared" si="4"/>
        <v>13</v>
      </c>
      <c r="N67" s="27">
        <f>25*M67-F67</f>
        <v>107</v>
      </c>
      <c r="O67" s="27"/>
      <c r="Q67" s="2">
        <f t="shared" si="5"/>
        <v>25</v>
      </c>
      <c r="R67" s="2">
        <f t="shared" si="6"/>
        <v>16.76923076923077</v>
      </c>
      <c r="S67" s="2">
        <f>VLOOKUP(A67,[1]TDSheet!$A:$U,21,0)</f>
        <v>5</v>
      </c>
      <c r="T67" s="2">
        <f>VLOOKUP(A67,[1]TDSheet!$A:$V,22,0)</f>
        <v>2.6666666666666665</v>
      </c>
      <c r="U67" s="2">
        <f>VLOOKUP(A67,[1]TDSheet!$A:$L,12,0)</f>
        <v>9.6</v>
      </c>
      <c r="W67" s="2">
        <f t="shared" si="10"/>
        <v>21.400000000000002</v>
      </c>
      <c r="X67" s="25">
        <f>VLOOKUP(A67,[1]TDSheet!$A:$Y,25,0)</f>
        <v>6</v>
      </c>
      <c r="Y67" s="26">
        <v>17</v>
      </c>
      <c r="Z67" s="2">
        <f t="shared" si="8"/>
        <v>20.400000000000002</v>
      </c>
    </row>
    <row r="68" spans="1:26" ht="11.1" customHeight="1" x14ac:dyDescent="0.2">
      <c r="A68" s="8" t="s">
        <v>72</v>
      </c>
      <c r="B68" s="8" t="s">
        <v>9</v>
      </c>
      <c r="C68" s="10">
        <v>167</v>
      </c>
      <c r="D68" s="10">
        <v>150</v>
      </c>
      <c r="E68" s="10">
        <v>45</v>
      </c>
      <c r="F68" s="10">
        <v>260</v>
      </c>
      <c r="G68" s="25">
        <f>VLOOKUP(A68,[1]TDSheet!$A:$G,7,0)</f>
        <v>0.2</v>
      </c>
      <c r="H68" s="2">
        <f>VLOOKUP(A68,[2]Лист1!$A:$G,7,0)</f>
        <v>365</v>
      </c>
      <c r="I68" s="2" t="str">
        <f>VLOOKUP(A68,[3]Лист1!$A:$C,3,0)</f>
        <v>Вояж</v>
      </c>
      <c r="J68" s="2">
        <f>VLOOKUP(A68,[4]TDSheet!$A:$E,4,0)</f>
        <v>45</v>
      </c>
      <c r="K68" s="2">
        <f t="shared" si="3"/>
        <v>0</v>
      </c>
      <c r="M68" s="2">
        <f t="shared" si="4"/>
        <v>9</v>
      </c>
      <c r="N68" s="27"/>
      <c r="O68" s="27"/>
      <c r="Q68" s="2">
        <f t="shared" si="5"/>
        <v>28.888888888888889</v>
      </c>
      <c r="R68" s="2">
        <f t="shared" si="6"/>
        <v>28.888888888888889</v>
      </c>
      <c r="S68" s="2">
        <f>VLOOKUP(A68,[1]TDSheet!$A:$U,21,0)</f>
        <v>5.6</v>
      </c>
      <c r="T68" s="2">
        <f>VLOOKUP(A68,[1]TDSheet!$A:$V,22,0)</f>
        <v>2.6666666666666665</v>
      </c>
      <c r="U68" s="2">
        <f>VLOOKUP(A68,[1]TDSheet!$A:$L,12,0)</f>
        <v>9.8000000000000007</v>
      </c>
      <c r="W68" s="2">
        <f t="shared" si="10"/>
        <v>0</v>
      </c>
      <c r="X68" s="25">
        <f>VLOOKUP(A68,[1]TDSheet!$A:$Y,25,0)</f>
        <v>6</v>
      </c>
      <c r="Y68" s="26">
        <f t="shared" si="7"/>
        <v>0</v>
      </c>
      <c r="Z68" s="2">
        <f t="shared" si="8"/>
        <v>0</v>
      </c>
    </row>
    <row r="69" spans="1:26" ht="21.95" customHeight="1" x14ac:dyDescent="0.2">
      <c r="A69" s="8" t="s">
        <v>73</v>
      </c>
      <c r="B69" s="8" t="s">
        <v>9</v>
      </c>
      <c r="C69" s="9"/>
      <c r="D69" s="10">
        <v>168</v>
      </c>
      <c r="E69" s="10">
        <v>12</v>
      </c>
      <c r="F69" s="10">
        <v>156</v>
      </c>
      <c r="G69" s="25">
        <f>VLOOKUP(A69,[1]TDSheet!$A:$G,7,0)</f>
        <v>0.3</v>
      </c>
      <c r="H69" s="2">
        <f>VLOOKUP(A69,[2]Лист1!$A:$G,7,0)</f>
        <v>180</v>
      </c>
      <c r="I69" s="2" t="str">
        <f>VLOOKUP(A69,[3]Лист1!$A:$C,3,0)</f>
        <v>Вояж</v>
      </c>
      <c r="J69" s="2">
        <f>VLOOKUP(A69,[4]TDSheet!$A:$E,4,0)</f>
        <v>12</v>
      </c>
      <c r="K69" s="2">
        <f t="shared" si="3"/>
        <v>0</v>
      </c>
      <c r="M69" s="2">
        <f t="shared" si="4"/>
        <v>2.4</v>
      </c>
      <c r="N69" s="27"/>
      <c r="O69" s="27"/>
      <c r="Q69" s="2">
        <f t="shared" si="5"/>
        <v>65</v>
      </c>
      <c r="R69" s="2">
        <f t="shared" si="6"/>
        <v>65</v>
      </c>
      <c r="S69" s="2">
        <f>VLOOKUP(A69,[1]TDSheet!$A:$U,21,0)</f>
        <v>0</v>
      </c>
      <c r="T69" s="2">
        <f>VLOOKUP(A69,[1]TDSheet!$A:$V,22,0)</f>
        <v>0</v>
      </c>
      <c r="U69" s="2">
        <f>VLOOKUP(A69,[1]TDSheet!$A:$L,12,0)</f>
        <v>2.8</v>
      </c>
      <c r="W69" s="2">
        <f t="shared" si="10"/>
        <v>0</v>
      </c>
      <c r="X69" s="25">
        <f>VLOOKUP(A69,[1]TDSheet!$A:$Y,25,0)</f>
        <v>14</v>
      </c>
      <c r="Y69" s="26">
        <f t="shared" si="7"/>
        <v>0</v>
      </c>
      <c r="Z69" s="2">
        <f t="shared" si="8"/>
        <v>0</v>
      </c>
    </row>
    <row r="70" spans="1:26" ht="21.95" customHeight="1" x14ac:dyDescent="0.2">
      <c r="A70" s="8" t="s">
        <v>74</v>
      </c>
      <c r="B70" s="8" t="s">
        <v>9</v>
      </c>
      <c r="C70" s="9"/>
      <c r="D70" s="10">
        <v>160</v>
      </c>
      <c r="E70" s="10">
        <v>12</v>
      </c>
      <c r="F70" s="10">
        <v>148</v>
      </c>
      <c r="G70" s="25">
        <f>VLOOKUP(A70,[1]TDSheet!$A:$G,7,0)</f>
        <v>0.48</v>
      </c>
      <c r="H70" s="2">
        <f>VLOOKUP(A70,[2]Лист1!$A:$G,7,0)</f>
        <v>180</v>
      </c>
      <c r="I70" s="2" t="str">
        <f>VLOOKUP(A70,[3]Лист1!$A:$C,3,0)</f>
        <v>Вояж</v>
      </c>
      <c r="J70" s="2">
        <f>VLOOKUP(A70,[4]TDSheet!$A:$E,4,0)</f>
        <v>12</v>
      </c>
      <c r="K70" s="2">
        <f t="shared" si="3"/>
        <v>0</v>
      </c>
      <c r="M70" s="2">
        <f t="shared" si="4"/>
        <v>2.4</v>
      </c>
      <c r="N70" s="27"/>
      <c r="O70" s="27"/>
      <c r="Q70" s="2">
        <f t="shared" si="5"/>
        <v>61.666666666666671</v>
      </c>
      <c r="R70" s="2">
        <f t="shared" si="6"/>
        <v>61.666666666666671</v>
      </c>
      <c r="S70" s="2">
        <f>VLOOKUP(A70,[1]TDSheet!$A:$U,21,0)</f>
        <v>0</v>
      </c>
      <c r="T70" s="2">
        <f>VLOOKUP(A70,[1]TDSheet!$A:$V,22,0)</f>
        <v>0</v>
      </c>
      <c r="U70" s="2">
        <f>VLOOKUP(A70,[1]TDSheet!$A:$L,12,0)</f>
        <v>1.6</v>
      </c>
      <c r="W70" s="2">
        <f t="shared" ref="W70:W75" si="13">N70*G70</f>
        <v>0</v>
      </c>
      <c r="X70" s="25">
        <f>VLOOKUP(A70,[1]TDSheet!$A:$Y,25,0)</f>
        <v>8</v>
      </c>
      <c r="Y70" s="26">
        <f t="shared" si="7"/>
        <v>0</v>
      </c>
      <c r="Z70" s="2">
        <f t="shared" si="8"/>
        <v>0</v>
      </c>
    </row>
    <row r="71" spans="1:26" ht="11.1" customHeight="1" x14ac:dyDescent="0.2">
      <c r="A71" s="8" t="s">
        <v>75</v>
      </c>
      <c r="B71" s="8" t="s">
        <v>9</v>
      </c>
      <c r="C71" s="10">
        <v>16</v>
      </c>
      <c r="D71" s="10">
        <v>600</v>
      </c>
      <c r="E71" s="10">
        <v>16</v>
      </c>
      <c r="F71" s="10">
        <v>594</v>
      </c>
      <c r="G71" s="25">
        <f>VLOOKUP(A71,[1]TDSheet!$A:$G,7,0)</f>
        <v>0.25</v>
      </c>
      <c r="H71" s="2">
        <f>VLOOKUP(A71,[2]Лист1!$A:$G,7,0)</f>
        <v>180</v>
      </c>
      <c r="I71" s="2" t="str">
        <f>VLOOKUP(A71,[3]Лист1!$A:$C,3,0)</f>
        <v>Вояж</v>
      </c>
      <c r="J71" s="2">
        <f>VLOOKUP(A71,[4]TDSheet!$A:$E,4,0)</f>
        <v>97</v>
      </c>
      <c r="K71" s="2">
        <f t="shared" ref="K71:K75" si="14">E71-J71</f>
        <v>-81</v>
      </c>
      <c r="M71" s="2">
        <f t="shared" ref="M71:M75" si="15">E71/5</f>
        <v>3.2</v>
      </c>
      <c r="N71" s="27"/>
      <c r="O71" s="27"/>
      <c r="Q71" s="2">
        <f t="shared" ref="Q71:Q75" si="16">(F71+N71)/M71</f>
        <v>185.625</v>
      </c>
      <c r="R71" s="2">
        <f t="shared" ref="R71:R75" si="17">F71/M71</f>
        <v>185.625</v>
      </c>
      <c r="S71" s="2">
        <f>VLOOKUP(A71,[1]TDSheet!$A:$U,21,0)</f>
        <v>34.6</v>
      </c>
      <c r="T71" s="2">
        <f>VLOOKUP(A71,[1]TDSheet!$A:$V,22,0)</f>
        <v>17.333333333333332</v>
      </c>
      <c r="U71" s="2">
        <f>VLOOKUP(A71,[1]TDSheet!$A:$L,12,0)</f>
        <v>59</v>
      </c>
      <c r="W71" s="2">
        <f t="shared" si="13"/>
        <v>0</v>
      </c>
      <c r="X71" s="25">
        <f>VLOOKUP(A71,[1]TDSheet!$A:$Y,25,0)</f>
        <v>12</v>
      </c>
      <c r="Y71" s="26">
        <f t="shared" ref="Y71:Y73" si="18">N71/X71</f>
        <v>0</v>
      </c>
      <c r="Z71" s="2">
        <f t="shared" ref="Z71:Z75" si="19">Y71*X71*G71</f>
        <v>0</v>
      </c>
    </row>
    <row r="72" spans="1:26" ht="11.1" customHeight="1" x14ac:dyDescent="0.2">
      <c r="A72" s="8" t="s">
        <v>76</v>
      </c>
      <c r="B72" s="8" t="s">
        <v>9</v>
      </c>
      <c r="C72" s="10">
        <v>4</v>
      </c>
      <c r="D72" s="10">
        <v>600</v>
      </c>
      <c r="E72" s="10">
        <v>15</v>
      </c>
      <c r="F72" s="10">
        <v>574</v>
      </c>
      <c r="G72" s="25">
        <f>VLOOKUP(A72,[1]TDSheet!$A:$G,7,0)</f>
        <v>0.25</v>
      </c>
      <c r="H72" s="2">
        <f>VLOOKUP(A72,[2]Лист1!$A:$G,7,0)</f>
        <v>180</v>
      </c>
      <c r="I72" s="2" t="str">
        <f>VLOOKUP(A72,[3]Лист1!$A:$C,3,0)</f>
        <v>Вояж</v>
      </c>
      <c r="J72" s="2">
        <f>VLOOKUP(A72,[4]TDSheet!$A:$E,4,0)</f>
        <v>53</v>
      </c>
      <c r="K72" s="2">
        <f t="shared" si="14"/>
        <v>-38</v>
      </c>
      <c r="M72" s="2">
        <f t="shared" si="15"/>
        <v>3</v>
      </c>
      <c r="N72" s="27"/>
      <c r="O72" s="27"/>
      <c r="Q72" s="2">
        <f t="shared" si="16"/>
        <v>191.33333333333334</v>
      </c>
      <c r="R72" s="2">
        <f t="shared" si="17"/>
        <v>191.33333333333334</v>
      </c>
      <c r="S72" s="2">
        <f>VLOOKUP(A72,[1]TDSheet!$A:$U,21,0)</f>
        <v>48.4</v>
      </c>
      <c r="T72" s="2">
        <f>VLOOKUP(A72,[1]TDSheet!$A:$V,22,0)</f>
        <v>17.666666666666668</v>
      </c>
      <c r="U72" s="2">
        <f>VLOOKUP(A72,[1]TDSheet!$A:$L,12,0)</f>
        <v>63.4</v>
      </c>
      <c r="W72" s="2">
        <f t="shared" si="13"/>
        <v>0</v>
      </c>
      <c r="X72" s="25">
        <f>VLOOKUP(A72,[1]TDSheet!$A:$Y,25,0)</f>
        <v>12</v>
      </c>
      <c r="Y72" s="26">
        <f t="shared" si="18"/>
        <v>0</v>
      </c>
      <c r="Z72" s="2">
        <f t="shared" si="19"/>
        <v>0</v>
      </c>
    </row>
    <row r="73" spans="1:26" ht="11.1" customHeight="1" x14ac:dyDescent="0.2">
      <c r="A73" s="8" t="s">
        <v>77</v>
      </c>
      <c r="B73" s="8" t="s">
        <v>17</v>
      </c>
      <c r="C73" s="10">
        <v>2.7</v>
      </c>
      <c r="D73" s="10">
        <v>126.9</v>
      </c>
      <c r="E73" s="10">
        <v>18.899999999999999</v>
      </c>
      <c r="F73" s="10">
        <v>110.7</v>
      </c>
      <c r="G73" s="25">
        <f>VLOOKUP(A73,[1]TDSheet!$A:$G,7,0)</f>
        <v>1</v>
      </c>
      <c r="H73" s="2">
        <f>VLOOKUP(A73,[2]Лист1!$A:$G,7,0)</f>
        <v>180</v>
      </c>
      <c r="J73" s="2">
        <f>VLOOKUP(A73,[4]TDSheet!$A:$E,4,0)</f>
        <v>18.899999999999999</v>
      </c>
      <c r="K73" s="2">
        <f t="shared" si="14"/>
        <v>0</v>
      </c>
      <c r="M73" s="2">
        <f t="shared" si="15"/>
        <v>3.78</v>
      </c>
      <c r="N73" s="27"/>
      <c r="O73" s="27"/>
      <c r="Q73" s="2">
        <f t="shared" si="16"/>
        <v>29.285714285714288</v>
      </c>
      <c r="R73" s="2">
        <f t="shared" si="17"/>
        <v>29.285714285714288</v>
      </c>
      <c r="S73" s="2">
        <f>VLOOKUP(A73,[1]TDSheet!$A:$U,21,0)</f>
        <v>1.08</v>
      </c>
      <c r="T73" s="2">
        <f>VLOOKUP(A73,[1]TDSheet!$A:$V,22,0)</f>
        <v>6.3</v>
      </c>
      <c r="U73" s="2">
        <f>VLOOKUP(A73,[1]TDSheet!$A:$L,12,0)</f>
        <v>12.959999999999999</v>
      </c>
      <c r="W73" s="2">
        <f t="shared" si="13"/>
        <v>0</v>
      </c>
      <c r="X73" s="25">
        <f>VLOOKUP(A73,[1]TDSheet!$A:$Y,25,0)</f>
        <v>2.7</v>
      </c>
      <c r="Y73" s="26">
        <f t="shared" si="18"/>
        <v>0</v>
      </c>
      <c r="Z73" s="2">
        <f t="shared" si="19"/>
        <v>0</v>
      </c>
    </row>
    <row r="74" spans="1:26" ht="11.1" customHeight="1" x14ac:dyDescent="0.2">
      <c r="A74" s="8" t="s">
        <v>78</v>
      </c>
      <c r="B74" s="8" t="s">
        <v>17</v>
      </c>
      <c r="C74" s="10">
        <v>179</v>
      </c>
      <c r="D74" s="10">
        <v>200</v>
      </c>
      <c r="E74" s="10">
        <v>242</v>
      </c>
      <c r="F74" s="10">
        <v>112</v>
      </c>
      <c r="G74" s="25">
        <f>VLOOKUP(A74,[1]TDSheet!$A:$G,7,0)</f>
        <v>1</v>
      </c>
      <c r="H74" s="2">
        <f>VLOOKUP(A74,[2]Лист1!$A:$G,7,0)</f>
        <v>180</v>
      </c>
      <c r="J74" s="2">
        <f>VLOOKUP(A74,[4]TDSheet!$A:$E,4,0)</f>
        <v>256.10000000000002</v>
      </c>
      <c r="K74" s="2">
        <f t="shared" si="14"/>
        <v>-14.100000000000023</v>
      </c>
      <c r="M74" s="2">
        <f t="shared" si="15"/>
        <v>48.4</v>
      </c>
      <c r="N74" s="27">
        <f t="shared" si="12"/>
        <v>565.6</v>
      </c>
      <c r="O74" s="27"/>
      <c r="Q74" s="2">
        <f t="shared" si="16"/>
        <v>14</v>
      </c>
      <c r="R74" s="2">
        <f t="shared" si="17"/>
        <v>2.3140495867768598</v>
      </c>
      <c r="S74" s="2">
        <f>VLOOKUP(A74,[1]TDSheet!$A:$U,21,0)</f>
        <v>28</v>
      </c>
      <c r="T74" s="2">
        <f>VLOOKUP(A74,[1]TDSheet!$A:$V,22,0)</f>
        <v>0</v>
      </c>
      <c r="U74" s="2">
        <f>VLOOKUP(A74,[1]TDSheet!$A:$L,12,0)</f>
        <v>16</v>
      </c>
      <c r="W74" s="2">
        <f t="shared" si="13"/>
        <v>565.6</v>
      </c>
      <c r="X74" s="25">
        <f>VLOOKUP(A74,[1]TDSheet!$A:$Y,25,0)</f>
        <v>5</v>
      </c>
      <c r="Y74" s="26">
        <v>113</v>
      </c>
      <c r="Z74" s="2">
        <f t="shared" si="19"/>
        <v>565</v>
      </c>
    </row>
    <row r="75" spans="1:26" ht="11.1" customHeight="1" x14ac:dyDescent="0.2">
      <c r="A75" s="8" t="s">
        <v>79</v>
      </c>
      <c r="B75" s="8" t="s">
        <v>9</v>
      </c>
      <c r="C75" s="10">
        <v>88</v>
      </c>
      <c r="D75" s="10">
        <v>880</v>
      </c>
      <c r="E75" s="10">
        <v>586</v>
      </c>
      <c r="F75" s="10">
        <v>306</v>
      </c>
      <c r="G75" s="25">
        <f>VLOOKUP(A75,[1]TDSheet!$A:$G,7,0)</f>
        <v>0.14000000000000001</v>
      </c>
      <c r="H75" s="2">
        <f>VLOOKUP(A75,[2]Лист1!$A:$G,7,0)</f>
        <v>180</v>
      </c>
      <c r="J75" s="2">
        <f>VLOOKUP(A75,[4]TDSheet!$A:$E,4,0)</f>
        <v>613</v>
      </c>
      <c r="K75" s="2">
        <f t="shared" si="14"/>
        <v>-27</v>
      </c>
      <c r="M75" s="2">
        <f t="shared" si="15"/>
        <v>117.2</v>
      </c>
      <c r="N75" s="27">
        <f t="shared" si="12"/>
        <v>1334.8</v>
      </c>
      <c r="O75" s="27"/>
      <c r="Q75" s="2">
        <f t="shared" si="16"/>
        <v>14</v>
      </c>
      <c r="R75" s="2">
        <f t="shared" si="17"/>
        <v>2.6109215017064846</v>
      </c>
      <c r="S75" s="2">
        <f>VLOOKUP(A75,[1]TDSheet!$A:$U,21,0)</f>
        <v>52</v>
      </c>
      <c r="T75" s="2">
        <f>VLOOKUP(A75,[1]TDSheet!$A:$V,22,0)</f>
        <v>66</v>
      </c>
      <c r="U75" s="2">
        <f>VLOOKUP(A75,[1]TDSheet!$A:$L,12,0)</f>
        <v>69.599999999999994</v>
      </c>
      <c r="W75" s="2">
        <f t="shared" si="13"/>
        <v>186.87200000000001</v>
      </c>
      <c r="X75" s="25">
        <f>VLOOKUP(A75,[1]TDSheet!$A:$Y,25,0)</f>
        <v>22</v>
      </c>
      <c r="Y75" s="26">
        <v>60</v>
      </c>
      <c r="Z75" s="2">
        <f t="shared" si="19"/>
        <v>184.8</v>
      </c>
    </row>
    <row r="80" spans="1:26" ht="11.45" customHeight="1" x14ac:dyDescent="0.2">
      <c r="V80" s="31"/>
    </row>
  </sheetData>
  <autoFilter ref="A3:Z75" xr:uid="{206E3F6F-E25E-407F-B4F5-E9C556906B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2024-01-24T14:04:29Z</dcterms:modified>
</cp:coreProperties>
</file>