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7,01,24 КИ\"/>
    </mc:Choice>
  </mc:AlternateContent>
  <xr:revisionPtr revIDLastSave="0" documentId="13_ncr:1_{01FFFC76-7193-4CA4-ACA9-35FB1AE6A90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AA8" i="1" s="1"/>
  <c r="P9" i="1"/>
  <c r="P10" i="1"/>
  <c r="AA10" i="1" s="1"/>
  <c r="P11" i="1"/>
  <c r="AA11" i="1" s="1"/>
  <c r="P12" i="1"/>
  <c r="AA12" i="1" s="1"/>
  <c r="P13" i="1"/>
  <c r="P14" i="1"/>
  <c r="AA14" i="1" s="1"/>
  <c r="P15" i="1"/>
  <c r="AA15" i="1" s="1"/>
  <c r="P16" i="1"/>
  <c r="AA16" i="1" s="1"/>
  <c r="P17" i="1"/>
  <c r="P18" i="1"/>
  <c r="AA18" i="1" s="1"/>
  <c r="P19" i="1"/>
  <c r="P20" i="1"/>
  <c r="AA20" i="1" s="1"/>
  <c r="P21" i="1"/>
  <c r="P22" i="1"/>
  <c r="AA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6" i="1"/>
  <c r="AA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6" i="1"/>
  <c r="AA7" i="1"/>
  <c r="AA9" i="1"/>
  <c r="AA13" i="1"/>
  <c r="AA17" i="1"/>
  <c r="AA19" i="1"/>
  <c r="AA21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23" i="1"/>
  <c r="Q5" i="1"/>
  <c r="R5" i="1"/>
  <c r="P5" i="1" l="1"/>
  <c r="AB5" i="1"/>
  <c r="AC5" i="1"/>
  <c r="N7" i="1"/>
  <c r="V7" i="1" s="1"/>
  <c r="N8" i="1"/>
  <c r="N9" i="1"/>
  <c r="N10" i="1"/>
  <c r="N11" i="1"/>
  <c r="N12" i="1"/>
  <c r="N13" i="1"/>
  <c r="N14" i="1"/>
  <c r="N15" i="1"/>
  <c r="N16" i="1"/>
  <c r="N17" i="1"/>
  <c r="V17" i="1" s="1"/>
  <c r="N18" i="1"/>
  <c r="V18" i="1" s="1"/>
  <c r="N19" i="1"/>
  <c r="V19" i="1" s="1"/>
  <c r="N20" i="1"/>
  <c r="N21" i="1"/>
  <c r="N22" i="1"/>
  <c r="N23" i="1"/>
  <c r="N24" i="1"/>
  <c r="N25" i="1"/>
  <c r="V25" i="1" s="1"/>
  <c r="N26" i="1"/>
  <c r="N27" i="1"/>
  <c r="V27" i="1" s="1"/>
  <c r="N28" i="1"/>
  <c r="V28" i="1" s="1"/>
  <c r="N29" i="1"/>
  <c r="N30" i="1"/>
  <c r="N31" i="1"/>
  <c r="N32" i="1"/>
  <c r="N33" i="1"/>
  <c r="N34" i="1"/>
  <c r="N35" i="1"/>
  <c r="N36" i="1"/>
  <c r="N37" i="1"/>
  <c r="N38" i="1"/>
  <c r="V38" i="1" s="1"/>
  <c r="N39" i="1"/>
  <c r="N40" i="1"/>
  <c r="N41" i="1"/>
  <c r="N42" i="1"/>
  <c r="N43" i="1"/>
  <c r="N44" i="1"/>
  <c r="N45" i="1"/>
  <c r="N46" i="1"/>
  <c r="N47" i="1"/>
  <c r="O47" i="1" s="1"/>
  <c r="N48" i="1"/>
  <c r="N49" i="1"/>
  <c r="N50" i="1"/>
  <c r="N51" i="1"/>
  <c r="N52" i="1"/>
  <c r="N53" i="1"/>
  <c r="N54" i="1"/>
  <c r="V54" i="1" s="1"/>
  <c r="N55" i="1"/>
  <c r="N56" i="1"/>
  <c r="N57" i="1"/>
  <c r="O57" i="1" s="1"/>
  <c r="N58" i="1"/>
  <c r="N59" i="1"/>
  <c r="N60" i="1"/>
  <c r="N61" i="1"/>
  <c r="N62" i="1"/>
  <c r="N63" i="1"/>
  <c r="N64" i="1"/>
  <c r="N65" i="1"/>
  <c r="O65" i="1" s="1"/>
  <c r="N66" i="1"/>
  <c r="N67" i="1"/>
  <c r="N68" i="1"/>
  <c r="N69" i="1"/>
  <c r="N70" i="1"/>
  <c r="N71" i="1"/>
  <c r="N72" i="1"/>
  <c r="V72" i="1" s="1"/>
  <c r="N73" i="1"/>
  <c r="N74" i="1"/>
  <c r="N75" i="1"/>
  <c r="O75" i="1" s="1"/>
  <c r="N76" i="1"/>
  <c r="V76" i="1" s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90" i="1" s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V103" i="1" s="1"/>
  <c r="N104" i="1"/>
  <c r="N105" i="1"/>
  <c r="N106" i="1"/>
  <c r="N107" i="1"/>
  <c r="N108" i="1"/>
  <c r="N109" i="1"/>
  <c r="N110" i="1"/>
  <c r="U110" i="1" s="1"/>
  <c r="N111" i="1"/>
  <c r="N112" i="1"/>
  <c r="N113" i="1"/>
  <c r="U113" i="1" s="1"/>
  <c r="N114" i="1"/>
  <c r="N115" i="1"/>
  <c r="N116" i="1"/>
  <c r="U116" i="1" s="1"/>
  <c r="N117" i="1"/>
  <c r="U117" i="1" s="1"/>
  <c r="N118" i="1"/>
  <c r="N6" i="1"/>
  <c r="K7" i="1"/>
  <c r="K13" i="1"/>
  <c r="K16" i="1"/>
  <c r="K18" i="1"/>
  <c r="K19" i="1"/>
  <c r="K20" i="1"/>
  <c r="K21" i="1"/>
  <c r="K27" i="1"/>
  <c r="K29" i="1"/>
  <c r="K30" i="1"/>
  <c r="K38" i="1"/>
  <c r="K62" i="1"/>
  <c r="K72" i="1"/>
  <c r="K76" i="1"/>
  <c r="K78" i="1"/>
  <c r="K81" i="1"/>
  <c r="K82" i="1"/>
  <c r="K83" i="1"/>
  <c r="K84" i="1"/>
  <c r="K95" i="1"/>
  <c r="K96" i="1"/>
  <c r="K110" i="1"/>
  <c r="K113" i="1"/>
  <c r="K6" i="1"/>
  <c r="F5" i="1"/>
  <c r="E5" i="1"/>
  <c r="J8" i="1"/>
  <c r="K8" i="1" s="1"/>
  <c r="J9" i="1"/>
  <c r="K9" i="1" s="1"/>
  <c r="J10" i="1"/>
  <c r="K10" i="1" s="1"/>
  <c r="J11" i="1"/>
  <c r="K11" i="1" s="1"/>
  <c r="J12" i="1"/>
  <c r="K12" i="1" s="1"/>
  <c r="J14" i="1"/>
  <c r="K14" i="1" s="1"/>
  <c r="J15" i="1"/>
  <c r="K15" i="1" s="1"/>
  <c r="J17" i="1"/>
  <c r="K17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7" i="1"/>
  <c r="K77" i="1" s="1"/>
  <c r="J79" i="1"/>
  <c r="K79" i="1" s="1"/>
  <c r="J80" i="1"/>
  <c r="K80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G96" i="1"/>
  <c r="H96" i="1"/>
  <c r="I96" i="1"/>
  <c r="L96" i="1"/>
  <c r="W96" i="1"/>
  <c r="X96" i="1"/>
  <c r="Y96" i="1"/>
  <c r="G83" i="1"/>
  <c r="H83" i="1"/>
  <c r="I83" i="1"/>
  <c r="L83" i="1"/>
  <c r="W83" i="1"/>
  <c r="X83" i="1"/>
  <c r="Y83" i="1"/>
  <c r="G84" i="1"/>
  <c r="H84" i="1"/>
  <c r="I84" i="1"/>
  <c r="L84" i="1"/>
  <c r="W84" i="1"/>
  <c r="X84" i="1"/>
  <c r="Y84" i="1"/>
  <c r="G81" i="1"/>
  <c r="H81" i="1"/>
  <c r="I81" i="1"/>
  <c r="L81" i="1"/>
  <c r="W81" i="1"/>
  <c r="X81" i="1"/>
  <c r="Y81" i="1"/>
  <c r="G78" i="1"/>
  <c r="H78" i="1"/>
  <c r="I78" i="1"/>
  <c r="L78" i="1"/>
  <c r="W78" i="1"/>
  <c r="X78" i="1"/>
  <c r="Y78" i="1"/>
  <c r="G30" i="1"/>
  <c r="H30" i="1"/>
  <c r="I30" i="1"/>
  <c r="L30" i="1"/>
  <c r="W30" i="1"/>
  <c r="X30" i="1"/>
  <c r="Y30" i="1"/>
  <c r="G16" i="1"/>
  <c r="H16" i="1"/>
  <c r="I16" i="1"/>
  <c r="L16" i="1"/>
  <c r="W16" i="1"/>
  <c r="X16" i="1"/>
  <c r="Y16" i="1"/>
  <c r="G13" i="1"/>
  <c r="H13" i="1"/>
  <c r="I13" i="1"/>
  <c r="L13" i="1"/>
  <c r="W13" i="1"/>
  <c r="X13" i="1"/>
  <c r="Y13" i="1"/>
  <c r="G7" i="1"/>
  <c r="H7" i="1"/>
  <c r="W7" i="1"/>
  <c r="X7" i="1"/>
  <c r="Y7" i="1"/>
  <c r="G8" i="1"/>
  <c r="H8" i="1"/>
  <c r="M8" i="1"/>
  <c r="W8" i="1"/>
  <c r="X8" i="1"/>
  <c r="Y8" i="1"/>
  <c r="G9" i="1"/>
  <c r="H9" i="1"/>
  <c r="M9" i="1"/>
  <c r="W9" i="1"/>
  <c r="X9" i="1"/>
  <c r="Y9" i="1"/>
  <c r="G10" i="1"/>
  <c r="H10" i="1"/>
  <c r="M10" i="1"/>
  <c r="W10" i="1"/>
  <c r="X10" i="1"/>
  <c r="Y10" i="1"/>
  <c r="G11" i="1"/>
  <c r="H11" i="1"/>
  <c r="M11" i="1"/>
  <c r="W11" i="1"/>
  <c r="X11" i="1"/>
  <c r="Y11" i="1"/>
  <c r="G12" i="1"/>
  <c r="H12" i="1"/>
  <c r="M12" i="1"/>
  <c r="W12" i="1"/>
  <c r="X12" i="1"/>
  <c r="Y12" i="1"/>
  <c r="G14" i="1"/>
  <c r="H14" i="1"/>
  <c r="M14" i="1"/>
  <c r="W14" i="1"/>
  <c r="X14" i="1"/>
  <c r="Y14" i="1"/>
  <c r="G15" i="1"/>
  <c r="H15" i="1"/>
  <c r="M15" i="1"/>
  <c r="W15" i="1"/>
  <c r="X15" i="1"/>
  <c r="Y15" i="1"/>
  <c r="G17" i="1"/>
  <c r="H17" i="1"/>
  <c r="W17" i="1"/>
  <c r="X17" i="1"/>
  <c r="Y17" i="1"/>
  <c r="G18" i="1"/>
  <c r="H18" i="1"/>
  <c r="W18" i="1"/>
  <c r="X18" i="1"/>
  <c r="Y18" i="1"/>
  <c r="G19" i="1"/>
  <c r="H19" i="1"/>
  <c r="W19" i="1"/>
  <c r="X19" i="1"/>
  <c r="Y19" i="1"/>
  <c r="G20" i="1"/>
  <c r="H20" i="1"/>
  <c r="I20" i="1"/>
  <c r="L20" i="1"/>
  <c r="W20" i="1"/>
  <c r="X20" i="1"/>
  <c r="Y20" i="1"/>
  <c r="Z20" i="1"/>
  <c r="G21" i="1"/>
  <c r="H21" i="1"/>
  <c r="I21" i="1"/>
  <c r="L21" i="1"/>
  <c r="W21" i="1"/>
  <c r="X21" i="1"/>
  <c r="Y21" i="1"/>
  <c r="G22" i="1"/>
  <c r="H22" i="1"/>
  <c r="I22" i="1"/>
  <c r="L22" i="1"/>
  <c r="W22" i="1"/>
  <c r="X22" i="1"/>
  <c r="Y22" i="1"/>
  <c r="G23" i="1"/>
  <c r="H23" i="1"/>
  <c r="I23" i="1"/>
  <c r="L23" i="1"/>
  <c r="W23" i="1"/>
  <c r="X23" i="1"/>
  <c r="Y23" i="1"/>
  <c r="G24" i="1"/>
  <c r="H24" i="1"/>
  <c r="I24" i="1"/>
  <c r="L24" i="1"/>
  <c r="W24" i="1"/>
  <c r="X24" i="1"/>
  <c r="Y24" i="1"/>
  <c r="G25" i="1"/>
  <c r="H25" i="1"/>
  <c r="W25" i="1"/>
  <c r="X25" i="1"/>
  <c r="Y25" i="1"/>
  <c r="G26" i="1"/>
  <c r="H26" i="1"/>
  <c r="I26" i="1"/>
  <c r="L26" i="1"/>
  <c r="W26" i="1"/>
  <c r="X26" i="1"/>
  <c r="Y26" i="1"/>
  <c r="G27" i="1"/>
  <c r="H27" i="1"/>
  <c r="W27" i="1"/>
  <c r="X27" i="1"/>
  <c r="Y27" i="1"/>
  <c r="Z27" i="1"/>
  <c r="G28" i="1"/>
  <c r="H28" i="1"/>
  <c r="W28" i="1"/>
  <c r="X28" i="1"/>
  <c r="Y28" i="1"/>
  <c r="Z28" i="1"/>
  <c r="G29" i="1"/>
  <c r="H29" i="1"/>
  <c r="I29" i="1"/>
  <c r="L29" i="1"/>
  <c r="V29" i="1" s="1"/>
  <c r="W29" i="1"/>
  <c r="X29" i="1"/>
  <c r="Y29" i="1"/>
  <c r="G31" i="1"/>
  <c r="H31" i="1"/>
  <c r="I31" i="1"/>
  <c r="L31" i="1"/>
  <c r="V31" i="1" s="1"/>
  <c r="W31" i="1"/>
  <c r="X31" i="1"/>
  <c r="Y31" i="1"/>
  <c r="G32" i="1"/>
  <c r="H32" i="1"/>
  <c r="I32" i="1"/>
  <c r="L32" i="1"/>
  <c r="V32" i="1" s="1"/>
  <c r="W32" i="1"/>
  <c r="X32" i="1"/>
  <c r="Y32" i="1"/>
  <c r="G33" i="1"/>
  <c r="H33" i="1"/>
  <c r="I33" i="1"/>
  <c r="L33" i="1"/>
  <c r="V33" i="1" s="1"/>
  <c r="W33" i="1"/>
  <c r="X33" i="1"/>
  <c r="Y33" i="1"/>
  <c r="G34" i="1"/>
  <c r="H34" i="1"/>
  <c r="M34" i="1"/>
  <c r="W34" i="1"/>
  <c r="X34" i="1"/>
  <c r="Y34" i="1"/>
  <c r="G35" i="1"/>
  <c r="H35" i="1"/>
  <c r="M35" i="1"/>
  <c r="W35" i="1"/>
  <c r="X35" i="1"/>
  <c r="Y35" i="1"/>
  <c r="G36" i="1"/>
  <c r="H36" i="1"/>
  <c r="W36" i="1"/>
  <c r="X36" i="1"/>
  <c r="Y36" i="1"/>
  <c r="G37" i="1"/>
  <c r="H37" i="1"/>
  <c r="M37" i="1"/>
  <c r="V37" i="1" s="1"/>
  <c r="W37" i="1"/>
  <c r="X37" i="1"/>
  <c r="Y37" i="1"/>
  <c r="G38" i="1"/>
  <c r="H38" i="1"/>
  <c r="W38" i="1"/>
  <c r="X38" i="1"/>
  <c r="Y38" i="1"/>
  <c r="G39" i="1"/>
  <c r="H39" i="1"/>
  <c r="M39" i="1"/>
  <c r="W39" i="1"/>
  <c r="X39" i="1"/>
  <c r="Y39" i="1"/>
  <c r="G40" i="1"/>
  <c r="H40" i="1"/>
  <c r="M40" i="1"/>
  <c r="W40" i="1"/>
  <c r="X40" i="1"/>
  <c r="Y40" i="1"/>
  <c r="G41" i="1"/>
  <c r="H41" i="1"/>
  <c r="M41" i="1"/>
  <c r="V41" i="1" s="1"/>
  <c r="W41" i="1"/>
  <c r="X41" i="1"/>
  <c r="Y41" i="1"/>
  <c r="G42" i="1"/>
  <c r="H42" i="1"/>
  <c r="M42" i="1"/>
  <c r="O42" i="1" s="1"/>
  <c r="W42" i="1"/>
  <c r="X42" i="1"/>
  <c r="Y42" i="1"/>
  <c r="G43" i="1"/>
  <c r="H43" i="1"/>
  <c r="M43" i="1"/>
  <c r="W43" i="1"/>
  <c r="X43" i="1"/>
  <c r="Y43" i="1"/>
  <c r="G44" i="1"/>
  <c r="H44" i="1"/>
  <c r="M44" i="1"/>
  <c r="W44" i="1"/>
  <c r="X44" i="1"/>
  <c r="Y44" i="1"/>
  <c r="G45" i="1"/>
  <c r="H45" i="1"/>
  <c r="M45" i="1"/>
  <c r="V45" i="1" s="1"/>
  <c r="W45" i="1"/>
  <c r="X45" i="1"/>
  <c r="Y45" i="1"/>
  <c r="G46" i="1"/>
  <c r="H46" i="1"/>
  <c r="M46" i="1"/>
  <c r="W46" i="1"/>
  <c r="X46" i="1"/>
  <c r="Y46" i="1"/>
  <c r="G47" i="1"/>
  <c r="H47" i="1"/>
  <c r="W47" i="1"/>
  <c r="X47" i="1"/>
  <c r="Y47" i="1"/>
  <c r="G48" i="1"/>
  <c r="H48" i="1"/>
  <c r="M48" i="1"/>
  <c r="W48" i="1"/>
  <c r="X48" i="1"/>
  <c r="Y48" i="1"/>
  <c r="G49" i="1"/>
  <c r="H49" i="1"/>
  <c r="M49" i="1"/>
  <c r="V49" i="1" s="1"/>
  <c r="W49" i="1"/>
  <c r="X49" i="1"/>
  <c r="Y49" i="1"/>
  <c r="G50" i="1"/>
  <c r="H50" i="1"/>
  <c r="M50" i="1"/>
  <c r="W50" i="1"/>
  <c r="X50" i="1"/>
  <c r="Y50" i="1"/>
  <c r="G51" i="1"/>
  <c r="H51" i="1"/>
  <c r="M51" i="1"/>
  <c r="V51" i="1" s="1"/>
  <c r="W51" i="1"/>
  <c r="X51" i="1"/>
  <c r="Y51" i="1"/>
  <c r="G52" i="1"/>
  <c r="H52" i="1"/>
  <c r="M52" i="1"/>
  <c r="W52" i="1"/>
  <c r="X52" i="1"/>
  <c r="Y52" i="1"/>
  <c r="G53" i="1"/>
  <c r="H53" i="1"/>
  <c r="M53" i="1"/>
  <c r="V53" i="1" s="1"/>
  <c r="W53" i="1"/>
  <c r="X53" i="1"/>
  <c r="Y53" i="1"/>
  <c r="G54" i="1"/>
  <c r="H54" i="1"/>
  <c r="W54" i="1"/>
  <c r="X54" i="1"/>
  <c r="Y54" i="1"/>
  <c r="G55" i="1"/>
  <c r="H55" i="1"/>
  <c r="M55" i="1"/>
  <c r="V55" i="1" s="1"/>
  <c r="W55" i="1"/>
  <c r="X55" i="1"/>
  <c r="Y55" i="1"/>
  <c r="G56" i="1"/>
  <c r="H56" i="1"/>
  <c r="M56" i="1"/>
  <c r="V56" i="1" s="1"/>
  <c r="W56" i="1"/>
  <c r="X56" i="1"/>
  <c r="Y56" i="1"/>
  <c r="G57" i="1"/>
  <c r="H57" i="1"/>
  <c r="W57" i="1"/>
  <c r="X57" i="1"/>
  <c r="Y57" i="1"/>
  <c r="G58" i="1"/>
  <c r="H58" i="1"/>
  <c r="W58" i="1"/>
  <c r="X58" i="1"/>
  <c r="Y58" i="1"/>
  <c r="G59" i="1"/>
  <c r="H59" i="1"/>
  <c r="W59" i="1"/>
  <c r="X59" i="1"/>
  <c r="Y59" i="1"/>
  <c r="G60" i="1"/>
  <c r="H60" i="1"/>
  <c r="M60" i="1"/>
  <c r="V60" i="1" s="1"/>
  <c r="W60" i="1"/>
  <c r="X60" i="1"/>
  <c r="Y60" i="1"/>
  <c r="G61" i="1"/>
  <c r="H61" i="1"/>
  <c r="I61" i="1"/>
  <c r="L61" i="1"/>
  <c r="V61" i="1" s="1"/>
  <c r="W61" i="1"/>
  <c r="X61" i="1"/>
  <c r="Y61" i="1"/>
  <c r="G62" i="1"/>
  <c r="H62" i="1"/>
  <c r="I62" i="1"/>
  <c r="L62" i="1"/>
  <c r="V62" i="1" s="1"/>
  <c r="W62" i="1"/>
  <c r="X62" i="1"/>
  <c r="Y62" i="1"/>
  <c r="Z62" i="1"/>
  <c r="G63" i="1"/>
  <c r="H63" i="1"/>
  <c r="M63" i="1"/>
  <c r="V63" i="1" s="1"/>
  <c r="W63" i="1"/>
  <c r="X63" i="1"/>
  <c r="Y63" i="1"/>
  <c r="G64" i="1"/>
  <c r="H64" i="1"/>
  <c r="W64" i="1"/>
  <c r="X64" i="1"/>
  <c r="Y64" i="1"/>
  <c r="G65" i="1"/>
  <c r="H65" i="1"/>
  <c r="W65" i="1"/>
  <c r="X65" i="1"/>
  <c r="Y65" i="1"/>
  <c r="G66" i="1"/>
  <c r="H66" i="1"/>
  <c r="M66" i="1"/>
  <c r="W66" i="1"/>
  <c r="X66" i="1"/>
  <c r="Y66" i="1"/>
  <c r="G67" i="1"/>
  <c r="H67" i="1"/>
  <c r="M67" i="1"/>
  <c r="V67" i="1" s="1"/>
  <c r="W67" i="1"/>
  <c r="X67" i="1"/>
  <c r="Y67" i="1"/>
  <c r="G68" i="1"/>
  <c r="H68" i="1"/>
  <c r="M68" i="1"/>
  <c r="W68" i="1"/>
  <c r="X68" i="1"/>
  <c r="Y68" i="1"/>
  <c r="G69" i="1"/>
  <c r="H69" i="1"/>
  <c r="M69" i="1"/>
  <c r="V69" i="1" s="1"/>
  <c r="W69" i="1"/>
  <c r="X69" i="1"/>
  <c r="Y69" i="1"/>
  <c r="G70" i="1"/>
  <c r="H70" i="1"/>
  <c r="M70" i="1"/>
  <c r="W70" i="1"/>
  <c r="X70" i="1"/>
  <c r="Y70" i="1"/>
  <c r="G71" i="1"/>
  <c r="H71" i="1"/>
  <c r="M71" i="1"/>
  <c r="V71" i="1" s="1"/>
  <c r="W71" i="1"/>
  <c r="X71" i="1"/>
  <c r="Y71" i="1"/>
  <c r="G72" i="1"/>
  <c r="H72" i="1"/>
  <c r="W72" i="1"/>
  <c r="X72" i="1"/>
  <c r="Y72" i="1"/>
  <c r="Z72" i="1"/>
  <c r="G73" i="1"/>
  <c r="H73" i="1"/>
  <c r="I73" i="1"/>
  <c r="L73" i="1"/>
  <c r="V73" i="1" s="1"/>
  <c r="W73" i="1"/>
  <c r="X73" i="1"/>
  <c r="Y73" i="1"/>
  <c r="G74" i="1"/>
  <c r="H74" i="1"/>
  <c r="I74" i="1"/>
  <c r="L74" i="1"/>
  <c r="V74" i="1" s="1"/>
  <c r="W74" i="1"/>
  <c r="X74" i="1"/>
  <c r="Y74" i="1"/>
  <c r="G75" i="1"/>
  <c r="H75" i="1"/>
  <c r="W75" i="1"/>
  <c r="X75" i="1"/>
  <c r="Y75" i="1"/>
  <c r="G76" i="1"/>
  <c r="H76" i="1"/>
  <c r="W76" i="1"/>
  <c r="X76" i="1"/>
  <c r="Y76" i="1"/>
  <c r="G77" i="1"/>
  <c r="H77" i="1"/>
  <c r="I77" i="1"/>
  <c r="L77" i="1"/>
  <c r="V77" i="1" s="1"/>
  <c r="W77" i="1"/>
  <c r="X77" i="1"/>
  <c r="Y77" i="1"/>
  <c r="G79" i="1"/>
  <c r="H79" i="1"/>
  <c r="W79" i="1"/>
  <c r="X79" i="1"/>
  <c r="Y79" i="1"/>
  <c r="Z79" i="1"/>
  <c r="G80" i="1"/>
  <c r="H80" i="1"/>
  <c r="I80" i="1"/>
  <c r="L80" i="1"/>
  <c r="W80" i="1"/>
  <c r="X80" i="1"/>
  <c r="Y80" i="1"/>
  <c r="G82" i="1"/>
  <c r="H82" i="1"/>
  <c r="I82" i="1"/>
  <c r="L82" i="1"/>
  <c r="W82" i="1"/>
  <c r="X82" i="1"/>
  <c r="Y82" i="1"/>
  <c r="G85" i="1"/>
  <c r="H85" i="1"/>
  <c r="I85" i="1"/>
  <c r="L85" i="1"/>
  <c r="V85" i="1" s="1"/>
  <c r="W85" i="1"/>
  <c r="X85" i="1"/>
  <c r="Y85" i="1"/>
  <c r="G86" i="1"/>
  <c r="H86" i="1"/>
  <c r="M86" i="1"/>
  <c r="W86" i="1"/>
  <c r="X86" i="1"/>
  <c r="Y86" i="1"/>
  <c r="G87" i="1"/>
  <c r="H87" i="1"/>
  <c r="M87" i="1"/>
  <c r="V87" i="1" s="1"/>
  <c r="W87" i="1"/>
  <c r="X87" i="1"/>
  <c r="Y87" i="1"/>
  <c r="G88" i="1"/>
  <c r="H88" i="1"/>
  <c r="M88" i="1"/>
  <c r="W88" i="1"/>
  <c r="X88" i="1"/>
  <c r="Y88" i="1"/>
  <c r="G89" i="1"/>
  <c r="H89" i="1"/>
  <c r="M89" i="1"/>
  <c r="V89" i="1" s="1"/>
  <c r="W89" i="1"/>
  <c r="X89" i="1"/>
  <c r="Y89" i="1"/>
  <c r="G90" i="1"/>
  <c r="H90" i="1"/>
  <c r="W90" i="1"/>
  <c r="X90" i="1"/>
  <c r="Y90" i="1"/>
  <c r="G91" i="1"/>
  <c r="H91" i="1"/>
  <c r="M91" i="1"/>
  <c r="W91" i="1"/>
  <c r="X91" i="1"/>
  <c r="Y91" i="1"/>
  <c r="G92" i="1"/>
  <c r="H92" i="1"/>
  <c r="M92" i="1"/>
  <c r="W92" i="1"/>
  <c r="X92" i="1"/>
  <c r="Y92" i="1"/>
  <c r="G93" i="1"/>
  <c r="H93" i="1"/>
  <c r="M93" i="1"/>
  <c r="W93" i="1"/>
  <c r="X93" i="1"/>
  <c r="Y93" i="1"/>
  <c r="G94" i="1"/>
  <c r="H94" i="1"/>
  <c r="M94" i="1"/>
  <c r="W94" i="1"/>
  <c r="X94" i="1"/>
  <c r="Y94" i="1"/>
  <c r="G95" i="1"/>
  <c r="H95" i="1"/>
  <c r="I95" i="1"/>
  <c r="L95" i="1"/>
  <c r="W95" i="1"/>
  <c r="X95" i="1"/>
  <c r="Y95" i="1"/>
  <c r="G97" i="1"/>
  <c r="H97" i="1"/>
  <c r="I97" i="1"/>
  <c r="L97" i="1"/>
  <c r="W97" i="1"/>
  <c r="X97" i="1"/>
  <c r="Y97" i="1"/>
  <c r="G98" i="1"/>
  <c r="H98" i="1"/>
  <c r="M98" i="1"/>
  <c r="W98" i="1"/>
  <c r="X98" i="1"/>
  <c r="Y98" i="1"/>
  <c r="G99" i="1"/>
  <c r="H99" i="1"/>
  <c r="M99" i="1"/>
  <c r="W99" i="1"/>
  <c r="X99" i="1"/>
  <c r="Y99" i="1"/>
  <c r="G100" i="1"/>
  <c r="H100" i="1"/>
  <c r="W100" i="1"/>
  <c r="X100" i="1"/>
  <c r="Y100" i="1"/>
  <c r="G101" i="1"/>
  <c r="H101" i="1"/>
  <c r="W101" i="1"/>
  <c r="X101" i="1"/>
  <c r="Y101" i="1"/>
  <c r="Z101" i="1"/>
  <c r="G102" i="1"/>
  <c r="H102" i="1"/>
  <c r="I102" i="1"/>
  <c r="L102" i="1"/>
  <c r="W102" i="1"/>
  <c r="X102" i="1"/>
  <c r="Y102" i="1"/>
  <c r="G103" i="1"/>
  <c r="H103" i="1"/>
  <c r="W103" i="1"/>
  <c r="X103" i="1"/>
  <c r="Y103" i="1"/>
  <c r="G104" i="1"/>
  <c r="H104" i="1"/>
  <c r="I104" i="1"/>
  <c r="L104" i="1"/>
  <c r="W104" i="1"/>
  <c r="X104" i="1"/>
  <c r="Y104" i="1"/>
  <c r="G105" i="1"/>
  <c r="H105" i="1"/>
  <c r="I105" i="1"/>
  <c r="L105" i="1"/>
  <c r="W105" i="1"/>
  <c r="X105" i="1"/>
  <c r="Y105" i="1"/>
  <c r="G106" i="1"/>
  <c r="H106" i="1"/>
  <c r="I106" i="1"/>
  <c r="L106" i="1"/>
  <c r="W106" i="1"/>
  <c r="X106" i="1"/>
  <c r="Y106" i="1"/>
  <c r="G107" i="1"/>
  <c r="H107" i="1"/>
  <c r="I107" i="1"/>
  <c r="L107" i="1"/>
  <c r="M107" i="1"/>
  <c r="W107" i="1"/>
  <c r="X107" i="1"/>
  <c r="Y107" i="1"/>
  <c r="G108" i="1"/>
  <c r="H108" i="1"/>
  <c r="I108" i="1"/>
  <c r="L108" i="1"/>
  <c r="W108" i="1"/>
  <c r="X108" i="1"/>
  <c r="Y108" i="1"/>
  <c r="G109" i="1"/>
  <c r="H109" i="1"/>
  <c r="I109" i="1"/>
  <c r="L109" i="1"/>
  <c r="M109" i="1"/>
  <c r="W109" i="1"/>
  <c r="X109" i="1"/>
  <c r="Y109" i="1"/>
  <c r="G110" i="1"/>
  <c r="H110" i="1"/>
  <c r="W110" i="1"/>
  <c r="X110" i="1"/>
  <c r="Y110" i="1"/>
  <c r="G111" i="1"/>
  <c r="H111" i="1"/>
  <c r="W111" i="1"/>
  <c r="X111" i="1"/>
  <c r="Y111" i="1"/>
  <c r="Z111" i="1"/>
  <c r="G112" i="1"/>
  <c r="H112" i="1"/>
  <c r="I112" i="1"/>
  <c r="L112" i="1"/>
  <c r="W112" i="1"/>
  <c r="X112" i="1"/>
  <c r="Y112" i="1"/>
  <c r="Z112" i="1"/>
  <c r="G113" i="1"/>
  <c r="H113" i="1"/>
  <c r="W113" i="1"/>
  <c r="X113" i="1"/>
  <c r="Y113" i="1"/>
  <c r="Z113" i="1"/>
  <c r="G114" i="1"/>
  <c r="H114" i="1"/>
  <c r="M114" i="1"/>
  <c r="W114" i="1"/>
  <c r="X114" i="1"/>
  <c r="Y114" i="1"/>
  <c r="Z114" i="1"/>
  <c r="G115" i="1"/>
  <c r="H115" i="1"/>
  <c r="W115" i="1"/>
  <c r="X115" i="1"/>
  <c r="Y115" i="1"/>
  <c r="Z115" i="1"/>
  <c r="G116" i="1"/>
  <c r="H116" i="1"/>
  <c r="W116" i="1"/>
  <c r="X116" i="1"/>
  <c r="Y116" i="1"/>
  <c r="Z116" i="1"/>
  <c r="G117" i="1"/>
  <c r="H117" i="1"/>
  <c r="W117" i="1"/>
  <c r="X117" i="1"/>
  <c r="Y117" i="1"/>
  <c r="Z117" i="1"/>
  <c r="G118" i="1"/>
  <c r="H118" i="1"/>
  <c r="W118" i="1"/>
  <c r="X118" i="1"/>
  <c r="Y118" i="1"/>
  <c r="Z118" i="1"/>
  <c r="Y6" i="1"/>
  <c r="X6" i="1"/>
  <c r="W6" i="1"/>
  <c r="H6" i="1"/>
  <c r="G6" i="1"/>
  <c r="S5" i="1"/>
  <c r="N5" i="1"/>
  <c r="V43" i="1" l="1"/>
  <c r="O43" i="1"/>
  <c r="V39" i="1"/>
  <c r="O39" i="1"/>
  <c r="V35" i="1"/>
  <c r="O35" i="1"/>
  <c r="O114" i="1"/>
  <c r="O108" i="1"/>
  <c r="O98" i="1"/>
  <c r="O94" i="1"/>
  <c r="O92" i="1"/>
  <c r="O88" i="1"/>
  <c r="O86" i="1"/>
  <c r="O74" i="1"/>
  <c r="O70" i="1"/>
  <c r="O68" i="1"/>
  <c r="O66" i="1"/>
  <c r="V64" i="1"/>
  <c r="O64" i="1"/>
  <c r="O60" i="1"/>
  <c r="V58" i="1"/>
  <c r="O58" i="1"/>
  <c r="O56" i="1"/>
  <c r="O52" i="1"/>
  <c r="O50" i="1"/>
  <c r="O48" i="1"/>
  <c r="O46" i="1"/>
  <c r="O44" i="1"/>
  <c r="O40" i="1"/>
  <c r="V36" i="1"/>
  <c r="O36" i="1"/>
  <c r="O34" i="1"/>
  <c r="O32" i="1"/>
  <c r="O14" i="1"/>
  <c r="O12" i="1"/>
  <c r="O10" i="1"/>
  <c r="O8" i="1"/>
  <c r="O109" i="1"/>
  <c r="O107" i="1"/>
  <c r="O99" i="1"/>
  <c r="O97" i="1"/>
  <c r="O93" i="1"/>
  <c r="O91" i="1"/>
  <c r="O89" i="1"/>
  <c r="O87" i="1"/>
  <c r="O71" i="1"/>
  <c r="O69" i="1"/>
  <c r="O67" i="1"/>
  <c r="O63" i="1"/>
  <c r="O61" i="1"/>
  <c r="O55" i="1"/>
  <c r="O51" i="1"/>
  <c r="O49" i="1"/>
  <c r="O45" i="1"/>
  <c r="O41" i="1"/>
  <c r="O37" i="1"/>
  <c r="O33" i="1"/>
  <c r="U33" i="1" s="1"/>
  <c r="O15" i="1"/>
  <c r="O11" i="1"/>
  <c r="O9" i="1"/>
  <c r="O53" i="1"/>
  <c r="V23" i="1"/>
  <c r="V20" i="1"/>
  <c r="V14" i="1"/>
  <c r="V12" i="1"/>
  <c r="V10" i="1"/>
  <c r="V8" i="1"/>
  <c r="V16" i="1"/>
  <c r="V78" i="1"/>
  <c r="V84" i="1"/>
  <c r="V13" i="1"/>
  <c r="V81" i="1"/>
  <c r="V83" i="1"/>
  <c r="V88" i="1"/>
  <c r="V86" i="1"/>
  <c r="V80" i="1"/>
  <c r="V70" i="1"/>
  <c r="V68" i="1"/>
  <c r="V66" i="1"/>
  <c r="V46" i="1"/>
  <c r="V44" i="1"/>
  <c r="V42" i="1"/>
  <c r="V40" i="1"/>
  <c r="U112" i="1"/>
  <c r="U74" i="1"/>
  <c r="V117" i="1"/>
  <c r="U108" i="1"/>
  <c r="V82" i="1"/>
  <c r="V52" i="1"/>
  <c r="V50" i="1"/>
  <c r="V48" i="1"/>
  <c r="V6" i="1"/>
  <c r="U6" i="1"/>
  <c r="U115" i="1"/>
  <c r="V115" i="1"/>
  <c r="V111" i="1"/>
  <c r="U111" i="1"/>
  <c r="U109" i="1"/>
  <c r="U107" i="1"/>
  <c r="U105" i="1"/>
  <c r="U103" i="1"/>
  <c r="V101" i="1"/>
  <c r="U99" i="1"/>
  <c r="U95" i="1"/>
  <c r="U93" i="1"/>
  <c r="U91" i="1"/>
  <c r="V79" i="1"/>
  <c r="V75" i="1"/>
  <c r="V65" i="1"/>
  <c r="V59" i="1"/>
  <c r="V57" i="1"/>
  <c r="V47" i="1"/>
  <c r="V113" i="1"/>
  <c r="V21" i="1"/>
  <c r="V15" i="1"/>
  <c r="V11" i="1"/>
  <c r="V9" i="1"/>
  <c r="U118" i="1"/>
  <c r="U30" i="1"/>
  <c r="U24" i="1"/>
  <c r="U114" i="1"/>
  <c r="U106" i="1"/>
  <c r="U104" i="1"/>
  <c r="U102" i="1"/>
  <c r="U98" i="1"/>
  <c r="U94" i="1"/>
  <c r="U92" i="1"/>
  <c r="U96" i="1"/>
  <c r="U100" i="1"/>
  <c r="K5" i="1"/>
  <c r="V118" i="1"/>
  <c r="V116" i="1"/>
  <c r="V114" i="1"/>
  <c r="V112" i="1"/>
  <c r="V110" i="1"/>
  <c r="V109" i="1"/>
  <c r="V108" i="1"/>
  <c r="V107" i="1"/>
  <c r="V106" i="1"/>
  <c r="V105" i="1"/>
  <c r="V104" i="1"/>
  <c r="V102" i="1"/>
  <c r="V100" i="1"/>
  <c r="V99" i="1"/>
  <c r="V98" i="1"/>
  <c r="V97" i="1"/>
  <c r="V96" i="1"/>
  <c r="V95" i="1"/>
  <c r="V94" i="1"/>
  <c r="V93" i="1"/>
  <c r="V92" i="1"/>
  <c r="V91" i="1"/>
  <c r="U90" i="1"/>
  <c r="U88" i="1"/>
  <c r="U86" i="1"/>
  <c r="U84" i="1"/>
  <c r="U82" i="1"/>
  <c r="U80" i="1"/>
  <c r="U78" i="1"/>
  <c r="U76" i="1"/>
  <c r="U72" i="1"/>
  <c r="U68" i="1"/>
  <c r="U64" i="1"/>
  <c r="U62" i="1"/>
  <c r="U60" i="1"/>
  <c r="U56" i="1"/>
  <c r="U54" i="1"/>
  <c r="U52" i="1"/>
  <c r="U50" i="1"/>
  <c r="U48" i="1"/>
  <c r="U44" i="1"/>
  <c r="U40" i="1"/>
  <c r="U38" i="1"/>
  <c r="U32" i="1"/>
  <c r="U28" i="1"/>
  <c r="U20" i="1"/>
  <c r="U18" i="1"/>
  <c r="U16" i="1"/>
  <c r="U14" i="1"/>
  <c r="U12" i="1"/>
  <c r="U10" i="1"/>
  <c r="V34" i="1"/>
  <c r="V26" i="1"/>
  <c r="V24" i="1"/>
  <c r="V22" i="1"/>
  <c r="V30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59" i="1"/>
  <c r="U55" i="1"/>
  <c r="U51" i="1"/>
  <c r="U47" i="1"/>
  <c r="U45" i="1"/>
  <c r="U43" i="1"/>
  <c r="U41" i="1"/>
  <c r="U39" i="1"/>
  <c r="U35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J5" i="1"/>
  <c r="M5" i="1"/>
  <c r="X5" i="1"/>
  <c r="L5" i="1"/>
  <c r="W5" i="1"/>
  <c r="Y5" i="1"/>
  <c r="U36" i="1" l="1"/>
  <c r="O5" i="1"/>
  <c r="U37" i="1"/>
  <c r="U49" i="1"/>
  <c r="U53" i="1"/>
  <c r="U57" i="1"/>
  <c r="U61" i="1"/>
  <c r="U65" i="1"/>
  <c r="U8" i="1"/>
  <c r="U42" i="1"/>
  <c r="U46" i="1"/>
  <c r="U58" i="1"/>
  <c r="U66" i="1"/>
  <c r="U70" i="1"/>
  <c r="U101" i="1"/>
  <c r="U22" i="1"/>
  <c r="U26" i="1"/>
  <c r="U34" i="1"/>
  <c r="U97" i="1"/>
  <c r="AA5" i="1" l="1"/>
</calcChain>
</file>

<file path=xl/sharedStrings.xml><?xml version="1.0" encoding="utf-8"?>
<sst xmlns="http://schemas.openxmlformats.org/spreadsheetml/2006/main" count="272" uniqueCount="150">
  <si>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</si>
  <si>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</si>
  <si>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</si>
  <si>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</si>
  <si>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</si>
  <si>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</si>
  <si>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</si>
  <si>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</si>
  <si>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</si>
  <si>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</si>
  <si>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</si>
  <si>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</si>
  <si>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</si>
  <si>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</si>
  <si>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</si>
  <si>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</si>
  <si>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</si>
  <si>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</si>
  <si>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</si>
  <si>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</si>
  <si>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</si>
  <si>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</si>
  <si>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</si>
  <si>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</si>
  <si>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</si>
  <si>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</si>
  <si>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</si>
  <si>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</si>
  <si>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</si>
  <si>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</si>
  <si>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</si>
  <si>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</si>
  <si>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</si>
  <si>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</si>
  <si>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</si>
  <si>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</si>
  <si>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</si>
  <si>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</si>
  <si>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</si>
  <si>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</si>
  <si>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</si>
  <si>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</si>
  <si>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</si>
  <si>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</si>
  <si>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</si>
  <si>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</si>
  <si>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</si>
  <si>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</si>
  <si>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</si>
  <si>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</si>
  <si>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</si>
  <si>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</si>
  <si>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</si>
  <si>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</si>
  <si>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</si>
  <si>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</si>
  <si>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</si>
  <si>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</si>
  <si>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</si>
  <si>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</si>
  <si>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</si>
  <si>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</si>
  <si>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</si>
  <si>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</si>
  <si>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</si>
  <si>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</si>
  <si>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</si>
  <si>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</si>
  <si>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</si>
  <si>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</si>
  <si>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</si>
  <si>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</si>
  <si>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</si>
  <si>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</si>
  <si>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</si>
  <si>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</si>
  <si>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</si>
  <si>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</si>
  <si>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</si>
  <si>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</si>
  <si>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</si>
  <si>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</si>
  <si>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</si>
  <si>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</si>
  <si>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</si>
  <si>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</si>
  <si>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</si>
  <si>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</si>
  <si>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</si>
  <si>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</si>
  <si>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</si>
  <si>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</si>
  <si>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</si>
  <si>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</si>
  <si>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</si>
  <si>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</si>
  <si>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</si>
  <si>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</si>
  <si>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</si>
  <si>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</si>
  <si>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</si>
  <si>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</si>
  <si>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</si>
  <si>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</si>
  <si>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</si>
  <si>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</si>
  <si>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</si>
  <si>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</si>
  <si>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</si>
  <si>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</si>
  <si>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</si>
  <si>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</si>
  <si>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</si>
  <si>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</si>
  <si>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</si>
  <si>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</si>
  <si>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</si>
  <si>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метка</t>
  </si>
  <si>
    <t>заяв</t>
  </si>
  <si>
    <t>раз</t>
  </si>
  <si>
    <t>ср</t>
  </si>
  <si>
    <t>заказ филиала</t>
  </si>
  <si>
    <t>кон ост</t>
  </si>
  <si>
    <t>опт</t>
  </si>
  <si>
    <t>вес</t>
  </si>
  <si>
    <t>Вояж</t>
  </si>
  <si>
    <t>16,01,</t>
  </si>
  <si>
    <t>от филиала</t>
  </si>
  <si>
    <t>комментарий филиала</t>
  </si>
  <si>
    <t>03,01,</t>
  </si>
  <si>
    <t>10,01,</t>
  </si>
  <si>
    <t>17,01,</t>
  </si>
  <si>
    <t>расчет</t>
  </si>
  <si>
    <t>19,01,</t>
  </si>
  <si>
    <t>029  Сосиски Венские, Вязанка NDX МГС, 0.5кг, ПОКОМ</t>
  </si>
  <si>
    <t>043  Ветчина Нежная ТМ Особый рецепт, п/а, 0,4кг    ПОКОМ</t>
  </si>
  <si>
    <t>108  Сосиски С сыром,  0.42кг,ядрена копоть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</si>
  <si>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</si>
  <si>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</si>
  <si>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</si>
  <si>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</si>
  <si>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374  Сосиски Сочинки с сыром ф/в 0,3 кг п/а ТМ "Стародворье"  Поком</t>
  </si>
  <si>
    <t>нужно увеличить продажи</t>
  </si>
  <si>
    <t>заказ</t>
  </si>
  <si>
    <t>21,01,</t>
  </si>
  <si>
    <t>20,01,(1)</t>
  </si>
  <si>
    <t>20,01,(2)</t>
  </si>
  <si>
    <t>ср нов</t>
  </si>
  <si>
    <t>заказ в пути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</si>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</sst>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3" borderId="0" xfId="0" applyNumberFormat="1" applyFont="1" applyFill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3;&#107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F3" t="str">
            <v>17,01,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 расчет</v>
          </cell>
          <cell r="Q3" t="str">
            <v>заказ филиала</v>
          </cell>
          <cell r="S3" t="str">
            <v>кон ост</v>
          </cell>
          <cell r="T3" t="str">
            <v>опт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продажа</v>
          </cell>
          <cell r="G4" t="str">
            <v>Конечный остаток</v>
          </cell>
          <cell r="I4" t="str">
            <v>сроки</v>
          </cell>
          <cell r="M4" t="str">
            <v>Вояж</v>
          </cell>
          <cell r="O4" t="str">
            <v>16,01,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</row>
        <row r="5">
          <cell r="E5">
            <v>23071.569000000014</v>
          </cell>
          <cell r="F5">
            <v>6931.1949999999997</v>
          </cell>
          <cell r="G5">
            <v>35073.952999999994</v>
          </cell>
          <cell r="K5">
            <v>23943.503999999997</v>
          </cell>
          <cell r="L5">
            <v>-871.9349999999996</v>
          </cell>
          <cell r="M5">
            <v>1210</v>
          </cell>
          <cell r="N5">
            <v>0</v>
          </cell>
          <cell r="O5">
            <v>4614.3138000000008</v>
          </cell>
          <cell r="P5">
            <v>13507.584799999999</v>
          </cell>
          <cell r="Q5">
            <v>0</v>
          </cell>
          <cell r="U5">
            <v>5627.7543999999971</v>
          </cell>
          <cell r="V5">
            <v>3069.8739999999998</v>
          </cell>
          <cell r="W5">
            <v>4466.7800000000007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G6">
            <v>-1.36</v>
          </cell>
          <cell r="H6">
            <v>0</v>
          </cell>
          <cell r="I6" t="e">
            <v>#N/A</v>
          </cell>
          <cell r="L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-1.3560000000000001</v>
          </cell>
          <cell r="G7">
            <v>-1.3560000000000001</v>
          </cell>
          <cell r="H7">
            <v>0</v>
          </cell>
          <cell r="I7" t="e">
            <v>#N/A</v>
          </cell>
          <cell r="L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0.45200000000000001</v>
          </cell>
          <cell r="W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741.56299999999999</v>
          </cell>
          <cell r="D8">
            <v>873.33699999999999</v>
          </cell>
          <cell r="E8">
            <v>728.49099999999999</v>
          </cell>
          <cell r="F8">
            <v>182.63800000000001</v>
          </cell>
          <cell r="G8">
            <v>798.18299999999999</v>
          </cell>
          <cell r="H8">
            <v>1</v>
          </cell>
          <cell r="I8">
            <v>50</v>
          </cell>
          <cell r="K8">
            <v>699.53399999999999</v>
          </cell>
          <cell r="L8">
            <v>28.956999999999994</v>
          </cell>
          <cell r="O8">
            <v>145.69819999999999</v>
          </cell>
          <cell r="P8">
            <v>540</v>
          </cell>
          <cell r="S8">
            <v>9.1846227338429713</v>
          </cell>
          <cell r="T8">
            <v>5.4783312353893185</v>
          </cell>
          <cell r="U8">
            <v>145.41980000000001</v>
          </cell>
          <cell r="V8">
            <v>138.62033333333332</v>
          </cell>
          <cell r="W8">
            <v>116.29159999999999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556.63599999999997</v>
          </cell>
          <cell r="E9">
            <v>303.00099999999998</v>
          </cell>
          <cell r="F9">
            <v>145.512</v>
          </cell>
          <cell r="G9">
            <v>210.05099999999999</v>
          </cell>
          <cell r="H9">
            <v>1</v>
          </cell>
          <cell r="I9">
            <v>45</v>
          </cell>
          <cell r="K9">
            <v>285.3</v>
          </cell>
          <cell r="L9">
            <v>17.700999999999965</v>
          </cell>
          <cell r="O9">
            <v>60.600199999999994</v>
          </cell>
          <cell r="P9">
            <v>400</v>
          </cell>
          <cell r="S9">
            <v>10.066814961006729</v>
          </cell>
          <cell r="T9">
            <v>3.4661766792848869</v>
          </cell>
          <cell r="U9">
            <v>68.318399999999997</v>
          </cell>
          <cell r="V9">
            <v>18.325666666666667</v>
          </cell>
          <cell r="W9">
            <v>34.190600000000003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540.92999999999995</v>
          </cell>
          <cell r="D10">
            <v>33.941000000000003</v>
          </cell>
          <cell r="E10">
            <v>343.88600000000002</v>
          </cell>
          <cell r="F10">
            <v>141.93600000000001</v>
          </cell>
          <cell r="G10">
            <v>182.11199999999999</v>
          </cell>
          <cell r="H10">
            <v>1</v>
          </cell>
          <cell r="I10">
            <v>45</v>
          </cell>
          <cell r="K10">
            <v>317.55</v>
          </cell>
          <cell r="L10">
            <v>26.336000000000013</v>
          </cell>
          <cell r="O10">
            <v>68.777200000000008</v>
          </cell>
          <cell r="P10">
            <v>400</v>
          </cell>
          <cell r="S10">
            <v>8.4637350749957818</v>
          </cell>
          <cell r="T10">
            <v>2.6478542307625199</v>
          </cell>
          <cell r="U10">
            <v>77.0518</v>
          </cell>
          <cell r="V10">
            <v>57.260999999999996</v>
          </cell>
          <cell r="W10">
            <v>40.150199999999998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379.452</v>
          </cell>
          <cell r="D11">
            <v>70.941000000000003</v>
          </cell>
          <cell r="E11">
            <v>233.49799999999999</v>
          </cell>
          <cell r="F11">
            <v>68.953000000000003</v>
          </cell>
          <cell r="G11">
            <v>186.315</v>
          </cell>
          <cell r="H11">
            <v>1</v>
          </cell>
          <cell r="I11">
            <v>40</v>
          </cell>
          <cell r="K11">
            <v>237.55</v>
          </cell>
          <cell r="L11">
            <v>-4.0520000000000209</v>
          </cell>
          <cell r="O11">
            <v>46.699599999999997</v>
          </cell>
          <cell r="P11">
            <v>233.98139999999995</v>
          </cell>
          <cell r="S11">
            <v>9</v>
          </cell>
          <cell r="T11">
            <v>3.9896487336079969</v>
          </cell>
          <cell r="U11">
            <v>50.162599999999998</v>
          </cell>
          <cell r="V11">
            <v>43.228333333333332</v>
          </cell>
          <cell r="W11">
            <v>23.855799999999999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18</v>
          </cell>
          <cell r="E12">
            <v>30</v>
          </cell>
          <cell r="G12">
            <v>20</v>
          </cell>
          <cell r="H12">
            <v>0.5</v>
          </cell>
          <cell r="I12">
            <v>50</v>
          </cell>
          <cell r="K12">
            <v>46</v>
          </cell>
          <cell r="L12">
            <v>-16</v>
          </cell>
          <cell r="O12">
            <v>6</v>
          </cell>
          <cell r="P12">
            <v>16</v>
          </cell>
          <cell r="S12">
            <v>6</v>
          </cell>
          <cell r="T12">
            <v>3.3333333333333335</v>
          </cell>
          <cell r="U12">
            <v>4.8</v>
          </cell>
          <cell r="V12">
            <v>0</v>
          </cell>
          <cell r="W12">
            <v>3.2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H13">
            <v>0.5</v>
          </cell>
          <cell r="I13">
            <v>31</v>
          </cell>
          <cell r="J13" t="str">
            <v>Вояж</v>
          </cell>
          <cell r="L13">
            <v>0</v>
          </cell>
          <cell r="M13">
            <v>25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170.203</v>
          </cell>
          <cell r="D14">
            <v>222</v>
          </cell>
          <cell r="E14">
            <v>112</v>
          </cell>
          <cell r="F14">
            <v>66</v>
          </cell>
          <cell r="G14">
            <v>237.203</v>
          </cell>
          <cell r="H14">
            <v>0.45</v>
          </cell>
          <cell r="I14">
            <v>45</v>
          </cell>
          <cell r="K14">
            <v>212</v>
          </cell>
          <cell r="L14">
            <v>-100</v>
          </cell>
          <cell r="O14">
            <v>22.4</v>
          </cell>
          <cell r="P14">
            <v>40</v>
          </cell>
          <cell r="S14">
            <v>12.375133928571428</v>
          </cell>
          <cell r="T14">
            <v>10.589419642857143</v>
          </cell>
          <cell r="U14">
            <v>30.272199999999998</v>
          </cell>
          <cell r="V14">
            <v>12</v>
          </cell>
          <cell r="W14">
            <v>30.487200000000001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175</v>
          </cell>
          <cell r="D15">
            <v>264</v>
          </cell>
          <cell r="E15">
            <v>136</v>
          </cell>
          <cell r="F15">
            <v>67</v>
          </cell>
          <cell r="G15">
            <v>259</v>
          </cell>
          <cell r="H15">
            <v>0.45</v>
          </cell>
          <cell r="I15">
            <v>45</v>
          </cell>
          <cell r="K15">
            <v>239</v>
          </cell>
          <cell r="L15">
            <v>-103</v>
          </cell>
          <cell r="O15">
            <v>27.2</v>
          </cell>
          <cell r="P15">
            <v>40</v>
          </cell>
          <cell r="S15">
            <v>10.992647058823529</v>
          </cell>
          <cell r="T15">
            <v>9.5220588235294112</v>
          </cell>
          <cell r="U15">
            <v>28.2</v>
          </cell>
          <cell r="V15">
            <v>12.333333333333334</v>
          </cell>
          <cell r="W15">
            <v>38.4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H16">
            <v>0.4</v>
          </cell>
          <cell r="I16">
            <v>50</v>
          </cell>
          <cell r="J16" t="str">
            <v>Вояж</v>
          </cell>
          <cell r="L16">
            <v>0</v>
          </cell>
          <cell r="M16">
            <v>35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64</v>
          </cell>
          <cell r="D17">
            <v>195</v>
          </cell>
          <cell r="E17">
            <v>30</v>
          </cell>
          <cell r="F17">
            <v>1</v>
          </cell>
          <cell r="G17">
            <v>227</v>
          </cell>
          <cell r="H17">
            <v>0.17</v>
          </cell>
          <cell r="I17">
            <v>180</v>
          </cell>
          <cell r="K17">
            <v>28</v>
          </cell>
          <cell r="L17">
            <v>2</v>
          </cell>
          <cell r="O17">
            <v>6</v>
          </cell>
          <cell r="S17">
            <v>37.833333333333336</v>
          </cell>
          <cell r="T17">
            <v>37.833333333333336</v>
          </cell>
          <cell r="U17">
            <v>22</v>
          </cell>
          <cell r="V17">
            <v>16.333333333333332</v>
          </cell>
          <cell r="W17">
            <v>20.8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9</v>
          </cell>
          <cell r="G18">
            <v>9</v>
          </cell>
          <cell r="H18">
            <v>0</v>
          </cell>
          <cell r="I18" t="e">
            <v>#N/A</v>
          </cell>
          <cell r="L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0.4</v>
          </cell>
          <cell r="V18">
            <v>1.6666666666666667</v>
          </cell>
          <cell r="W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C19">
            <v>3</v>
          </cell>
          <cell r="G19">
            <v>3</v>
          </cell>
          <cell r="H19">
            <v>0</v>
          </cell>
          <cell r="I19" t="e">
            <v>#N/A</v>
          </cell>
          <cell r="L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0.6</v>
          </cell>
          <cell r="V19">
            <v>0</v>
          </cell>
          <cell r="W19">
            <v>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>
            <v>40</v>
          </cell>
          <cell r="G20">
            <v>30</v>
          </cell>
          <cell r="H20">
            <v>0.5</v>
          </cell>
          <cell r="I20">
            <v>55</v>
          </cell>
          <cell r="J20" t="str">
            <v>Вояж</v>
          </cell>
          <cell r="K20">
            <v>1</v>
          </cell>
          <cell r="L20">
            <v>-1</v>
          </cell>
          <cell r="M20">
            <v>25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2</v>
          </cell>
          <cell r="X20" t="str">
            <v>нужно увеличить продажи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>
            <v>40</v>
          </cell>
          <cell r="D21">
            <v>110</v>
          </cell>
          <cell r="G21">
            <v>90</v>
          </cell>
          <cell r="H21">
            <v>0.5</v>
          </cell>
          <cell r="I21">
            <v>55</v>
          </cell>
          <cell r="J21" t="str">
            <v>Вояж</v>
          </cell>
          <cell r="L21">
            <v>0</v>
          </cell>
          <cell r="M21">
            <v>40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12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>
            <v>90</v>
          </cell>
          <cell r="D22">
            <v>138</v>
          </cell>
          <cell r="E22">
            <v>56</v>
          </cell>
          <cell r="F22">
            <v>6</v>
          </cell>
          <cell r="G22">
            <v>138</v>
          </cell>
          <cell r="H22">
            <v>0.3</v>
          </cell>
          <cell r="I22">
            <v>40</v>
          </cell>
          <cell r="J22" t="str">
            <v>Вояж</v>
          </cell>
          <cell r="K22">
            <v>56</v>
          </cell>
          <cell r="L22">
            <v>0</v>
          </cell>
          <cell r="M22">
            <v>10</v>
          </cell>
          <cell r="O22">
            <v>11.2</v>
          </cell>
          <cell r="S22">
            <v>13.214285714285715</v>
          </cell>
          <cell r="T22">
            <v>13.214285714285715</v>
          </cell>
          <cell r="U22">
            <v>15</v>
          </cell>
          <cell r="V22">
            <v>15.333333333333334</v>
          </cell>
          <cell r="W22">
            <v>15.6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>
            <v>75</v>
          </cell>
          <cell r="D23">
            <v>120</v>
          </cell>
          <cell r="E23">
            <v>43</v>
          </cell>
          <cell r="G23">
            <v>122</v>
          </cell>
          <cell r="H23">
            <v>0.4</v>
          </cell>
          <cell r="I23">
            <v>50</v>
          </cell>
          <cell r="J23" t="str">
            <v>Вояж</v>
          </cell>
          <cell r="K23">
            <v>43</v>
          </cell>
          <cell r="L23">
            <v>0</v>
          </cell>
          <cell r="M23">
            <v>15</v>
          </cell>
          <cell r="O23">
            <v>8.6</v>
          </cell>
          <cell r="S23">
            <v>15.930232558139535</v>
          </cell>
          <cell r="T23">
            <v>15.930232558139535</v>
          </cell>
          <cell r="U23">
            <v>14</v>
          </cell>
          <cell r="V23">
            <v>8</v>
          </cell>
          <cell r="W23">
            <v>18.2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176.46899999999999</v>
          </cell>
          <cell r="D24">
            <v>246</v>
          </cell>
          <cell r="E24">
            <v>73</v>
          </cell>
          <cell r="F24">
            <v>8</v>
          </cell>
          <cell r="G24">
            <v>301.46899999999999</v>
          </cell>
          <cell r="H24">
            <v>0.35</v>
          </cell>
          <cell r="I24">
            <v>40</v>
          </cell>
          <cell r="J24" t="str">
            <v>Вояж</v>
          </cell>
          <cell r="K24">
            <v>74</v>
          </cell>
          <cell r="L24">
            <v>-1</v>
          </cell>
          <cell r="M24">
            <v>15</v>
          </cell>
          <cell r="O24">
            <v>14.6</v>
          </cell>
          <cell r="S24">
            <v>21.675958904109589</v>
          </cell>
          <cell r="T24">
            <v>21.675958904109589</v>
          </cell>
          <cell r="U24">
            <v>28.8</v>
          </cell>
          <cell r="V24">
            <v>13.333333333333334</v>
          </cell>
          <cell r="W24">
            <v>37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400</v>
          </cell>
          <cell r="D25">
            <v>225</v>
          </cell>
          <cell r="E25">
            <v>101</v>
          </cell>
          <cell r="F25">
            <v>2</v>
          </cell>
          <cell r="G25">
            <v>512</v>
          </cell>
          <cell r="H25">
            <v>0.17</v>
          </cell>
          <cell r="I25">
            <v>120</v>
          </cell>
          <cell r="K25">
            <v>99</v>
          </cell>
          <cell r="L25">
            <v>2</v>
          </cell>
          <cell r="O25">
            <v>20.2</v>
          </cell>
          <cell r="S25">
            <v>25.346534653465348</v>
          </cell>
          <cell r="T25">
            <v>25.346534653465348</v>
          </cell>
          <cell r="U25">
            <v>63.8</v>
          </cell>
          <cell r="V25">
            <v>20.333333333333332</v>
          </cell>
          <cell r="W25">
            <v>48.6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28</v>
          </cell>
          <cell r="D26">
            <v>42</v>
          </cell>
          <cell r="E26">
            <v>1</v>
          </cell>
          <cell r="F26">
            <v>1</v>
          </cell>
          <cell r="G26">
            <v>45</v>
          </cell>
          <cell r="H26">
            <v>0.38</v>
          </cell>
          <cell r="I26">
            <v>40</v>
          </cell>
          <cell r="J26" t="str">
            <v>Вояж</v>
          </cell>
          <cell r="K26">
            <v>1</v>
          </cell>
          <cell r="L26">
            <v>0</v>
          </cell>
          <cell r="M26">
            <v>15</v>
          </cell>
          <cell r="O26">
            <v>0.2</v>
          </cell>
          <cell r="S26">
            <v>300</v>
          </cell>
          <cell r="T26">
            <v>300</v>
          </cell>
          <cell r="U26">
            <v>0</v>
          </cell>
          <cell r="V26">
            <v>0</v>
          </cell>
          <cell r="W26">
            <v>5.2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C27">
            <v>-1</v>
          </cell>
          <cell r="E27">
            <v>-2</v>
          </cell>
          <cell r="G27">
            <v>-1</v>
          </cell>
          <cell r="H27">
            <v>0</v>
          </cell>
          <cell r="I27">
            <v>40</v>
          </cell>
          <cell r="L27">
            <v>-2</v>
          </cell>
          <cell r="O27">
            <v>-0.4</v>
          </cell>
          <cell r="S27">
            <v>2.5</v>
          </cell>
          <cell r="T27">
            <v>2.5</v>
          </cell>
          <cell r="U27">
            <v>3.6</v>
          </cell>
          <cell r="V27">
            <v>0</v>
          </cell>
          <cell r="W27">
            <v>0</v>
          </cell>
          <cell r="X27" t="str">
            <v>устар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>
            <v>12</v>
          </cell>
          <cell r="E28">
            <v>-1</v>
          </cell>
          <cell r="F28">
            <v>2</v>
          </cell>
          <cell r="G28">
            <v>9</v>
          </cell>
          <cell r="H28">
            <v>0</v>
          </cell>
          <cell r="I28">
            <v>45</v>
          </cell>
          <cell r="K28">
            <v>19</v>
          </cell>
          <cell r="L28">
            <v>-20</v>
          </cell>
          <cell r="O28">
            <v>-0.2</v>
          </cell>
          <cell r="S28">
            <v>-45</v>
          </cell>
          <cell r="T28">
            <v>-45</v>
          </cell>
          <cell r="U28">
            <v>17.2</v>
          </cell>
          <cell r="V28">
            <v>0.66666666666666663</v>
          </cell>
          <cell r="W28">
            <v>2.8</v>
          </cell>
          <cell r="X28" t="str">
            <v>устар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C29">
            <v>35</v>
          </cell>
          <cell r="D29">
            <v>48</v>
          </cell>
          <cell r="E29">
            <v>1</v>
          </cell>
          <cell r="G29">
            <v>50</v>
          </cell>
          <cell r="H29">
            <v>0.6</v>
          </cell>
          <cell r="I29">
            <v>45</v>
          </cell>
          <cell r="J29" t="str">
            <v>Вояж</v>
          </cell>
          <cell r="K29">
            <v>1</v>
          </cell>
          <cell r="L29">
            <v>0</v>
          </cell>
          <cell r="M29">
            <v>50</v>
          </cell>
          <cell r="O29">
            <v>0.2</v>
          </cell>
          <cell r="S29">
            <v>500</v>
          </cell>
          <cell r="T29">
            <v>500</v>
          </cell>
          <cell r="U29">
            <v>0</v>
          </cell>
          <cell r="V29">
            <v>0</v>
          </cell>
          <cell r="W29">
            <v>6.8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H30">
            <v>0.42</v>
          </cell>
          <cell r="I30">
            <v>35</v>
          </cell>
          <cell r="J30" t="str">
            <v>Вояж</v>
          </cell>
          <cell r="L30">
            <v>0</v>
          </cell>
          <cell r="M30">
            <v>40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32</v>
          </cell>
          <cell r="E31">
            <v>1</v>
          </cell>
          <cell r="G31">
            <v>31</v>
          </cell>
          <cell r="H31">
            <v>0.55000000000000004</v>
          </cell>
          <cell r="I31">
            <v>45</v>
          </cell>
          <cell r="J31" t="str">
            <v>Вояж</v>
          </cell>
          <cell r="K31">
            <v>1</v>
          </cell>
          <cell r="L31">
            <v>0</v>
          </cell>
          <cell r="M31">
            <v>30</v>
          </cell>
          <cell r="O31">
            <v>0.2</v>
          </cell>
          <cell r="S31">
            <v>305</v>
          </cell>
          <cell r="T31">
            <v>305</v>
          </cell>
          <cell r="U31">
            <v>0</v>
          </cell>
          <cell r="V31">
            <v>0</v>
          </cell>
          <cell r="W31">
            <v>0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C32">
            <v>63</v>
          </cell>
          <cell r="D32">
            <v>36</v>
          </cell>
          <cell r="E32">
            <v>33</v>
          </cell>
          <cell r="F32">
            <v>3</v>
          </cell>
          <cell r="G32">
            <v>54</v>
          </cell>
          <cell r="H32">
            <v>0.35</v>
          </cell>
          <cell r="I32">
            <v>45</v>
          </cell>
          <cell r="J32" t="str">
            <v>Вояж</v>
          </cell>
          <cell r="K32">
            <v>39</v>
          </cell>
          <cell r="L32">
            <v>-6</v>
          </cell>
          <cell r="M32">
            <v>30</v>
          </cell>
          <cell r="O32">
            <v>6.6</v>
          </cell>
          <cell r="S32">
            <v>12.727272727272728</v>
          </cell>
          <cell r="T32">
            <v>12.727272727272728</v>
          </cell>
          <cell r="U32">
            <v>5</v>
          </cell>
          <cell r="V32">
            <v>9.6666666666666661</v>
          </cell>
          <cell r="W32">
            <v>7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C33">
            <v>30</v>
          </cell>
          <cell r="D33">
            <v>42</v>
          </cell>
          <cell r="E33">
            <v>35</v>
          </cell>
          <cell r="G33">
            <v>37</v>
          </cell>
          <cell r="H33">
            <v>0.35</v>
          </cell>
          <cell r="I33">
            <v>45</v>
          </cell>
          <cell r="J33" t="str">
            <v>Вояж</v>
          </cell>
          <cell r="K33">
            <v>37</v>
          </cell>
          <cell r="L33">
            <v>-2</v>
          </cell>
          <cell r="M33">
            <v>30</v>
          </cell>
          <cell r="O33">
            <v>7</v>
          </cell>
          <cell r="S33">
            <v>9.5714285714285712</v>
          </cell>
          <cell r="T33">
            <v>9.5714285714285712</v>
          </cell>
          <cell r="U33">
            <v>1.4</v>
          </cell>
          <cell r="V33">
            <v>8</v>
          </cell>
          <cell r="W33">
            <v>0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>
            <v>850.43700000000001</v>
          </cell>
          <cell r="D34">
            <v>332.72300000000001</v>
          </cell>
          <cell r="E34">
            <v>500.41199999999998</v>
          </cell>
          <cell r="F34">
            <v>166.75899999999999</v>
          </cell>
          <cell r="G34">
            <v>624.68499999999995</v>
          </cell>
          <cell r="H34">
            <v>1</v>
          </cell>
          <cell r="I34">
            <v>55</v>
          </cell>
          <cell r="K34">
            <v>486.76499999999999</v>
          </cell>
          <cell r="L34">
            <v>13.646999999999991</v>
          </cell>
          <cell r="O34">
            <v>100.08239999999999</v>
          </cell>
          <cell r="P34">
            <v>300</v>
          </cell>
          <cell r="S34">
            <v>9.2392368688200932</v>
          </cell>
          <cell r="T34">
            <v>6.2417068335691388</v>
          </cell>
          <cell r="U34">
            <v>128.9178</v>
          </cell>
          <cell r="V34">
            <v>46.961666666666666</v>
          </cell>
          <cell r="W34">
            <v>82.364599999999996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C35">
            <v>2534.5709999999999</v>
          </cell>
          <cell r="D35">
            <v>1522.09</v>
          </cell>
          <cell r="E35">
            <v>1741.463</v>
          </cell>
          <cell r="F35">
            <v>475.858</v>
          </cell>
          <cell r="G35">
            <v>2098.0500000000002</v>
          </cell>
          <cell r="H35">
            <v>1</v>
          </cell>
          <cell r="I35">
            <v>50</v>
          </cell>
          <cell r="K35">
            <v>1702</v>
          </cell>
          <cell r="L35">
            <v>39.462999999999965</v>
          </cell>
          <cell r="O35">
            <v>348.29259999999999</v>
          </cell>
          <cell r="P35">
            <v>1900</v>
          </cell>
          <cell r="S35">
            <v>11.478997831133938</v>
          </cell>
          <cell r="T35">
            <v>6.0238144594516223</v>
          </cell>
          <cell r="U35">
            <v>378.363</v>
          </cell>
          <cell r="V35">
            <v>261.53433333333334</v>
          </cell>
          <cell r="W35">
            <v>275.75059999999996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C36">
            <v>52.927999999999997</v>
          </cell>
          <cell r="D36">
            <v>100.85</v>
          </cell>
          <cell r="E36">
            <v>45.095999999999997</v>
          </cell>
          <cell r="F36">
            <v>14.954000000000001</v>
          </cell>
          <cell r="G36">
            <v>104.32</v>
          </cell>
          <cell r="H36">
            <v>1</v>
          </cell>
          <cell r="I36">
            <v>55</v>
          </cell>
          <cell r="K36">
            <v>42.7</v>
          </cell>
          <cell r="L36">
            <v>2.3959999999999937</v>
          </cell>
          <cell r="O36">
            <v>9.0191999999999997</v>
          </cell>
          <cell r="S36">
            <v>11.56643604754302</v>
          </cell>
          <cell r="T36">
            <v>11.56643604754302</v>
          </cell>
          <cell r="U36">
            <v>0.35239999999999999</v>
          </cell>
          <cell r="V36">
            <v>15.820666666666668</v>
          </cell>
          <cell r="W36">
            <v>10.913399999999999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>
            <v>1740.0719999999999</v>
          </cell>
          <cell r="D37">
            <v>591.65300000000002</v>
          </cell>
          <cell r="E37">
            <v>888.94799999999998</v>
          </cell>
          <cell r="F37">
            <v>284.47699999999998</v>
          </cell>
          <cell r="G37">
            <v>1298.3969999999999</v>
          </cell>
          <cell r="H37">
            <v>1</v>
          </cell>
          <cell r="I37">
            <v>55</v>
          </cell>
          <cell r="K37">
            <v>856.78</v>
          </cell>
          <cell r="L37">
            <v>32.168000000000006</v>
          </cell>
          <cell r="O37">
            <v>177.78960000000001</v>
          </cell>
          <cell r="P37">
            <v>750</v>
          </cell>
          <cell r="S37">
            <v>11.521466947447994</v>
          </cell>
          <cell r="T37">
            <v>7.3029974756678673</v>
          </cell>
          <cell r="U37">
            <v>237.41540000000001</v>
          </cell>
          <cell r="V37">
            <v>136.73699999999999</v>
          </cell>
          <cell r="W37">
            <v>164.04760000000002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B38" t="str">
            <v>кг</v>
          </cell>
          <cell r="C38">
            <v>-10.391999999999999</v>
          </cell>
          <cell r="G38">
            <v>-10.391999999999999</v>
          </cell>
          <cell r="H38">
            <v>0</v>
          </cell>
          <cell r="I38" t="e">
            <v>#N/A</v>
          </cell>
          <cell r="L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3.464</v>
          </cell>
          <cell r="W38">
            <v>0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C39">
            <v>4421.5259999999998</v>
          </cell>
          <cell r="D39">
            <v>3220.2249999999999</v>
          </cell>
          <cell r="E39">
            <v>2624.5590000000002</v>
          </cell>
          <cell r="F39">
            <v>753.10900000000004</v>
          </cell>
          <cell r="G39">
            <v>4710.0039999999999</v>
          </cell>
          <cell r="H39">
            <v>1</v>
          </cell>
          <cell r="I39">
            <v>60</v>
          </cell>
          <cell r="K39">
            <v>2518.35</v>
          </cell>
          <cell r="L39">
            <v>106.20900000000029</v>
          </cell>
          <cell r="O39">
            <v>524.91180000000008</v>
          </cell>
          <cell r="P39">
            <v>1200</v>
          </cell>
          <cell r="S39">
            <v>11.259041995245676</v>
          </cell>
          <cell r="T39">
            <v>8.9729436450085505</v>
          </cell>
          <cell r="U39">
            <v>749.51599999999996</v>
          </cell>
          <cell r="V39">
            <v>394.50866666666667</v>
          </cell>
          <cell r="W39">
            <v>522.82060000000001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>
            <v>263.45800000000003</v>
          </cell>
          <cell r="D40">
            <v>137.60499999999999</v>
          </cell>
          <cell r="E40">
            <v>204.22300000000001</v>
          </cell>
          <cell r="F40">
            <v>70.727000000000004</v>
          </cell>
          <cell r="G40">
            <v>173.261</v>
          </cell>
          <cell r="H40">
            <v>1</v>
          </cell>
          <cell r="I40">
            <v>50</v>
          </cell>
          <cell r="K40">
            <v>201.19</v>
          </cell>
          <cell r="L40">
            <v>3.0330000000000155</v>
          </cell>
          <cell r="O40">
            <v>40.8446</v>
          </cell>
          <cell r="P40">
            <v>220</v>
          </cell>
          <cell r="S40">
            <v>9.628225028522742</v>
          </cell>
          <cell r="T40">
            <v>4.2419560970115997</v>
          </cell>
          <cell r="U40">
            <v>35.929600000000001</v>
          </cell>
          <cell r="V40">
            <v>19.102333333333334</v>
          </cell>
          <cell r="W40">
            <v>28.377199999999998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>
            <v>1309.43</v>
          </cell>
          <cell r="D41">
            <v>517.63</v>
          </cell>
          <cell r="E41">
            <v>698.17700000000002</v>
          </cell>
          <cell r="F41">
            <v>242.53399999999999</v>
          </cell>
          <cell r="G41">
            <v>1012.323</v>
          </cell>
          <cell r="H41">
            <v>1</v>
          </cell>
          <cell r="I41">
            <v>55</v>
          </cell>
          <cell r="K41">
            <v>670.18</v>
          </cell>
          <cell r="L41">
            <v>27.997000000000071</v>
          </cell>
          <cell r="O41">
            <v>139.6354</v>
          </cell>
          <cell r="P41">
            <v>320</v>
          </cell>
          <cell r="S41">
            <v>9.5414414969269963</v>
          </cell>
          <cell r="T41">
            <v>7.2497590152640372</v>
          </cell>
          <cell r="U41">
            <v>186.52960000000002</v>
          </cell>
          <cell r="V41">
            <v>116.25433333333332</v>
          </cell>
          <cell r="W41">
            <v>127.5814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C42">
            <v>2865.25</v>
          </cell>
          <cell r="D42">
            <v>3332.97</v>
          </cell>
          <cell r="E42">
            <v>1934.1990000000001</v>
          </cell>
          <cell r="F42">
            <v>544.17700000000002</v>
          </cell>
          <cell r="G42">
            <v>4015.5059999999999</v>
          </cell>
          <cell r="H42">
            <v>1</v>
          </cell>
          <cell r="I42">
            <v>60</v>
          </cell>
          <cell r="K42">
            <v>1867</v>
          </cell>
          <cell r="L42">
            <v>67.199000000000069</v>
          </cell>
          <cell r="O42">
            <v>386.83980000000003</v>
          </cell>
          <cell r="P42">
            <v>400</v>
          </cell>
          <cell r="S42">
            <v>11.414301217196368</v>
          </cell>
          <cell r="T42">
            <v>10.380281449840476</v>
          </cell>
          <cell r="U42">
            <v>519.14859999999999</v>
          </cell>
          <cell r="V42">
            <v>312.61166666666668</v>
          </cell>
          <cell r="W42">
            <v>424.959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>
            <v>1738.117</v>
          </cell>
          <cell r="D43">
            <v>1234.0219999999999</v>
          </cell>
          <cell r="E43">
            <v>1308.481</v>
          </cell>
          <cell r="F43">
            <v>448.84500000000003</v>
          </cell>
          <cell r="G43">
            <v>1479.8630000000001</v>
          </cell>
          <cell r="H43">
            <v>1</v>
          </cell>
          <cell r="I43">
            <v>60</v>
          </cell>
          <cell r="K43">
            <v>1290</v>
          </cell>
          <cell r="L43">
            <v>18.480999999999995</v>
          </cell>
          <cell r="O43">
            <v>261.69619999999998</v>
          </cell>
          <cell r="P43">
            <v>1600</v>
          </cell>
          <cell r="S43">
            <v>11.768848764330551</v>
          </cell>
          <cell r="T43">
            <v>5.6548891424483818</v>
          </cell>
          <cell r="U43">
            <v>307.78980000000001</v>
          </cell>
          <cell r="V43">
            <v>238.15099999999998</v>
          </cell>
          <cell r="W43">
            <v>198.7766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>
            <v>583.69399999999996</v>
          </cell>
          <cell r="D44">
            <v>421.90699999999998</v>
          </cell>
          <cell r="E44">
            <v>355.75700000000001</v>
          </cell>
          <cell r="F44">
            <v>118.75700000000001</v>
          </cell>
          <cell r="G44">
            <v>593.28700000000003</v>
          </cell>
          <cell r="H44">
            <v>1</v>
          </cell>
          <cell r="I44">
            <v>60</v>
          </cell>
          <cell r="K44">
            <v>345.43</v>
          </cell>
          <cell r="L44">
            <v>10.326999999999998</v>
          </cell>
          <cell r="O44">
            <v>71.151399999999995</v>
          </cell>
          <cell r="P44">
            <v>100</v>
          </cell>
          <cell r="S44">
            <v>9.7438279499770921</v>
          </cell>
          <cell r="T44">
            <v>8.3383742273518173</v>
          </cell>
          <cell r="U44">
            <v>80.048400000000001</v>
          </cell>
          <cell r="V44">
            <v>31.369666666666664</v>
          </cell>
          <cell r="W44">
            <v>71.330399999999997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>
            <v>952.125</v>
          </cell>
          <cell r="E45">
            <v>365.673</v>
          </cell>
          <cell r="F45">
            <v>86.584999999999994</v>
          </cell>
          <cell r="G45">
            <v>543.17100000000005</v>
          </cell>
          <cell r="H45">
            <v>1</v>
          </cell>
          <cell r="I45">
            <v>60</v>
          </cell>
          <cell r="K45">
            <v>361.4</v>
          </cell>
          <cell r="L45">
            <v>4.2730000000000246</v>
          </cell>
          <cell r="O45">
            <v>73.134600000000006</v>
          </cell>
          <cell r="P45">
            <v>115.04039999999998</v>
          </cell>
          <cell r="S45">
            <v>9</v>
          </cell>
          <cell r="T45">
            <v>7.4270044547997802</v>
          </cell>
          <cell r="U45">
            <v>108.14320000000001</v>
          </cell>
          <cell r="V45">
            <v>35.978666666666669</v>
          </cell>
          <cell r="W45">
            <v>58.446600000000004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>
            <v>873.12199999999996</v>
          </cell>
          <cell r="D46">
            <v>36.975000000000001</v>
          </cell>
          <cell r="E46">
            <v>346.75700000000001</v>
          </cell>
          <cell r="F46">
            <v>121.56399999999999</v>
          </cell>
          <cell r="G46">
            <v>510.80500000000001</v>
          </cell>
          <cell r="H46">
            <v>1</v>
          </cell>
          <cell r="I46">
            <v>60</v>
          </cell>
          <cell r="K46">
            <v>339.68099999999998</v>
          </cell>
          <cell r="L46">
            <v>7.0760000000000218</v>
          </cell>
          <cell r="O46">
            <v>69.351399999999998</v>
          </cell>
          <cell r="P46">
            <v>150</v>
          </cell>
          <cell r="S46">
            <v>9.5283584758202444</v>
          </cell>
          <cell r="T46">
            <v>7.3654605386481027</v>
          </cell>
          <cell r="U46">
            <v>119.604</v>
          </cell>
          <cell r="V46">
            <v>60.183999999999997</v>
          </cell>
          <cell r="W46">
            <v>62.946199999999997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C47">
            <v>138.684</v>
          </cell>
          <cell r="D47">
            <v>161.608</v>
          </cell>
          <cell r="E47">
            <v>67.072999999999993</v>
          </cell>
          <cell r="F47">
            <v>41.27</v>
          </cell>
          <cell r="G47">
            <v>212.30099999999999</v>
          </cell>
          <cell r="H47">
            <v>1</v>
          </cell>
          <cell r="I47">
            <v>35</v>
          </cell>
          <cell r="K47">
            <v>66.05</v>
          </cell>
          <cell r="L47">
            <v>1.0229999999999961</v>
          </cell>
          <cell r="O47">
            <v>13.414599999999998</v>
          </cell>
          <cell r="S47">
            <v>15.826114830110479</v>
          </cell>
          <cell r="T47">
            <v>15.826114830110479</v>
          </cell>
          <cell r="U47">
            <v>30.864600000000003</v>
          </cell>
          <cell r="V47">
            <v>13.022333333333334</v>
          </cell>
          <cell r="W47">
            <v>22.197800000000001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C48">
            <v>271.53199999999998</v>
          </cell>
          <cell r="E48">
            <v>99.125</v>
          </cell>
          <cell r="F48">
            <v>16.152999999999999</v>
          </cell>
          <cell r="G48">
            <v>158.209</v>
          </cell>
          <cell r="H48">
            <v>1</v>
          </cell>
          <cell r="I48">
            <v>40</v>
          </cell>
          <cell r="K48">
            <v>87.95</v>
          </cell>
          <cell r="L48">
            <v>11.174999999999997</v>
          </cell>
          <cell r="O48">
            <v>19.824999999999999</v>
          </cell>
          <cell r="P48">
            <v>20.21599999999998</v>
          </cell>
          <cell r="S48">
            <v>9</v>
          </cell>
          <cell r="T48">
            <v>7.9802774274905426</v>
          </cell>
          <cell r="U48">
            <v>37.244999999999997</v>
          </cell>
          <cell r="V48">
            <v>16.547333333333334</v>
          </cell>
          <cell r="W48">
            <v>18.856200000000001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C49">
            <v>177.69300000000001</v>
          </cell>
          <cell r="D49">
            <v>326.24599999999998</v>
          </cell>
          <cell r="E49">
            <v>184.78399999999999</v>
          </cell>
          <cell r="F49">
            <v>89.909000000000006</v>
          </cell>
          <cell r="G49">
            <v>267.99400000000003</v>
          </cell>
          <cell r="H49">
            <v>1</v>
          </cell>
          <cell r="I49">
            <v>30</v>
          </cell>
          <cell r="K49">
            <v>184.5</v>
          </cell>
          <cell r="L49">
            <v>0.28399999999999181</v>
          </cell>
          <cell r="O49">
            <v>36.956800000000001</v>
          </cell>
          <cell r="P49">
            <v>100</v>
          </cell>
          <cell r="S49">
            <v>9.9574097324443684</v>
          </cell>
          <cell r="T49">
            <v>7.251547753052213</v>
          </cell>
          <cell r="U49">
            <v>47.2502</v>
          </cell>
          <cell r="V49">
            <v>23.067999999999998</v>
          </cell>
          <cell r="W49">
            <v>32.554199999999994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>
            <v>124.307</v>
          </cell>
          <cell r="D50">
            <v>318.48500000000001</v>
          </cell>
          <cell r="E50">
            <v>174.017</v>
          </cell>
          <cell r="F50">
            <v>50.286000000000001</v>
          </cell>
          <cell r="G50">
            <v>247.518</v>
          </cell>
          <cell r="H50">
            <v>1</v>
          </cell>
          <cell r="I50">
            <v>30</v>
          </cell>
          <cell r="K50">
            <v>192.5</v>
          </cell>
          <cell r="L50">
            <v>-18.483000000000004</v>
          </cell>
          <cell r="O50">
            <v>34.803399999999996</v>
          </cell>
          <cell r="P50">
            <v>100</v>
          </cell>
          <cell r="S50">
            <v>9.9851738623237978</v>
          </cell>
          <cell r="T50">
            <v>7.1118913669354153</v>
          </cell>
          <cell r="U50">
            <v>38.289000000000001</v>
          </cell>
          <cell r="V50">
            <v>19.122333333333334</v>
          </cell>
          <cell r="W50">
            <v>31.595400000000001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>
            <v>335.21899999999999</v>
          </cell>
          <cell r="D51">
            <v>332.40100000000001</v>
          </cell>
          <cell r="E51">
            <v>282.94200000000001</v>
          </cell>
          <cell r="F51">
            <v>98.290999999999997</v>
          </cell>
          <cell r="G51">
            <v>310.697</v>
          </cell>
          <cell r="H51">
            <v>1</v>
          </cell>
          <cell r="I51">
            <v>30</v>
          </cell>
          <cell r="K51">
            <v>324.10000000000002</v>
          </cell>
          <cell r="L51">
            <v>-41.158000000000015</v>
          </cell>
          <cell r="O51">
            <v>56.5884</v>
          </cell>
          <cell r="P51">
            <v>230</v>
          </cell>
          <cell r="S51">
            <v>9.5549087798912851</v>
          </cell>
          <cell r="T51">
            <v>5.4904715454050654</v>
          </cell>
          <cell r="U51">
            <v>75.340599999999995</v>
          </cell>
          <cell r="V51">
            <v>25.396000000000001</v>
          </cell>
          <cell r="W51">
            <v>46.112400000000001</v>
          </cell>
        </row>
        <row r="52">
          <cell r="A52" t="str">
            <v>251  Сосиски Баварские, ВЕС.  ПОКОМ</v>
          </cell>
          <cell r="B52" t="str">
            <v>кг</v>
          </cell>
          <cell r="C52">
            <v>-9.8800000000000008</v>
          </cell>
          <cell r="D52">
            <v>162.56399999999999</v>
          </cell>
          <cell r="E52">
            <v>90.691999999999993</v>
          </cell>
          <cell r="F52">
            <v>45.359000000000002</v>
          </cell>
          <cell r="G52">
            <v>60.65</v>
          </cell>
          <cell r="H52">
            <v>1</v>
          </cell>
          <cell r="I52">
            <v>45</v>
          </cell>
          <cell r="K52">
            <v>64.7</v>
          </cell>
          <cell r="L52">
            <v>25.99199999999999</v>
          </cell>
          <cell r="O52">
            <v>18.138399999999997</v>
          </cell>
          <cell r="P52">
            <v>120</v>
          </cell>
          <cell r="S52">
            <v>9.9595333656772382</v>
          </cell>
          <cell r="T52">
            <v>3.3437348387950432</v>
          </cell>
          <cell r="U52">
            <v>11.549200000000001</v>
          </cell>
          <cell r="V52">
            <v>13.396000000000001</v>
          </cell>
          <cell r="W52">
            <v>2.3988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60.811999999999998</v>
          </cell>
          <cell r="D53">
            <v>932.37900000000002</v>
          </cell>
          <cell r="E53">
            <v>608.34299999999996</v>
          </cell>
          <cell r="F53">
            <v>360.5</v>
          </cell>
          <cell r="G53">
            <v>360.851</v>
          </cell>
          <cell r="H53">
            <v>1</v>
          </cell>
          <cell r="I53">
            <v>40</v>
          </cell>
          <cell r="K53">
            <v>794.9</v>
          </cell>
          <cell r="L53">
            <v>-186.55700000000002</v>
          </cell>
          <cell r="O53">
            <v>121.6686</v>
          </cell>
          <cell r="P53">
            <v>450</v>
          </cell>
          <cell r="S53">
            <v>6.6644228667051317</v>
          </cell>
          <cell r="T53">
            <v>2.965851501537784</v>
          </cell>
          <cell r="U53">
            <v>134.4392</v>
          </cell>
          <cell r="V53">
            <v>77.619666666666674</v>
          </cell>
          <cell r="W53">
            <v>70.096400000000003</v>
          </cell>
        </row>
        <row r="54">
          <cell r="A54" t="str">
            <v>256  Сосиски Молочные для завтрака, п/а МГС, ВЕС, ТМ Стародворье ПОКОМ</v>
          </cell>
          <cell r="B54" t="str">
            <v>кг</v>
          </cell>
          <cell r="E54">
            <v>1.2549999999999999</v>
          </cell>
          <cell r="G54">
            <v>-1.2549999999999999</v>
          </cell>
          <cell r="H54">
            <v>0</v>
          </cell>
          <cell r="I54" t="e">
            <v>#N/A</v>
          </cell>
          <cell r="K54">
            <v>1.3</v>
          </cell>
          <cell r="L54">
            <v>-4.5000000000000151E-2</v>
          </cell>
          <cell r="O54">
            <v>0.251</v>
          </cell>
          <cell r="S54">
            <v>-5</v>
          </cell>
          <cell r="T54">
            <v>-5</v>
          </cell>
          <cell r="U54">
            <v>0</v>
          </cell>
          <cell r="V54">
            <v>0</v>
          </cell>
          <cell r="W54">
            <v>0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>
            <v>184.95500000000001</v>
          </cell>
          <cell r="E55">
            <v>122.358</v>
          </cell>
          <cell r="F55">
            <v>1.272</v>
          </cell>
          <cell r="G55">
            <v>48.594999999999999</v>
          </cell>
          <cell r="H55">
            <v>1</v>
          </cell>
          <cell r="I55">
            <v>35</v>
          </cell>
          <cell r="K55">
            <v>115.5</v>
          </cell>
          <cell r="L55">
            <v>6.8580000000000041</v>
          </cell>
          <cell r="O55">
            <v>24.471600000000002</v>
          </cell>
          <cell r="P55">
            <v>122.70620000000002</v>
          </cell>
          <cell r="S55">
            <v>7</v>
          </cell>
          <cell r="T55">
            <v>1.9857712613805389</v>
          </cell>
          <cell r="U55">
            <v>29.420999999999999</v>
          </cell>
          <cell r="V55">
            <v>-6.3063333333333338</v>
          </cell>
          <cell r="W55">
            <v>10.8284</v>
          </cell>
        </row>
        <row r="56">
          <cell r="A56" t="str">
            <v>259  Сосиски Сливочные Дугушка, ВЕС.   ПОКОМ</v>
          </cell>
          <cell r="B56" t="str">
            <v>кг</v>
          </cell>
          <cell r="C56">
            <v>27.890999999999998</v>
          </cell>
          <cell r="E56">
            <v>12.27</v>
          </cell>
          <cell r="G56">
            <v>15.621</v>
          </cell>
          <cell r="H56">
            <v>1</v>
          </cell>
          <cell r="I56">
            <v>45</v>
          </cell>
          <cell r="K56">
            <v>11.8</v>
          </cell>
          <cell r="L56">
            <v>0.46999999999999886</v>
          </cell>
          <cell r="O56">
            <v>2.4539999999999997</v>
          </cell>
          <cell r="P56">
            <v>6.4649999999999981</v>
          </cell>
          <cell r="S56">
            <v>9</v>
          </cell>
          <cell r="T56">
            <v>6.3655256723716391</v>
          </cell>
          <cell r="U56">
            <v>2.6673999999999998</v>
          </cell>
          <cell r="V56">
            <v>0.44066666666666671</v>
          </cell>
          <cell r="W56">
            <v>0.24640000000000001</v>
          </cell>
        </row>
        <row r="57">
          <cell r="A57" t="str">
            <v>263  Шпикачки Стародворские, ВЕС.  ПОКОМ</v>
          </cell>
          <cell r="B57" t="str">
            <v>кг</v>
          </cell>
          <cell r="C57">
            <v>28.05</v>
          </cell>
          <cell r="D57">
            <v>91.840999999999994</v>
          </cell>
          <cell r="E57">
            <v>9.9480000000000004</v>
          </cell>
          <cell r="F57">
            <v>51.567</v>
          </cell>
          <cell r="G57">
            <v>91.537999999999997</v>
          </cell>
          <cell r="H57">
            <v>1</v>
          </cell>
          <cell r="I57">
            <v>30</v>
          </cell>
          <cell r="K57">
            <v>24.7</v>
          </cell>
          <cell r="L57">
            <v>-14.751999999999999</v>
          </cell>
          <cell r="O57">
            <v>1.9896</v>
          </cell>
          <cell r="S57">
            <v>46.008242862887009</v>
          </cell>
          <cell r="T57">
            <v>46.008242862887009</v>
          </cell>
          <cell r="U57">
            <v>11.6782</v>
          </cell>
          <cell r="V57">
            <v>4.7299999999999995</v>
          </cell>
          <cell r="W57">
            <v>10.774800000000001</v>
          </cell>
        </row>
        <row r="58">
          <cell r="A58" t="str">
            <v>266  Колбаса Филейбургская с сочным окороком, ВЕС, ТМ Баварушка  ПОКОМ</v>
          </cell>
          <cell r="B58" t="str">
            <v>кг</v>
          </cell>
          <cell r="C58">
            <v>74.94</v>
          </cell>
          <cell r="D58">
            <v>99.412999999999997</v>
          </cell>
          <cell r="E58">
            <v>55.247</v>
          </cell>
          <cell r="F58">
            <v>23.821999999999999</v>
          </cell>
          <cell r="G58">
            <v>116.258</v>
          </cell>
          <cell r="H58">
            <v>1</v>
          </cell>
          <cell r="I58">
            <v>45</v>
          </cell>
          <cell r="K58">
            <v>53.1</v>
          </cell>
          <cell r="L58">
            <v>2.1469999999999985</v>
          </cell>
          <cell r="O58">
            <v>11.0494</v>
          </cell>
          <cell r="S58">
            <v>10.521657284558437</v>
          </cell>
          <cell r="T58">
            <v>10.521657284558437</v>
          </cell>
          <cell r="U58">
            <v>14.905799999999999</v>
          </cell>
          <cell r="V58">
            <v>17.29</v>
          </cell>
          <cell r="W58">
            <v>1.5753999999999999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286.041</v>
          </cell>
          <cell r="E59">
            <v>72.718000000000004</v>
          </cell>
          <cell r="F59">
            <v>2.871</v>
          </cell>
          <cell r="G59">
            <v>211.874</v>
          </cell>
          <cell r="H59">
            <v>1</v>
          </cell>
          <cell r="I59">
            <v>45</v>
          </cell>
          <cell r="K59">
            <v>62.5</v>
          </cell>
          <cell r="L59">
            <v>10.218000000000004</v>
          </cell>
          <cell r="O59">
            <v>14.543600000000001</v>
          </cell>
          <cell r="S59">
            <v>14.568194944855467</v>
          </cell>
          <cell r="T59">
            <v>14.568194944855467</v>
          </cell>
          <cell r="U59">
            <v>29.3416</v>
          </cell>
          <cell r="V59">
            <v>8.147333333333334</v>
          </cell>
          <cell r="W59">
            <v>5.0324</v>
          </cell>
        </row>
        <row r="60">
          <cell r="A60" t="str">
            <v>272  Колбаса Сервелат Филедворский, фиброуз, в/у 0,35 кг срез,  ПОКОМ</v>
          </cell>
          <cell r="B60" t="str">
            <v>шт</v>
          </cell>
          <cell r="C60">
            <v>98</v>
          </cell>
          <cell r="D60">
            <v>48</v>
          </cell>
          <cell r="E60">
            <v>77</v>
          </cell>
          <cell r="F60">
            <v>9</v>
          </cell>
          <cell r="G60">
            <v>49</v>
          </cell>
          <cell r="H60">
            <v>0.35</v>
          </cell>
          <cell r="I60">
            <v>40</v>
          </cell>
          <cell r="K60">
            <v>78</v>
          </cell>
          <cell r="L60">
            <v>-1</v>
          </cell>
          <cell r="O60">
            <v>15.4</v>
          </cell>
          <cell r="P60">
            <v>74.2</v>
          </cell>
          <cell r="S60">
            <v>8</v>
          </cell>
          <cell r="T60">
            <v>3.1818181818181817</v>
          </cell>
          <cell r="U60">
            <v>12</v>
          </cell>
          <cell r="V60">
            <v>-0.33333333333333331</v>
          </cell>
          <cell r="W60">
            <v>9</v>
          </cell>
        </row>
        <row r="61">
          <cell r="A61" t="str">
            <v>273  Сосиски Сочинки с сочной грудинкой, МГС 0.4кг,   ПОКОМ</v>
          </cell>
          <cell r="B61" t="str">
            <v>шт</v>
          </cell>
          <cell r="C61">
            <v>550</v>
          </cell>
          <cell r="D61">
            <v>1134</v>
          </cell>
          <cell r="E61">
            <v>385</v>
          </cell>
          <cell r="F61">
            <v>167</v>
          </cell>
          <cell r="G61">
            <v>1016</v>
          </cell>
          <cell r="H61">
            <v>0.4</v>
          </cell>
          <cell r="I61">
            <v>45</v>
          </cell>
          <cell r="J61" t="str">
            <v>Вояж</v>
          </cell>
          <cell r="K61">
            <v>567</v>
          </cell>
          <cell r="L61">
            <v>-182</v>
          </cell>
          <cell r="M61">
            <v>100</v>
          </cell>
          <cell r="O61">
            <v>77</v>
          </cell>
          <cell r="S61">
            <v>14.493506493506494</v>
          </cell>
          <cell r="T61">
            <v>14.493506493506494</v>
          </cell>
          <cell r="U61">
            <v>117</v>
          </cell>
          <cell r="V61">
            <v>4</v>
          </cell>
          <cell r="W61">
            <v>158.80000000000001</v>
          </cell>
        </row>
        <row r="62">
          <cell r="A62" t="str">
            <v>276  Колбаса Сливушка ТМ Вязанка в оболочке полиамид 0,45 кг  ПОКОМ</v>
          </cell>
          <cell r="B62" t="str">
            <v>шт</v>
          </cell>
          <cell r="C62">
            <v>-2</v>
          </cell>
          <cell r="G62">
            <v>-2</v>
          </cell>
          <cell r="H62">
            <v>0</v>
          </cell>
          <cell r="I62">
            <v>50</v>
          </cell>
          <cell r="J62" t="str">
            <v>Вояж</v>
          </cell>
          <cell r="L62">
            <v>0</v>
          </cell>
          <cell r="M62">
            <v>50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2</v>
          </cell>
          <cell r="V62">
            <v>0</v>
          </cell>
          <cell r="W62">
            <v>0</v>
          </cell>
          <cell r="X62" t="str">
            <v>Вывести</v>
          </cell>
        </row>
        <row r="63">
          <cell r="A63" t="str">
            <v>283  Сосиски Сочинки, ВЕС, ТМ Стародворье ПОКОМ</v>
          </cell>
          <cell r="B63" t="str">
            <v>кг</v>
          </cell>
          <cell r="C63">
            <v>771.61900000000003</v>
          </cell>
          <cell r="D63">
            <v>464.834</v>
          </cell>
          <cell r="E63">
            <v>612.59199999999998</v>
          </cell>
          <cell r="F63">
            <v>210.52500000000001</v>
          </cell>
          <cell r="G63">
            <v>563.96299999999997</v>
          </cell>
          <cell r="H63">
            <v>1</v>
          </cell>
          <cell r="I63">
            <v>45</v>
          </cell>
          <cell r="K63">
            <v>575.29999999999995</v>
          </cell>
          <cell r="L63">
            <v>37.29200000000003</v>
          </cell>
          <cell r="O63">
            <v>122.5184</v>
          </cell>
          <cell r="P63">
            <v>600</v>
          </cell>
          <cell r="S63">
            <v>9.5003117899025771</v>
          </cell>
          <cell r="T63">
            <v>4.6030881892026008</v>
          </cell>
          <cell r="U63">
            <v>115.51320000000001</v>
          </cell>
          <cell r="V63">
            <v>31.476333333333333</v>
          </cell>
          <cell r="W63">
            <v>82.897599999999997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B64" t="str">
            <v>шт</v>
          </cell>
          <cell r="C64">
            <v>102</v>
          </cell>
          <cell r="D64">
            <v>270</v>
          </cell>
          <cell r="E64">
            <v>79</v>
          </cell>
          <cell r="F64">
            <v>31</v>
          </cell>
          <cell r="G64">
            <v>242</v>
          </cell>
          <cell r="H64">
            <v>0.35</v>
          </cell>
          <cell r="I64">
            <v>40</v>
          </cell>
          <cell r="K64">
            <v>109</v>
          </cell>
          <cell r="L64">
            <v>-30</v>
          </cell>
          <cell r="O64">
            <v>15.8</v>
          </cell>
          <cell r="S64">
            <v>15.316455696202532</v>
          </cell>
          <cell r="T64">
            <v>15.316455696202532</v>
          </cell>
          <cell r="U64">
            <v>18.2</v>
          </cell>
          <cell r="V64">
            <v>19.333333333333332</v>
          </cell>
          <cell r="W64">
            <v>31.4</v>
          </cell>
        </row>
        <row r="65">
          <cell r="A65" t="str">
            <v>297  Колбаса Мясорубская с рубленой грудинкой ВЕС ТМ Стародворье  ПОКОМ</v>
          </cell>
          <cell r="B65" t="str">
            <v>кг</v>
          </cell>
          <cell r="C65">
            <v>77.715999999999994</v>
          </cell>
          <cell r="D65">
            <v>219.071</v>
          </cell>
          <cell r="E65">
            <v>100.357</v>
          </cell>
          <cell r="F65">
            <v>41.069000000000003</v>
          </cell>
          <cell r="G65">
            <v>189.916</v>
          </cell>
          <cell r="H65">
            <v>1</v>
          </cell>
          <cell r="I65">
            <v>40</v>
          </cell>
          <cell r="K65">
            <v>99.9</v>
          </cell>
          <cell r="L65">
            <v>0.45699999999999363</v>
          </cell>
          <cell r="O65">
            <v>20.071400000000001</v>
          </cell>
          <cell r="S65">
            <v>9.4620205865061724</v>
          </cell>
          <cell r="T65">
            <v>9.4620205865061724</v>
          </cell>
          <cell r="U65">
            <v>25.029599999999999</v>
          </cell>
          <cell r="V65">
            <v>21.122</v>
          </cell>
          <cell r="W65">
            <v>22.372599999999998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  <cell r="C66">
            <v>365</v>
          </cell>
          <cell r="D66">
            <v>534</v>
          </cell>
          <cell r="E66">
            <v>386</v>
          </cell>
          <cell r="F66">
            <v>86</v>
          </cell>
          <cell r="G66">
            <v>461</v>
          </cell>
          <cell r="H66">
            <v>0.4</v>
          </cell>
          <cell r="I66">
            <v>40</v>
          </cell>
          <cell r="K66">
            <v>508</v>
          </cell>
          <cell r="L66">
            <v>-122</v>
          </cell>
          <cell r="O66">
            <v>77.2</v>
          </cell>
          <cell r="P66">
            <v>233.80000000000007</v>
          </cell>
          <cell r="S66">
            <v>9</v>
          </cell>
          <cell r="T66">
            <v>5.971502590673575</v>
          </cell>
          <cell r="U66">
            <v>68.8</v>
          </cell>
          <cell r="V66">
            <v>1.6666666666666667</v>
          </cell>
          <cell r="W66">
            <v>75.2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  <cell r="C67">
            <v>492</v>
          </cell>
          <cell r="D67">
            <v>714</v>
          </cell>
          <cell r="E67">
            <v>490</v>
          </cell>
          <cell r="F67">
            <v>85</v>
          </cell>
          <cell r="G67">
            <v>653</v>
          </cell>
          <cell r="H67">
            <v>0.4</v>
          </cell>
          <cell r="I67">
            <v>45</v>
          </cell>
          <cell r="K67">
            <v>586</v>
          </cell>
          <cell r="L67">
            <v>-96</v>
          </cell>
          <cell r="O67">
            <v>98</v>
          </cell>
          <cell r="P67">
            <v>229</v>
          </cell>
          <cell r="S67">
            <v>9</v>
          </cell>
          <cell r="T67">
            <v>6.6632653061224492</v>
          </cell>
          <cell r="U67">
            <v>111.4</v>
          </cell>
          <cell r="V67">
            <v>2.3333333333333335</v>
          </cell>
          <cell r="W67">
            <v>105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  <cell r="C68">
            <v>231</v>
          </cell>
          <cell r="D68">
            <v>216</v>
          </cell>
          <cell r="E68">
            <v>185</v>
          </cell>
          <cell r="F68">
            <v>32</v>
          </cell>
          <cell r="G68">
            <v>236</v>
          </cell>
          <cell r="H68">
            <v>0.4</v>
          </cell>
          <cell r="I68">
            <v>40</v>
          </cell>
          <cell r="K68">
            <v>184</v>
          </cell>
          <cell r="L68">
            <v>1</v>
          </cell>
          <cell r="O68">
            <v>37</v>
          </cell>
          <cell r="P68">
            <v>97</v>
          </cell>
          <cell r="S68">
            <v>9</v>
          </cell>
          <cell r="T68">
            <v>6.3783783783783781</v>
          </cell>
          <cell r="U68">
            <v>38.4</v>
          </cell>
          <cell r="V68">
            <v>0.66666666666666663</v>
          </cell>
          <cell r="W68">
            <v>31.8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  <cell r="C69">
            <v>505.154</v>
          </cell>
          <cell r="D69">
            <v>452.339</v>
          </cell>
          <cell r="E69">
            <v>432.77499999999998</v>
          </cell>
          <cell r="F69">
            <v>114.788</v>
          </cell>
          <cell r="G69">
            <v>444.58800000000002</v>
          </cell>
          <cell r="H69">
            <v>1</v>
          </cell>
          <cell r="I69">
            <v>50</v>
          </cell>
          <cell r="K69">
            <v>409.95</v>
          </cell>
          <cell r="L69">
            <v>22.824999999999989</v>
          </cell>
          <cell r="O69">
            <v>86.554999999999993</v>
          </cell>
          <cell r="P69">
            <v>334.40699999999987</v>
          </cell>
          <cell r="S69">
            <v>9</v>
          </cell>
          <cell r="T69">
            <v>5.1364796949916247</v>
          </cell>
          <cell r="U69">
            <v>94.880600000000001</v>
          </cell>
          <cell r="V69">
            <v>100.17333333333333</v>
          </cell>
          <cell r="W69">
            <v>61.217200000000005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  <cell r="C70">
            <v>544.82299999999998</v>
          </cell>
          <cell r="D70">
            <v>821.46699999999998</v>
          </cell>
          <cell r="E70">
            <v>514.59299999999996</v>
          </cell>
          <cell r="F70">
            <v>213.696</v>
          </cell>
          <cell r="G70">
            <v>768.18600000000004</v>
          </cell>
          <cell r="H70">
            <v>1</v>
          </cell>
          <cell r="I70">
            <v>50</v>
          </cell>
          <cell r="K70">
            <v>485.78</v>
          </cell>
          <cell r="L70">
            <v>28.812999999999988</v>
          </cell>
          <cell r="O70">
            <v>102.9186</v>
          </cell>
          <cell r="P70">
            <v>250</v>
          </cell>
          <cell r="S70">
            <v>9.8931194167040761</v>
          </cell>
          <cell r="T70">
            <v>7.464015250887595</v>
          </cell>
          <cell r="U70">
            <v>119.9748</v>
          </cell>
          <cell r="V70">
            <v>120.93733333333334</v>
          </cell>
          <cell r="W70">
            <v>96.22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  <cell r="C71">
            <v>336.33699999999999</v>
          </cell>
          <cell r="D71">
            <v>541.98699999999997</v>
          </cell>
          <cell r="E71">
            <v>351.64600000000002</v>
          </cell>
          <cell r="F71">
            <v>141.14400000000001</v>
          </cell>
          <cell r="G71">
            <v>463.125</v>
          </cell>
          <cell r="H71">
            <v>1</v>
          </cell>
          <cell r="I71">
            <v>55</v>
          </cell>
          <cell r="K71">
            <v>347.78</v>
          </cell>
          <cell r="L71">
            <v>3.8660000000000423</v>
          </cell>
          <cell r="O71">
            <v>70.3292</v>
          </cell>
          <cell r="P71">
            <v>220</v>
          </cell>
          <cell r="S71">
            <v>9.7132485510996851</v>
          </cell>
          <cell r="T71">
            <v>6.5851026316238492</v>
          </cell>
          <cell r="U71">
            <v>76.8048</v>
          </cell>
          <cell r="V71">
            <v>75.142333333333326</v>
          </cell>
          <cell r="W71">
            <v>61.900999999999996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  <cell r="C72">
            <v>0.85499999999999998</v>
          </cell>
          <cell r="G72">
            <v>0.85499999999999998</v>
          </cell>
          <cell r="H72">
            <v>0</v>
          </cell>
          <cell r="I72">
            <v>50</v>
          </cell>
          <cell r="L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  <cell r="X72" t="str">
            <v>Вывести</v>
          </cell>
        </row>
        <row r="73">
          <cell r="A73" t="str">
            <v>319  Колбаса вареная Филейская ТМ Вязанка ТС Классическая, 0,45 кг. ПОКОМ</v>
          </cell>
          <cell r="B73" t="str">
            <v>шт</v>
          </cell>
          <cell r="C73">
            <v>2</v>
          </cell>
          <cell r="G73">
            <v>2</v>
          </cell>
          <cell r="H73">
            <v>0.45</v>
          </cell>
          <cell r="I73">
            <v>50</v>
          </cell>
          <cell r="J73" t="str">
            <v>Вояж</v>
          </cell>
          <cell r="L73">
            <v>0</v>
          </cell>
          <cell r="M73">
            <v>15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0.2</v>
          </cell>
          <cell r="V73">
            <v>0</v>
          </cell>
          <cell r="W73">
            <v>0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>
            <v>557</v>
          </cell>
          <cell r="D74">
            <v>846</v>
          </cell>
          <cell r="E74">
            <v>387</v>
          </cell>
          <cell r="F74">
            <v>108</v>
          </cell>
          <cell r="G74">
            <v>785</v>
          </cell>
          <cell r="H74">
            <v>0.4</v>
          </cell>
          <cell r="I74">
            <v>45</v>
          </cell>
          <cell r="J74" t="str">
            <v>Вояж</v>
          </cell>
          <cell r="K74">
            <v>713</v>
          </cell>
          <cell r="L74">
            <v>-326</v>
          </cell>
          <cell r="M74">
            <v>100</v>
          </cell>
          <cell r="O74">
            <v>77.400000000000006</v>
          </cell>
          <cell r="S74">
            <v>11.434108527131782</v>
          </cell>
          <cell r="T74">
            <v>11.434108527131782</v>
          </cell>
          <cell r="U74">
            <v>94.8</v>
          </cell>
          <cell r="V74">
            <v>1.6666666666666667</v>
          </cell>
          <cell r="W74">
            <v>129.6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  <cell r="C75">
            <v>452</v>
          </cell>
          <cell r="D75">
            <v>204</v>
          </cell>
          <cell r="E75">
            <v>225</v>
          </cell>
          <cell r="F75">
            <v>40</v>
          </cell>
          <cell r="G75">
            <v>404</v>
          </cell>
          <cell r="H75">
            <v>0.35</v>
          </cell>
          <cell r="I75">
            <v>40</v>
          </cell>
          <cell r="K75">
            <v>235</v>
          </cell>
          <cell r="L75">
            <v>-10</v>
          </cell>
          <cell r="O75">
            <v>45</v>
          </cell>
          <cell r="S75">
            <v>8.9777777777777779</v>
          </cell>
          <cell r="T75">
            <v>8.9777777777777779</v>
          </cell>
          <cell r="U75">
            <v>66.400000000000006</v>
          </cell>
          <cell r="V75">
            <v>28</v>
          </cell>
          <cell r="W75">
            <v>47.2</v>
          </cell>
        </row>
        <row r="76">
          <cell r="A76" t="str">
            <v>326 Сосиски Молочные для завтрака ТМ Особый рецепт в оболочке полиам  ПОКОМ</v>
          </cell>
          <cell r="B76" t="str">
            <v>кг</v>
          </cell>
          <cell r="C76">
            <v>-1.282</v>
          </cell>
          <cell r="G76">
            <v>-1.282</v>
          </cell>
          <cell r="H76">
            <v>0</v>
          </cell>
          <cell r="I76" t="e">
            <v>#N/A</v>
          </cell>
          <cell r="L76">
            <v>0</v>
          </cell>
          <cell r="O76">
            <v>0</v>
          </cell>
          <cell r="S76" t="e">
            <v>#DIV/0!</v>
          </cell>
          <cell r="T76" t="e">
            <v>#DIV/0!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339  Колбаса вареная Филейская ТМ Вязанка ТС Классическая, 0,40 кг.  ПОКОМ</v>
          </cell>
          <cell r="B77" t="str">
            <v>шт</v>
          </cell>
          <cell r="C77">
            <v>159.29499999999999</v>
          </cell>
          <cell r="D77">
            <v>370</v>
          </cell>
          <cell r="E77">
            <v>39</v>
          </cell>
          <cell r="F77">
            <v>13</v>
          </cell>
          <cell r="G77">
            <v>430.29500000000002</v>
          </cell>
          <cell r="H77">
            <v>0.4</v>
          </cell>
          <cell r="I77">
            <v>50</v>
          </cell>
          <cell r="J77" t="str">
            <v>Вояж</v>
          </cell>
          <cell r="K77">
            <v>49</v>
          </cell>
          <cell r="L77">
            <v>-10</v>
          </cell>
          <cell r="M77">
            <v>40</v>
          </cell>
          <cell r="O77">
            <v>7.8</v>
          </cell>
          <cell r="S77">
            <v>60.294230769230772</v>
          </cell>
          <cell r="T77">
            <v>60.294230769230772</v>
          </cell>
          <cell r="U77">
            <v>36.200000000000003</v>
          </cell>
          <cell r="V77">
            <v>30</v>
          </cell>
          <cell r="W77">
            <v>49.4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H78">
            <v>0.42</v>
          </cell>
          <cell r="I78">
            <v>45</v>
          </cell>
          <cell r="J78" t="str">
            <v>Вояж</v>
          </cell>
          <cell r="L78">
            <v>0</v>
          </cell>
          <cell r="M78">
            <v>50</v>
          </cell>
          <cell r="O78">
            <v>0</v>
          </cell>
          <cell r="S78" t="e">
            <v>#DIV/0!</v>
          </cell>
          <cell r="T78" t="e">
            <v>#DIV/0!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341 Колбаса вареная Филейбургская с филе сочного окорока ТМ Баварушка ТС Бавар  вектор 0,4кг ПОКОМ</v>
          </cell>
          <cell r="B79" t="str">
            <v>шт</v>
          </cell>
          <cell r="C79">
            <v>3</v>
          </cell>
          <cell r="G79">
            <v>3</v>
          </cell>
          <cell r="H79">
            <v>0.4</v>
          </cell>
          <cell r="I79" t="e">
            <v>#N/A</v>
          </cell>
          <cell r="K79">
            <v>1</v>
          </cell>
          <cell r="L79">
            <v>-1</v>
          </cell>
          <cell r="O79">
            <v>0</v>
          </cell>
          <cell r="S79" t="e">
            <v>#DIV/0!</v>
          </cell>
          <cell r="T79" t="e">
            <v>#DIV/0!</v>
          </cell>
          <cell r="U79">
            <v>0.4</v>
          </cell>
          <cell r="V79">
            <v>0</v>
          </cell>
          <cell r="W79">
            <v>0</v>
          </cell>
          <cell r="X79" t="str">
            <v>устар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20</v>
          </cell>
          <cell r="D80">
            <v>40</v>
          </cell>
          <cell r="F80">
            <v>10</v>
          </cell>
          <cell r="G80">
            <v>50</v>
          </cell>
          <cell r="H80">
            <v>0.4</v>
          </cell>
          <cell r="I80">
            <v>60</v>
          </cell>
          <cell r="J80" t="str">
            <v>Вояж</v>
          </cell>
          <cell r="K80">
            <v>1</v>
          </cell>
          <cell r="L80">
            <v>-1</v>
          </cell>
          <cell r="M80">
            <v>15</v>
          </cell>
          <cell r="O80">
            <v>0</v>
          </cell>
          <cell r="S80" t="e">
            <v>#DIV/0!</v>
          </cell>
          <cell r="T80" t="e">
            <v>#DIV/0!</v>
          </cell>
          <cell r="U80">
            <v>0</v>
          </cell>
          <cell r="V80">
            <v>6.666666666666667</v>
          </cell>
          <cell r="W80">
            <v>2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H81">
            <v>0.35</v>
          </cell>
          <cell r="I81">
            <v>40</v>
          </cell>
          <cell r="J81" t="str">
            <v>Вояж</v>
          </cell>
          <cell r="L81">
            <v>0</v>
          </cell>
          <cell r="M81">
            <v>25</v>
          </cell>
          <cell r="O81">
            <v>0</v>
          </cell>
          <cell r="S81" t="e">
            <v>#DIV/0!</v>
          </cell>
          <cell r="T81" t="e">
            <v>#DIV/0!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-17</v>
          </cell>
          <cell r="G82">
            <v>-17</v>
          </cell>
          <cell r="H82">
            <v>0.35</v>
          </cell>
          <cell r="I82">
            <v>45</v>
          </cell>
          <cell r="J82" t="str">
            <v>Вояж</v>
          </cell>
          <cell r="L82">
            <v>0</v>
          </cell>
          <cell r="M82">
            <v>30</v>
          </cell>
          <cell r="O82">
            <v>0</v>
          </cell>
          <cell r="S82" t="e">
            <v>#DIV/0!</v>
          </cell>
          <cell r="T82" t="e">
            <v>#DIV/0!</v>
          </cell>
          <cell r="U82">
            <v>1.4</v>
          </cell>
          <cell r="V82">
            <v>0</v>
          </cell>
          <cell r="W82">
            <v>0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  <cell r="H83">
            <v>0.45</v>
          </cell>
          <cell r="I83">
            <v>45</v>
          </cell>
          <cell r="J83" t="str">
            <v>Вояж</v>
          </cell>
          <cell r="L83">
            <v>0</v>
          </cell>
          <cell r="M83">
            <v>70</v>
          </cell>
          <cell r="O83">
            <v>0</v>
          </cell>
          <cell r="S83" t="e">
            <v>#DIV/0!</v>
          </cell>
          <cell r="T83" t="e">
            <v>#DIV/0!</v>
          </cell>
          <cell r="U83">
            <v>0</v>
          </cell>
          <cell r="V83">
            <v>0</v>
          </cell>
          <cell r="W83">
            <v>0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  <cell r="H84">
            <v>0.33</v>
          </cell>
          <cell r="I84">
            <v>45</v>
          </cell>
          <cell r="J84" t="str">
            <v>Вояж</v>
          </cell>
          <cell r="L84">
            <v>0</v>
          </cell>
          <cell r="M84">
            <v>15</v>
          </cell>
          <cell r="O84">
            <v>0</v>
          </cell>
          <cell r="S84" t="e">
            <v>#DIV/0!</v>
          </cell>
          <cell r="T84" t="e">
            <v>#DIV/0!</v>
          </cell>
          <cell r="U84">
            <v>0</v>
          </cell>
          <cell r="V84">
            <v>0</v>
          </cell>
          <cell r="W84">
            <v>0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  <cell r="C85">
            <v>130</v>
          </cell>
          <cell r="D85">
            <v>138</v>
          </cell>
          <cell r="E85">
            <v>30</v>
          </cell>
          <cell r="F85">
            <v>44</v>
          </cell>
          <cell r="G85">
            <v>202</v>
          </cell>
          <cell r="H85">
            <v>0.4</v>
          </cell>
          <cell r="I85">
            <v>40</v>
          </cell>
          <cell r="J85" t="str">
            <v>Вояж</v>
          </cell>
          <cell r="K85">
            <v>76</v>
          </cell>
          <cell r="L85">
            <v>-46</v>
          </cell>
          <cell r="M85">
            <v>30</v>
          </cell>
          <cell r="O85">
            <v>6</v>
          </cell>
          <cell r="S85">
            <v>38.666666666666664</v>
          </cell>
          <cell r="T85">
            <v>38.666666666666664</v>
          </cell>
          <cell r="U85">
            <v>18</v>
          </cell>
          <cell r="V85">
            <v>10</v>
          </cell>
          <cell r="W85">
            <v>18.600000000000001</v>
          </cell>
        </row>
        <row r="86">
          <cell r="A86" t="str">
            <v>358 Колбаса Сервелат Мясорубский ТМ Стародворье с мелкорубленным окороком в вак упак  ПОКОМ</v>
          </cell>
          <cell r="B86" t="str">
            <v>кг</v>
          </cell>
          <cell r="C86">
            <v>154.94300000000001</v>
          </cell>
          <cell r="D86">
            <v>140.47300000000001</v>
          </cell>
          <cell r="E86">
            <v>149.11600000000001</v>
          </cell>
          <cell r="F86">
            <v>41.866999999999997</v>
          </cell>
          <cell r="G86">
            <v>140.607</v>
          </cell>
          <cell r="H86">
            <v>1</v>
          </cell>
          <cell r="I86">
            <v>40</v>
          </cell>
          <cell r="K86">
            <v>126.4</v>
          </cell>
          <cell r="L86">
            <v>22.716000000000008</v>
          </cell>
          <cell r="O86">
            <v>29.823200000000003</v>
          </cell>
          <cell r="P86">
            <v>127.80180000000004</v>
          </cell>
          <cell r="S86">
            <v>9</v>
          </cell>
          <cell r="T86">
            <v>4.7146852115131841</v>
          </cell>
          <cell r="U86">
            <v>29.787599999999998</v>
          </cell>
          <cell r="V86">
            <v>7.6956666666666669</v>
          </cell>
          <cell r="W86">
            <v>22.735599999999998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B87" t="str">
            <v>шт</v>
          </cell>
          <cell r="C87">
            <v>286</v>
          </cell>
          <cell r="E87">
            <v>101</v>
          </cell>
          <cell r="F87">
            <v>30</v>
          </cell>
          <cell r="G87">
            <v>158</v>
          </cell>
          <cell r="H87">
            <v>0.28000000000000003</v>
          </cell>
          <cell r="I87">
            <v>45</v>
          </cell>
          <cell r="K87">
            <v>107</v>
          </cell>
          <cell r="L87">
            <v>-6</v>
          </cell>
          <cell r="O87">
            <v>20.2</v>
          </cell>
          <cell r="P87">
            <v>40</v>
          </cell>
          <cell r="S87">
            <v>9.8019801980198018</v>
          </cell>
          <cell r="T87">
            <v>7.8217821782178216</v>
          </cell>
          <cell r="U87">
            <v>35.200000000000003</v>
          </cell>
          <cell r="V87">
            <v>3</v>
          </cell>
          <cell r="W87">
            <v>18.8</v>
          </cell>
        </row>
        <row r="88">
          <cell r="A88" t="str">
            <v>363 Сардельки Филейские Вязанка ТМ Вязанка в обол NDX  ПОКОМ</v>
          </cell>
          <cell r="B88" t="str">
            <v>кг</v>
          </cell>
          <cell r="C88">
            <v>174.69</v>
          </cell>
          <cell r="D88">
            <v>192.09100000000001</v>
          </cell>
          <cell r="E88">
            <v>152.596</v>
          </cell>
          <cell r="F88">
            <v>62.207999999999998</v>
          </cell>
          <cell r="G88">
            <v>182.50299999999999</v>
          </cell>
          <cell r="H88">
            <v>1</v>
          </cell>
          <cell r="I88">
            <v>30</v>
          </cell>
          <cell r="K88">
            <v>151.1</v>
          </cell>
          <cell r="L88">
            <v>1.4960000000000093</v>
          </cell>
          <cell r="O88">
            <v>30.519200000000001</v>
          </cell>
          <cell r="P88">
            <v>92.169800000000009</v>
          </cell>
          <cell r="S88">
            <v>9</v>
          </cell>
          <cell r="T88">
            <v>5.9799404964743497</v>
          </cell>
          <cell r="U88">
            <v>37.792000000000002</v>
          </cell>
          <cell r="V88">
            <v>17.531333333333333</v>
          </cell>
          <cell r="W88">
            <v>27.988999999999997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B89" t="str">
            <v>шт</v>
          </cell>
          <cell r="C89">
            <v>170</v>
          </cell>
          <cell r="D89">
            <v>72</v>
          </cell>
          <cell r="E89">
            <v>111</v>
          </cell>
          <cell r="F89">
            <v>23</v>
          </cell>
          <cell r="G89">
            <v>109</v>
          </cell>
          <cell r="H89">
            <v>0.28000000000000003</v>
          </cell>
          <cell r="I89">
            <v>45</v>
          </cell>
          <cell r="K89">
            <v>113</v>
          </cell>
          <cell r="L89">
            <v>-2</v>
          </cell>
          <cell r="O89">
            <v>22.2</v>
          </cell>
          <cell r="P89">
            <v>90.799999999999983</v>
          </cell>
          <cell r="S89">
            <v>9</v>
          </cell>
          <cell r="T89">
            <v>4.9099099099099099</v>
          </cell>
          <cell r="U89">
            <v>23.8</v>
          </cell>
          <cell r="V89">
            <v>9.6666666666666661</v>
          </cell>
          <cell r="W89">
            <v>15.2</v>
          </cell>
        </row>
        <row r="90">
          <cell r="A90" t="str">
            <v>367 Вареные колбасы Молокуша Вязанка Фикс.вес 0,45 п/а Вязанка  ПОКОМ</v>
          </cell>
          <cell r="B90" t="str">
            <v>шт</v>
          </cell>
          <cell r="C90">
            <v>251</v>
          </cell>
          <cell r="D90">
            <v>460</v>
          </cell>
          <cell r="E90">
            <v>172</v>
          </cell>
          <cell r="F90">
            <v>8</v>
          </cell>
          <cell r="G90">
            <v>477</v>
          </cell>
          <cell r="H90">
            <v>0.45</v>
          </cell>
          <cell r="I90">
            <v>50</v>
          </cell>
          <cell r="K90">
            <v>172</v>
          </cell>
          <cell r="L90">
            <v>0</v>
          </cell>
          <cell r="O90">
            <v>34.4</v>
          </cell>
          <cell r="S90">
            <v>13.866279069767442</v>
          </cell>
          <cell r="T90">
            <v>13.866279069767442</v>
          </cell>
          <cell r="U90">
            <v>44.6</v>
          </cell>
          <cell r="V90">
            <v>19</v>
          </cell>
          <cell r="W90">
            <v>65.599999999999994</v>
          </cell>
        </row>
        <row r="91">
          <cell r="A91" t="str">
            <v>369 Колбаса Сливушка ТМ Вязанка в оболочке полиамид вес.  ПОКОМ</v>
          </cell>
          <cell r="B91" t="str">
            <v>кг</v>
          </cell>
          <cell r="C91">
            <v>841.26700000000005</v>
          </cell>
          <cell r="D91">
            <v>450.815</v>
          </cell>
          <cell r="E91">
            <v>499.18700000000001</v>
          </cell>
          <cell r="F91">
            <v>180.524</v>
          </cell>
          <cell r="G91">
            <v>708.52800000000002</v>
          </cell>
          <cell r="H91">
            <v>1</v>
          </cell>
          <cell r="I91">
            <v>50</v>
          </cell>
          <cell r="K91">
            <v>458.34</v>
          </cell>
          <cell r="L91">
            <v>40.847000000000037</v>
          </cell>
          <cell r="O91">
            <v>99.837400000000002</v>
          </cell>
          <cell r="P91">
            <v>220</v>
          </cell>
          <cell r="S91">
            <v>9.3004024543908397</v>
          </cell>
          <cell r="T91">
            <v>7.096819428390563</v>
          </cell>
          <cell r="U91">
            <v>114.69359999999999</v>
          </cell>
          <cell r="V91">
            <v>64.065333333333328</v>
          </cell>
          <cell r="W91">
            <v>90.772000000000006</v>
          </cell>
        </row>
        <row r="92">
          <cell r="A92" t="str">
            <v>370 Ветчина Сливушка с индейкой ТМ Вязанка в оболочке полиамид.</v>
          </cell>
          <cell r="B92" t="str">
            <v>кг</v>
          </cell>
          <cell r="C92">
            <v>1.3859999999999999</v>
          </cell>
          <cell r="D92">
            <v>87.466999999999999</v>
          </cell>
          <cell r="E92">
            <v>87.466999999999999</v>
          </cell>
          <cell r="G92">
            <v>1.3859999999999999</v>
          </cell>
          <cell r="H92">
            <v>1</v>
          </cell>
          <cell r="I92">
            <v>50</v>
          </cell>
          <cell r="K92">
            <v>84.75</v>
          </cell>
          <cell r="L92">
            <v>2.7169999999999987</v>
          </cell>
          <cell r="O92">
            <v>17.493400000000001</v>
          </cell>
          <cell r="P92">
            <v>86.081000000000017</v>
          </cell>
          <cell r="S92">
            <v>5</v>
          </cell>
          <cell r="T92">
            <v>7.9229880983685261E-2</v>
          </cell>
          <cell r="U92">
            <v>3.2752000000000003</v>
          </cell>
          <cell r="V92">
            <v>14.552333333333332</v>
          </cell>
          <cell r="W92">
            <v>6.2789999999999999</v>
          </cell>
        </row>
        <row r="93">
          <cell r="A93" t="str">
            <v>371  Сосиски Сочинки Молочные 0,4 кг ТМ Стародворье  ПОКОМ</v>
          </cell>
          <cell r="B93" t="str">
            <v>шт</v>
          </cell>
          <cell r="C93">
            <v>248</v>
          </cell>
          <cell r="D93">
            <v>432</v>
          </cell>
          <cell r="E93">
            <v>320</v>
          </cell>
          <cell r="F93">
            <v>85</v>
          </cell>
          <cell r="G93">
            <v>310</v>
          </cell>
          <cell r="H93">
            <v>0.4</v>
          </cell>
          <cell r="I93">
            <v>40</v>
          </cell>
          <cell r="K93">
            <v>389</v>
          </cell>
          <cell r="L93">
            <v>-69</v>
          </cell>
          <cell r="O93">
            <v>64</v>
          </cell>
          <cell r="P93">
            <v>266</v>
          </cell>
          <cell r="S93">
            <v>9</v>
          </cell>
          <cell r="T93">
            <v>4.84375</v>
          </cell>
          <cell r="U93">
            <v>59.4</v>
          </cell>
          <cell r="V93">
            <v>26.333333333333332</v>
          </cell>
          <cell r="W93">
            <v>60.8</v>
          </cell>
        </row>
        <row r="94">
          <cell r="A94" t="str">
            <v>372  Сосиски Сочинки Сливочные 0,4 кг ТМ Стародворье  ПОКОМ</v>
          </cell>
          <cell r="B94" t="str">
            <v>шт</v>
          </cell>
          <cell r="C94">
            <v>273</v>
          </cell>
          <cell r="D94">
            <v>312</v>
          </cell>
          <cell r="E94">
            <v>282</v>
          </cell>
          <cell r="F94">
            <v>85</v>
          </cell>
          <cell r="G94">
            <v>255</v>
          </cell>
          <cell r="H94">
            <v>0.4</v>
          </cell>
          <cell r="I94">
            <v>40</v>
          </cell>
          <cell r="K94">
            <v>309</v>
          </cell>
          <cell r="L94">
            <v>-27</v>
          </cell>
          <cell r="O94">
            <v>56.4</v>
          </cell>
          <cell r="P94">
            <v>252.59999999999997</v>
          </cell>
          <cell r="S94">
            <v>9</v>
          </cell>
          <cell r="T94">
            <v>4.5212765957446805</v>
          </cell>
          <cell r="U94">
            <v>52.4</v>
          </cell>
          <cell r="V94">
            <v>8</v>
          </cell>
          <cell r="W94">
            <v>47</v>
          </cell>
        </row>
        <row r="95">
          <cell r="A95" t="str">
            <v>373 Ветчины «Филейская» Фикс.вес 0,45 Вектор ТМ «Вязанка»  Поком</v>
          </cell>
          <cell r="B95" t="str">
            <v>шт</v>
          </cell>
          <cell r="C95">
            <v>20</v>
          </cell>
          <cell r="E95">
            <v>0</v>
          </cell>
          <cell r="G95">
            <v>19</v>
          </cell>
          <cell r="H95">
            <v>0.45</v>
          </cell>
          <cell r="I95">
            <v>50</v>
          </cell>
          <cell r="J95" t="str">
            <v>Вояж</v>
          </cell>
          <cell r="K95">
            <v>30</v>
          </cell>
          <cell r="L95">
            <v>-30</v>
          </cell>
          <cell r="M95">
            <v>40</v>
          </cell>
          <cell r="O95">
            <v>0</v>
          </cell>
          <cell r="S95" t="e">
            <v>#DIV/0!</v>
          </cell>
          <cell r="T95" t="e">
            <v>#DIV/0!</v>
          </cell>
          <cell r="U95">
            <v>1.8</v>
          </cell>
          <cell r="V95">
            <v>0</v>
          </cell>
          <cell r="W95">
            <v>6.2</v>
          </cell>
        </row>
        <row r="96">
          <cell r="A96" t="str">
            <v>374  Сосиски Сочинки с сыром ф/в 0,3 кг п/а ТМ "Стародворье"  Поком</v>
          </cell>
          <cell r="B96" t="str">
            <v>шт</v>
          </cell>
          <cell r="H96">
            <v>0.3</v>
          </cell>
          <cell r="I96">
            <v>0</v>
          </cell>
          <cell r="J96" t="str">
            <v>Вояж</v>
          </cell>
          <cell r="L96">
            <v>0</v>
          </cell>
          <cell r="M96">
            <v>50</v>
          </cell>
          <cell r="O96">
            <v>0</v>
          </cell>
          <cell r="S96" t="e">
            <v>#DIV/0!</v>
          </cell>
          <cell r="T96" t="e">
            <v>#DIV/0!</v>
          </cell>
          <cell r="U96">
            <v>0</v>
          </cell>
          <cell r="V96">
            <v>0</v>
          </cell>
          <cell r="W96">
            <v>0</v>
          </cell>
        </row>
        <row r="97">
          <cell r="A97" t="str">
            <v>376  Сардельки Сочинки с сочным окороком ТМ Стародворье полиамид мгс ф/в 0,4 кг СК3</v>
          </cell>
          <cell r="B97" t="str">
            <v>шт</v>
          </cell>
          <cell r="C97">
            <v>121</v>
          </cell>
          <cell r="D97">
            <v>258</v>
          </cell>
          <cell r="E97">
            <v>84</v>
          </cell>
          <cell r="F97">
            <v>25</v>
          </cell>
          <cell r="G97">
            <v>212</v>
          </cell>
          <cell r="H97">
            <v>0.4</v>
          </cell>
          <cell r="I97">
            <v>40</v>
          </cell>
          <cell r="J97" t="str">
            <v>Вояж</v>
          </cell>
          <cell r="K97">
            <v>89</v>
          </cell>
          <cell r="L97">
            <v>-5</v>
          </cell>
          <cell r="M97">
            <v>10</v>
          </cell>
          <cell r="O97">
            <v>16.8</v>
          </cell>
          <cell r="S97">
            <v>13.214285714285714</v>
          </cell>
          <cell r="T97">
            <v>13.214285714285714</v>
          </cell>
          <cell r="U97">
            <v>26.2</v>
          </cell>
          <cell r="V97">
            <v>8</v>
          </cell>
          <cell r="W97">
            <v>35</v>
          </cell>
        </row>
        <row r="98">
          <cell r="A98" t="str">
            <v>383 Колбаса Сочинка по-европейски с сочной грудиной ТМ Стародворье в оболочке фиброуз в ва  Поком</v>
          </cell>
          <cell r="B98" t="str">
            <v>кг</v>
          </cell>
          <cell r="C98">
            <v>126.325</v>
          </cell>
          <cell r="D98">
            <v>228.56700000000001</v>
          </cell>
          <cell r="E98">
            <v>194.82</v>
          </cell>
          <cell r="F98">
            <v>38.134999999999998</v>
          </cell>
          <cell r="G98">
            <v>146.97</v>
          </cell>
          <cell r="H98">
            <v>1</v>
          </cell>
          <cell r="I98">
            <v>40</v>
          </cell>
          <cell r="K98">
            <v>184.75</v>
          </cell>
          <cell r="L98">
            <v>10.069999999999993</v>
          </cell>
          <cell r="O98">
            <v>38.963999999999999</v>
          </cell>
          <cell r="P98">
            <v>203.70599999999999</v>
          </cell>
          <cell r="S98">
            <v>9</v>
          </cell>
          <cell r="T98">
            <v>3.7719433323067446</v>
          </cell>
          <cell r="U98">
            <v>27.927399999999999</v>
          </cell>
          <cell r="V98">
            <v>40.792666666666669</v>
          </cell>
          <cell r="W98">
            <v>23.578800000000001</v>
          </cell>
        </row>
        <row r="99">
          <cell r="A99" t="str">
            <v>384  Колбаса Сочинка по-фински с сочным окороком ТМ Стародворье в оболочке фиброуз в ва  Поком</v>
          </cell>
          <cell r="B99" t="str">
            <v>кг</v>
          </cell>
          <cell r="C99">
            <v>326.55</v>
          </cell>
          <cell r="D99">
            <v>29.312999999999999</v>
          </cell>
          <cell r="E99">
            <v>176.35400000000001</v>
          </cell>
          <cell r="F99">
            <v>44.552</v>
          </cell>
          <cell r="G99">
            <v>165.762</v>
          </cell>
          <cell r="H99">
            <v>1</v>
          </cell>
          <cell r="I99">
            <v>40</v>
          </cell>
          <cell r="K99">
            <v>164.35</v>
          </cell>
          <cell r="L99">
            <v>12.004000000000019</v>
          </cell>
          <cell r="O99">
            <v>35.270800000000001</v>
          </cell>
          <cell r="P99">
            <v>151.67520000000002</v>
          </cell>
          <cell r="S99">
            <v>9</v>
          </cell>
          <cell r="T99">
            <v>4.6996949317849328</v>
          </cell>
          <cell r="U99">
            <v>54.5822</v>
          </cell>
          <cell r="V99">
            <v>36.018999999999998</v>
          </cell>
          <cell r="W99">
            <v>27.665800000000001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B100" t="str">
            <v>шт</v>
          </cell>
          <cell r="C100">
            <v>77</v>
          </cell>
          <cell r="D100">
            <v>30</v>
          </cell>
          <cell r="E100">
            <v>13</v>
          </cell>
          <cell r="F100">
            <v>15</v>
          </cell>
          <cell r="G100">
            <v>88</v>
          </cell>
          <cell r="H100">
            <v>0.28000000000000003</v>
          </cell>
          <cell r="I100">
            <v>35</v>
          </cell>
          <cell r="K100">
            <v>21</v>
          </cell>
          <cell r="L100">
            <v>-8</v>
          </cell>
          <cell r="O100">
            <v>2.6</v>
          </cell>
          <cell r="S100">
            <v>33.846153846153847</v>
          </cell>
          <cell r="T100">
            <v>33.846153846153847</v>
          </cell>
          <cell r="U100">
            <v>17.600000000000001</v>
          </cell>
          <cell r="V100">
            <v>9.3333333333333339</v>
          </cell>
          <cell r="W100">
            <v>1</v>
          </cell>
        </row>
        <row r="101">
          <cell r="A101" t="str">
            <v>389 Колбаса вареная Мусульманская Халяль ТМ Вязанка Халяль оболочка вектор 0,4 кг АК.  Поком</v>
          </cell>
          <cell r="B101" t="str">
            <v>шт</v>
          </cell>
          <cell r="C101">
            <v>2</v>
          </cell>
          <cell r="G101">
            <v>2</v>
          </cell>
          <cell r="H101">
            <v>0.4</v>
          </cell>
          <cell r="I101">
            <v>90</v>
          </cell>
          <cell r="K101">
            <v>2</v>
          </cell>
          <cell r="L101">
            <v>-2</v>
          </cell>
          <cell r="O101">
            <v>0</v>
          </cell>
          <cell r="S101" t="e">
            <v>#DIV/0!</v>
          </cell>
          <cell r="T101" t="e">
            <v>#DIV/0!</v>
          </cell>
          <cell r="U101">
            <v>0</v>
          </cell>
          <cell r="V101">
            <v>0</v>
          </cell>
          <cell r="W101">
            <v>0</v>
          </cell>
          <cell r="X101" t="str">
            <v>нет в бланке заказов</v>
          </cell>
        </row>
        <row r="102">
          <cell r="A102" t="str">
            <v>391 Вареные колбасы «Докторская ГОСТ» Фикс.вес 0,37 п/а ТМ «Вязанка»  Поком</v>
          </cell>
          <cell r="B102" t="str">
            <v>шт</v>
          </cell>
          <cell r="C102">
            <v>174</v>
          </cell>
          <cell r="D102">
            <v>430</v>
          </cell>
          <cell r="E102">
            <v>75</v>
          </cell>
          <cell r="G102">
            <v>439</v>
          </cell>
          <cell r="H102">
            <v>0.37</v>
          </cell>
          <cell r="I102">
            <v>50</v>
          </cell>
          <cell r="J102" t="str">
            <v>Вояж</v>
          </cell>
          <cell r="K102">
            <v>75</v>
          </cell>
          <cell r="L102">
            <v>0</v>
          </cell>
          <cell r="M102">
            <v>20</v>
          </cell>
          <cell r="O102">
            <v>15</v>
          </cell>
          <cell r="S102">
            <v>30.6</v>
          </cell>
          <cell r="T102">
            <v>30.6</v>
          </cell>
          <cell r="U102">
            <v>32.6</v>
          </cell>
          <cell r="V102">
            <v>17</v>
          </cell>
          <cell r="W102">
            <v>57.2</v>
          </cell>
        </row>
        <row r="103">
          <cell r="A103" t="str">
            <v>392 Вареные колбасы «Докторская ГОСТ» Фикс.вес 0,6 Вектор ТМ «Дугушка»  Поком</v>
          </cell>
          <cell r="B103" t="str">
            <v>шт</v>
          </cell>
          <cell r="C103">
            <v>100</v>
          </cell>
          <cell r="D103">
            <v>210</v>
          </cell>
          <cell r="E103">
            <v>48</v>
          </cell>
          <cell r="G103">
            <v>232</v>
          </cell>
          <cell r="H103">
            <v>0.6</v>
          </cell>
          <cell r="I103">
            <v>55</v>
          </cell>
          <cell r="K103">
            <v>48</v>
          </cell>
          <cell r="L103">
            <v>0</v>
          </cell>
          <cell r="O103">
            <v>9.6</v>
          </cell>
          <cell r="S103">
            <v>24.166666666666668</v>
          </cell>
          <cell r="T103">
            <v>24.166666666666668</v>
          </cell>
          <cell r="U103">
            <v>22.8</v>
          </cell>
          <cell r="V103">
            <v>14.666666666666666</v>
          </cell>
          <cell r="W103">
            <v>27.6</v>
          </cell>
        </row>
        <row r="104">
          <cell r="A104" t="str">
            <v>393 Ветчины Сливушка с индейкой Вязанка Фикс.вес 0,4 П/а Вязанка  Поком</v>
          </cell>
          <cell r="B104" t="str">
            <v>шт</v>
          </cell>
          <cell r="C104">
            <v>206</v>
          </cell>
          <cell r="D104">
            <v>234</v>
          </cell>
          <cell r="E104">
            <v>100</v>
          </cell>
          <cell r="F104">
            <v>1</v>
          </cell>
          <cell r="G104">
            <v>310</v>
          </cell>
          <cell r="H104">
            <v>0.4</v>
          </cell>
          <cell r="I104">
            <v>50</v>
          </cell>
          <cell r="J104" t="str">
            <v>Вояж</v>
          </cell>
          <cell r="K104">
            <v>109</v>
          </cell>
          <cell r="L104">
            <v>-9</v>
          </cell>
          <cell r="M104">
            <v>40</v>
          </cell>
          <cell r="O104">
            <v>20</v>
          </cell>
          <cell r="S104">
            <v>17.5</v>
          </cell>
          <cell r="T104">
            <v>17.5</v>
          </cell>
          <cell r="U104">
            <v>32.799999999999997</v>
          </cell>
          <cell r="V104">
            <v>15</v>
          </cell>
          <cell r="W104">
            <v>33.799999999999997</v>
          </cell>
        </row>
        <row r="105">
          <cell r="A105" t="str">
            <v>394 Ветчина Сочинка с сочным окороком ТМ Стародворье полиамид ф/в 0,35 кг  Поком</v>
          </cell>
          <cell r="B105" t="str">
            <v>шт</v>
          </cell>
          <cell r="C105">
            <v>165</v>
          </cell>
          <cell r="D105">
            <v>270</v>
          </cell>
          <cell r="E105">
            <v>33</v>
          </cell>
          <cell r="G105">
            <v>305</v>
          </cell>
          <cell r="H105">
            <v>0.35</v>
          </cell>
          <cell r="I105">
            <v>50</v>
          </cell>
          <cell r="J105" t="str">
            <v>Вояж</v>
          </cell>
          <cell r="K105">
            <v>35</v>
          </cell>
          <cell r="L105">
            <v>-2</v>
          </cell>
          <cell r="M105">
            <v>30</v>
          </cell>
          <cell r="O105">
            <v>6.6</v>
          </cell>
          <cell r="S105">
            <v>50.757575757575758</v>
          </cell>
          <cell r="T105">
            <v>50.757575757575758</v>
          </cell>
          <cell r="U105">
            <v>24.8</v>
          </cell>
          <cell r="V105">
            <v>5</v>
          </cell>
          <cell r="W105">
            <v>36.799999999999997</v>
          </cell>
        </row>
        <row r="106">
          <cell r="A106" t="str">
            <v>395 Ветчины «Дугушка» Фикс.вес 0,6 П/а ТМ «Дугушка»  Поком</v>
          </cell>
          <cell r="B106" t="str">
            <v>шт</v>
          </cell>
          <cell r="C106">
            <v>52</v>
          </cell>
          <cell r="D106">
            <v>198</v>
          </cell>
          <cell r="E106">
            <v>12</v>
          </cell>
          <cell r="G106">
            <v>208</v>
          </cell>
          <cell r="H106">
            <v>0.6</v>
          </cell>
          <cell r="I106">
            <v>55</v>
          </cell>
          <cell r="J106" t="str">
            <v>Вояж</v>
          </cell>
          <cell r="K106">
            <v>12</v>
          </cell>
          <cell r="L106">
            <v>0</v>
          </cell>
          <cell r="M106">
            <v>40</v>
          </cell>
          <cell r="O106">
            <v>2.4</v>
          </cell>
          <cell r="S106">
            <v>103.33333333333334</v>
          </cell>
          <cell r="T106">
            <v>103.33333333333334</v>
          </cell>
          <cell r="U106">
            <v>20.399999999999999</v>
          </cell>
          <cell r="V106">
            <v>12.666666666666666</v>
          </cell>
          <cell r="W106">
            <v>26.4</v>
          </cell>
        </row>
        <row r="107">
          <cell r="A107" t="str">
            <v>396 Сардельки «Филейские» Фикс.вес 0,4 NDX мгс ТМ «Вязанка»</v>
          </cell>
          <cell r="B107" t="str">
            <v>шт</v>
          </cell>
          <cell r="D107">
            <v>60</v>
          </cell>
          <cell r="E107">
            <v>48</v>
          </cell>
          <cell r="F107">
            <v>1</v>
          </cell>
          <cell r="G107">
            <v>12</v>
          </cell>
          <cell r="H107">
            <v>0.4</v>
          </cell>
          <cell r="I107">
            <v>30</v>
          </cell>
          <cell r="J107" t="str">
            <v>Вояж</v>
          </cell>
          <cell r="K107">
            <v>48</v>
          </cell>
          <cell r="L107">
            <v>0</v>
          </cell>
          <cell r="M107">
            <v>20</v>
          </cell>
          <cell r="O107">
            <v>9.6</v>
          </cell>
          <cell r="P107">
            <v>40</v>
          </cell>
          <cell r="S107">
            <v>7.5</v>
          </cell>
          <cell r="T107">
            <v>3.3333333333333335</v>
          </cell>
          <cell r="U107">
            <v>8.4</v>
          </cell>
          <cell r="V107">
            <v>8.3333333333333339</v>
          </cell>
          <cell r="W107">
            <v>4.7200000000000006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B108" t="str">
            <v>шт</v>
          </cell>
          <cell r="C108">
            <v>24</v>
          </cell>
          <cell r="D108">
            <v>138</v>
          </cell>
          <cell r="E108">
            <v>60</v>
          </cell>
          <cell r="G108">
            <v>102</v>
          </cell>
          <cell r="H108">
            <v>0.45</v>
          </cell>
          <cell r="I108">
            <v>40</v>
          </cell>
          <cell r="J108" t="str">
            <v>Вояж</v>
          </cell>
          <cell r="K108">
            <v>60</v>
          </cell>
          <cell r="L108">
            <v>0</v>
          </cell>
          <cell r="M108">
            <v>20</v>
          </cell>
          <cell r="O108">
            <v>12</v>
          </cell>
          <cell r="S108">
            <v>10.166666666666666</v>
          </cell>
          <cell r="T108">
            <v>10.166666666666666</v>
          </cell>
          <cell r="U108">
            <v>10.8</v>
          </cell>
          <cell r="V108">
            <v>14.666666666666666</v>
          </cell>
          <cell r="W108">
            <v>13.2</v>
          </cell>
        </row>
        <row r="109">
          <cell r="A109" t="str">
            <v>398 Сосиски Молочные Дугушки Дугушка Весовые П/а мгс Дугушка  Поком</v>
          </cell>
          <cell r="B109" t="str">
            <v>кг</v>
          </cell>
          <cell r="C109">
            <v>62.771000000000001</v>
          </cell>
          <cell r="D109">
            <v>36.924999999999997</v>
          </cell>
          <cell r="E109">
            <v>40.703000000000003</v>
          </cell>
          <cell r="F109">
            <v>1.3640000000000001</v>
          </cell>
          <cell r="G109">
            <v>54.591999999999999</v>
          </cell>
          <cell r="H109">
            <v>1</v>
          </cell>
          <cell r="I109">
            <v>45</v>
          </cell>
          <cell r="J109" t="str">
            <v>Вояж</v>
          </cell>
          <cell r="K109">
            <v>45.494</v>
          </cell>
          <cell r="L109">
            <v>-4.7909999999999968</v>
          </cell>
          <cell r="M109">
            <v>30</v>
          </cell>
          <cell r="O109">
            <v>8.1406000000000009</v>
          </cell>
          <cell r="P109">
            <v>10</v>
          </cell>
          <cell r="S109">
            <v>11.619782325627103</v>
          </cell>
          <cell r="T109">
            <v>10.39137164336781</v>
          </cell>
          <cell r="U109">
            <v>9.1189999999999998</v>
          </cell>
          <cell r="V109">
            <v>4.9943333333333335</v>
          </cell>
          <cell r="W109">
            <v>6.7145999999999999</v>
          </cell>
        </row>
        <row r="110">
          <cell r="A110" t="str">
            <v>431 Ветчина Филейская ТМ Вязанка ТС Столичная в оболочке полиамид 0,45 кг.  Поком</v>
          </cell>
          <cell r="B110" t="str">
            <v>шт</v>
          </cell>
          <cell r="C110">
            <v>-1</v>
          </cell>
          <cell r="G110">
            <v>-1</v>
          </cell>
          <cell r="H110">
            <v>0</v>
          </cell>
          <cell r="I110" t="e">
            <v>#N/A</v>
          </cell>
          <cell r="L110">
            <v>0</v>
          </cell>
          <cell r="O110">
            <v>0</v>
          </cell>
          <cell r="S110" t="e">
            <v>#DIV/0!</v>
          </cell>
          <cell r="T110" t="e">
            <v>#DIV/0!</v>
          </cell>
          <cell r="U110">
            <v>0</v>
          </cell>
          <cell r="V110">
            <v>0</v>
          </cell>
          <cell r="W110">
            <v>0</v>
          </cell>
        </row>
        <row r="111">
          <cell r="A111" t="str">
            <v>446 Сосиски Баварские с сыром 0,35 кг. ТМ Стародворье в оболочке айпил в модифи газовой среде  Поком</v>
          </cell>
          <cell r="B111" t="str">
            <v>шт</v>
          </cell>
          <cell r="C111">
            <v>50</v>
          </cell>
          <cell r="E111">
            <v>8</v>
          </cell>
          <cell r="G111">
            <v>39</v>
          </cell>
          <cell r="H111">
            <v>0.35</v>
          </cell>
          <cell r="I111">
            <v>40</v>
          </cell>
          <cell r="K111">
            <v>8</v>
          </cell>
          <cell r="L111">
            <v>0</v>
          </cell>
          <cell r="O111">
            <v>1.6</v>
          </cell>
          <cell r="S111">
            <v>24.375</v>
          </cell>
          <cell r="T111">
            <v>24.375</v>
          </cell>
          <cell r="U111">
            <v>0.2</v>
          </cell>
          <cell r="V111">
            <v>0</v>
          </cell>
          <cell r="W111">
            <v>0.6</v>
          </cell>
          <cell r="X111" t="str">
            <v>нужно увеличить продажи</v>
          </cell>
        </row>
        <row r="112">
          <cell r="A112" t="str">
            <v>451 Сосиски «Баварские» Фикс.вес 0,35 П/а ТМ «Стародворье»  Поком</v>
          </cell>
          <cell r="B112" t="str">
            <v>шт</v>
          </cell>
          <cell r="C112">
            <v>30</v>
          </cell>
          <cell r="E112">
            <v>2</v>
          </cell>
          <cell r="G112">
            <v>28</v>
          </cell>
          <cell r="H112">
            <v>0.35</v>
          </cell>
          <cell r="I112">
            <v>45</v>
          </cell>
          <cell r="J112" t="str">
            <v>Вояж</v>
          </cell>
          <cell r="K112">
            <v>2</v>
          </cell>
          <cell r="L112">
            <v>0</v>
          </cell>
          <cell r="M112">
            <v>10</v>
          </cell>
          <cell r="O112">
            <v>0.4</v>
          </cell>
          <cell r="S112">
            <v>95</v>
          </cell>
          <cell r="T112">
            <v>95</v>
          </cell>
          <cell r="U112">
            <v>0</v>
          </cell>
          <cell r="V112">
            <v>0</v>
          </cell>
          <cell r="W112">
            <v>0</v>
          </cell>
          <cell r="X112" t="str">
            <v>нужно увеличить продажи</v>
          </cell>
        </row>
        <row r="113">
          <cell r="A113" t="str">
            <v>457 Колбаса Филейбургская ТМ Баварушка с филе сочного окорока в оболочке черева 0,13 кг.  Поком</v>
          </cell>
          <cell r="B113" t="str">
            <v>шт</v>
          </cell>
          <cell r="C113">
            <v>-7</v>
          </cell>
          <cell r="G113">
            <v>-7</v>
          </cell>
          <cell r="H113">
            <v>0</v>
          </cell>
          <cell r="I113">
            <v>150</v>
          </cell>
          <cell r="L113">
            <v>0</v>
          </cell>
          <cell r="O113">
            <v>0</v>
          </cell>
          <cell r="S113" t="e">
            <v>#DIV/0!</v>
          </cell>
          <cell r="T113" t="e">
            <v>#DIV/0!</v>
          </cell>
          <cell r="U113">
            <v>28.6</v>
          </cell>
          <cell r="V113">
            <v>0</v>
          </cell>
          <cell r="W113">
            <v>0.4</v>
          </cell>
          <cell r="X113" t="str">
            <v>устар</v>
          </cell>
        </row>
        <row r="114">
          <cell r="A114" t="str">
            <v>470 Колбаса Любительская ТМ Вязанка в оболочке полиамид.Мясной продукт категории А.  Поком</v>
          </cell>
          <cell r="B114" t="str">
            <v>кг</v>
          </cell>
          <cell r="C114">
            <v>11.14</v>
          </cell>
          <cell r="D114">
            <v>22.44</v>
          </cell>
          <cell r="E114">
            <v>13.97</v>
          </cell>
          <cell r="F114">
            <v>5.6379999999999999</v>
          </cell>
          <cell r="G114">
            <v>11.211</v>
          </cell>
          <cell r="H114">
            <v>1</v>
          </cell>
          <cell r="I114">
            <v>50</v>
          </cell>
          <cell r="K114">
            <v>12.6</v>
          </cell>
          <cell r="L114">
            <v>1.370000000000001</v>
          </cell>
          <cell r="O114">
            <v>2.794</v>
          </cell>
          <cell r="P114">
            <v>13.935</v>
          </cell>
          <cell r="S114">
            <v>9</v>
          </cell>
          <cell r="T114">
            <v>4.0125268432355048</v>
          </cell>
          <cell r="U114">
            <v>0</v>
          </cell>
          <cell r="V114">
            <v>0</v>
          </cell>
          <cell r="W114">
            <v>1.9585999999999999</v>
          </cell>
          <cell r="X114" t="str">
            <v>новинка/ согласовал Химич</v>
          </cell>
        </row>
        <row r="115">
          <cell r="A115" t="str">
            <v>471 Колбаса Балыкбургская ТМ Баварушка с мраморным балыком и нотками кориандра 0,06кг нарезка  Поком</v>
          </cell>
          <cell r="B115" t="str">
            <v>шт</v>
          </cell>
          <cell r="C115">
            <v>500</v>
          </cell>
          <cell r="E115">
            <v>300</v>
          </cell>
          <cell r="F115">
            <v>42</v>
          </cell>
          <cell r="G115">
            <v>183</v>
          </cell>
          <cell r="H115">
            <v>0</v>
          </cell>
          <cell r="I115" t="e">
            <v>#N/A</v>
          </cell>
          <cell r="K115">
            <v>306</v>
          </cell>
          <cell r="L115">
            <v>-6</v>
          </cell>
          <cell r="O115">
            <v>60</v>
          </cell>
          <cell r="S115">
            <v>3.05</v>
          </cell>
          <cell r="T115">
            <v>3.05</v>
          </cell>
          <cell r="U115">
            <v>0</v>
          </cell>
          <cell r="V115">
            <v>0</v>
          </cell>
          <cell r="W115">
            <v>16.600000000000001</v>
          </cell>
          <cell r="X115" t="str">
            <v>не заказывали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454</v>
          </cell>
          <cell r="E116">
            <v>298</v>
          </cell>
          <cell r="F116">
            <v>42</v>
          </cell>
          <cell r="G116">
            <v>126</v>
          </cell>
          <cell r="H116">
            <v>0</v>
          </cell>
          <cell r="I116" t="e">
            <v>#N/A</v>
          </cell>
          <cell r="K116">
            <v>304</v>
          </cell>
          <cell r="L116">
            <v>-6</v>
          </cell>
          <cell r="O116">
            <v>59.6</v>
          </cell>
          <cell r="S116">
            <v>2.1140939597315436</v>
          </cell>
          <cell r="T116">
            <v>2.1140939597315436</v>
          </cell>
          <cell r="U116">
            <v>0</v>
          </cell>
          <cell r="V116">
            <v>0</v>
          </cell>
          <cell r="W116">
            <v>31.4</v>
          </cell>
          <cell r="X116" t="str">
            <v>не заказывали</v>
          </cell>
        </row>
        <row r="117">
          <cell r="A117" t="str">
            <v>473 Колбаса Филейбургская ТМ Баварушка зернистая в вакуумной упаковке 0,06 кг нарезка.  Поком</v>
          </cell>
          <cell r="B117" t="str">
            <v>шт</v>
          </cell>
          <cell r="C117">
            <v>452</v>
          </cell>
          <cell r="E117">
            <v>305</v>
          </cell>
          <cell r="F117">
            <v>47</v>
          </cell>
          <cell r="G117">
            <v>121</v>
          </cell>
          <cell r="H117">
            <v>0</v>
          </cell>
          <cell r="I117" t="e">
            <v>#N/A</v>
          </cell>
          <cell r="K117">
            <v>311</v>
          </cell>
          <cell r="L117">
            <v>-6</v>
          </cell>
          <cell r="O117">
            <v>61</v>
          </cell>
          <cell r="S117">
            <v>1.9836065573770492</v>
          </cell>
          <cell r="T117">
            <v>1.9836065573770492</v>
          </cell>
          <cell r="U117">
            <v>0</v>
          </cell>
          <cell r="V117">
            <v>0</v>
          </cell>
          <cell r="W117">
            <v>31.4</v>
          </cell>
          <cell r="X117" t="str">
            <v>не заказывали</v>
          </cell>
        </row>
        <row r="118">
          <cell r="A118" t="str">
            <v>474 Колбаса Филейбургская ТМ Баварушка с филе сочного окорока в оболочке черева 0,11 кг.  Поком</v>
          </cell>
          <cell r="B118" t="str">
            <v>шт</v>
          </cell>
          <cell r="C118">
            <v>228</v>
          </cell>
          <cell r="E118">
            <v>38</v>
          </cell>
          <cell r="F118">
            <v>2</v>
          </cell>
          <cell r="G118">
            <v>190</v>
          </cell>
          <cell r="H118">
            <v>0.11</v>
          </cell>
          <cell r="I118">
            <v>150</v>
          </cell>
          <cell r="K118">
            <v>39</v>
          </cell>
          <cell r="L118">
            <v>-1</v>
          </cell>
          <cell r="O118">
            <v>7.6</v>
          </cell>
          <cell r="S118">
            <v>25</v>
          </cell>
          <cell r="T118">
            <v>25</v>
          </cell>
          <cell r="U118">
            <v>0</v>
          </cell>
          <cell r="V118">
            <v>0</v>
          </cell>
          <cell r="W118">
            <v>3.6</v>
          </cell>
          <cell r="X118" t="str">
            <v>новинка/ вместо 0,13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33117.947</v>
          </cell>
        </row>
        <row r="8">
          <cell r="A8" t="str">
            <v>ПОКОМ Логистический Партнер</v>
          </cell>
          <cell r="D8">
            <v>33117.947</v>
          </cell>
        </row>
        <row r="9">
          <cell r="A9" t="str">
            <v>Вязанка Логистический Партнер(Кг)</v>
          </cell>
          <cell r="D9">
            <v>4221.9269999999997</v>
          </cell>
        </row>
        <row r="10">
          <cell r="A10" t="str">
            <v>005  Колбаса Докторская ГОСТ, Вязанка вектор,ВЕС. ПОКОМ</v>
          </cell>
          <cell r="D10">
            <v>789.827</v>
          </cell>
        </row>
        <row r="11">
          <cell r="A11" t="str">
            <v>016  Сосиски Вязанка Молочные, Вязанка вискофан  ВЕС.ПОКОМ</v>
          </cell>
          <cell r="D11">
            <v>392.1</v>
          </cell>
        </row>
        <row r="12">
          <cell r="A12" t="str">
            <v>017  Сосиски Вязанка Сливочные, Вязанка амицел ВЕС.ПОКОМ</v>
          </cell>
          <cell r="D12">
            <v>418.55</v>
          </cell>
        </row>
        <row r="13">
          <cell r="A13" t="str">
            <v>018  Сосиски Рубленые, Вязанка вискофан  ВЕС.ПОКОМ</v>
          </cell>
          <cell r="D13">
            <v>266.14999999999998</v>
          </cell>
        </row>
        <row r="14">
          <cell r="A14" t="str">
            <v>312  Ветчина Филейская ТМ Вязанка ТС Столичная ВЕС  ПОКОМ</v>
          </cell>
          <cell r="D14">
            <v>479.85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598.08000000000004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442.18</v>
          </cell>
        </row>
        <row r="17">
          <cell r="A17" t="str">
            <v>363 Сардельки Филейские Вязанка ТМ Вязанка в обол NDX  ПОКОМ</v>
          </cell>
          <cell r="D17">
            <v>195.4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539.84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83.45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16.5</v>
          </cell>
        </row>
        <row r="21">
          <cell r="A21" t="str">
            <v>Вязанка Логистический Партнер(Шт)</v>
          </cell>
          <cell r="D21">
            <v>898.6</v>
          </cell>
        </row>
        <row r="22">
          <cell r="A22" t="str">
            <v>022  Колбаса Вязанка со шпиком, вектор 0,5кг, ПОКОМ</v>
          </cell>
          <cell r="D22">
            <v>43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256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270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42.3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131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26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78</v>
          </cell>
        </row>
        <row r="31">
          <cell r="A31" t="str">
            <v>396 Сардельки «Филейские» Фикс.вес 0,4 NDX мгс ТМ «Вязанка»</v>
          </cell>
          <cell r="D31">
            <v>49</v>
          </cell>
        </row>
        <row r="32">
          <cell r="A32" t="str">
            <v>Логистический Партнер кг</v>
          </cell>
          <cell r="D32">
            <v>16230.42</v>
          </cell>
        </row>
        <row r="33">
          <cell r="A33" t="str">
            <v>200  Ветчина Дугушка ТМ Стародворье, вектор в/у    ПОКОМ</v>
          </cell>
          <cell r="D33">
            <v>527.86500000000001</v>
          </cell>
        </row>
        <row r="34">
          <cell r="A34" t="str">
            <v>201  Ветчина Нежная ТМ Особый рецепт, (2,5кг), ПОКОМ</v>
          </cell>
          <cell r="D34">
            <v>1929.5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47.55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944.98</v>
          </cell>
        </row>
        <row r="37">
          <cell r="A37" t="str">
            <v>219  Колбаса Докторская Особая ТМ Особый рецепт, ВЕС  ПОКОМ</v>
          </cell>
          <cell r="D37">
            <v>2813.35</v>
          </cell>
        </row>
        <row r="38">
          <cell r="A38" t="str">
            <v>225  Колбаса Дугушка со шпиком, ВЕС, ТМ Стародворье   ПОКОМ</v>
          </cell>
          <cell r="D38">
            <v>257.69</v>
          </cell>
        </row>
        <row r="39">
          <cell r="A39" t="str">
            <v>229  Колбаса Молочная Дугушка, в/у, ВЕС, ТМ Стародворье   ПОКОМ</v>
          </cell>
          <cell r="D39">
            <v>747.33</v>
          </cell>
        </row>
        <row r="40">
          <cell r="A40" t="str">
            <v>230  Колбаса Молочная Особая ТМ Особый рецепт, п/а, ВЕС. ПОКОМ</v>
          </cell>
          <cell r="D40">
            <v>2142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1582.5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378.28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361.45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385.88099999999997</v>
          </cell>
        </row>
        <row r="45">
          <cell r="A45" t="str">
            <v>243  Колбаса Сервелат Зернистый, ВЕС.  ПОКОМ</v>
          </cell>
          <cell r="D45">
            <v>98.2</v>
          </cell>
        </row>
        <row r="46">
          <cell r="A46" t="str">
            <v>244  Колбаса Сервелат Кремлевский, ВЕС. ПОКОМ</v>
          </cell>
          <cell r="D46">
            <v>94.05</v>
          </cell>
        </row>
        <row r="47">
          <cell r="A47" t="str">
            <v>247  Сардельки Нежные, ВЕС.  ПОКОМ</v>
          </cell>
          <cell r="D47">
            <v>276.2</v>
          </cell>
        </row>
        <row r="48">
          <cell r="A48" t="str">
            <v>248  Сардельки Сочные ТМ Особый рецепт,   ПОКОМ</v>
          </cell>
          <cell r="D48">
            <v>232</v>
          </cell>
        </row>
        <row r="49">
          <cell r="A49" t="str">
            <v>250  Сардельки стародворские с говядиной в обол. NDX, ВЕС. ПОКОМ</v>
          </cell>
          <cell r="D49">
            <v>391.3</v>
          </cell>
        </row>
        <row r="50">
          <cell r="A50" t="str">
            <v>251  Сосиски Баварские, ВЕС.  ПОКОМ</v>
          </cell>
          <cell r="D50">
            <v>104.2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1131.5999999999999</v>
          </cell>
        </row>
        <row r="52">
          <cell r="A52" t="str">
            <v>256  Сосиски Молочные для завтрака, п/а МГС, ВЕС, ТМ Стародворье ПОКОМ</v>
          </cell>
          <cell r="D52">
            <v>1.3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149.19999999999999</v>
          </cell>
        </row>
        <row r="54">
          <cell r="A54" t="str">
            <v>259  Сосиски Сливочные Дугушка, ВЕС.   ПОКОМ</v>
          </cell>
          <cell r="D54">
            <v>11.8</v>
          </cell>
        </row>
        <row r="55">
          <cell r="A55" t="str">
            <v>263  Шпикачки Стародворские, ВЕС.  ПОКОМ</v>
          </cell>
          <cell r="D55">
            <v>62.5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74.599999999999994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64.7</v>
          </cell>
        </row>
        <row r="58">
          <cell r="A58" t="str">
            <v>283  Сосиски Сочинки, ВЕС, ТМ Стародворье ПОКОМ</v>
          </cell>
          <cell r="D58">
            <v>684.5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121.8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154.30000000000001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213.05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202.55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44.194000000000003</v>
          </cell>
        </row>
        <row r="64">
          <cell r="A64" t="str">
            <v>Логистический Партнер Шт</v>
          </cell>
          <cell r="D64">
            <v>5823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26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54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42</v>
          </cell>
        </row>
        <row r="68">
          <cell r="A68" t="str">
            <v>079  Колбаса Сервелат Кремлевский,  0.35 кг, ПОКОМ</v>
          </cell>
          <cell r="D68">
            <v>81</v>
          </cell>
        </row>
        <row r="69">
          <cell r="A69" t="str">
            <v>083  Колбаса Швейцарская 0,17 кг., ШТ., сырокопченая   ПОКОМ</v>
          </cell>
          <cell r="D69">
            <v>87</v>
          </cell>
        </row>
        <row r="70">
          <cell r="A70" t="str">
            <v>091  Сардельки Баварские, МГС 0.38кг, ТМ Стародворье  ПОКОМ</v>
          </cell>
          <cell r="D70">
            <v>2</v>
          </cell>
        </row>
        <row r="71">
          <cell r="A71" t="str">
            <v>096  Сосиски Баварские,  0.42кг,ПОКОМ</v>
          </cell>
          <cell r="D71">
            <v>21</v>
          </cell>
        </row>
        <row r="72">
          <cell r="A72" t="str">
            <v>114  Сосиски Филейбургские с филе сочного окорока, 0,55 кг, БАВАРУШКА ПОКОМ</v>
          </cell>
          <cell r="D72">
            <v>1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D73">
            <v>40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D74">
            <v>39</v>
          </cell>
        </row>
        <row r="75">
          <cell r="A75" t="str">
            <v>272  Колбаса Сервелат Филедворский, фиброуз, в/у 0,35 кг срез,  ПОКОМ</v>
          </cell>
          <cell r="D75">
            <v>78</v>
          </cell>
        </row>
        <row r="76">
          <cell r="A76" t="str">
            <v>273  Сосиски Сочинки с сочной грудинкой, МГС 0.4кг,   ПОКОМ</v>
          </cell>
          <cell r="D76">
            <v>652</v>
          </cell>
        </row>
        <row r="77">
          <cell r="A77" t="str">
            <v>296  Колбаса Мясорубская с рубленой грудинкой 0,35кг срез ТМ Стародворье  ПОКОМ</v>
          </cell>
          <cell r="D77">
            <v>116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533</v>
          </cell>
        </row>
        <row r="79">
          <cell r="A79" t="str">
            <v>302  Сосиски Сочинки по-баварски,  0.4кг, ТМ Стародворье  ПОКОМ</v>
          </cell>
          <cell r="D79">
            <v>602</v>
          </cell>
        </row>
        <row r="80">
          <cell r="A80" t="str">
            <v>309  Сосиски Сочинки с сыром 0,4 кг ТМ Стародворье  ПОКОМ</v>
          </cell>
          <cell r="D80">
            <v>189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733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D82">
            <v>229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D83">
            <v>1</v>
          </cell>
        </row>
        <row r="84">
          <cell r="A84" t="str">
            <v>343 Колбаса Докторская оригинальная ТМ Особый рецепт в оболочке полиамид 0,4 кг.  ПОКОМ</v>
          </cell>
          <cell r="D84">
            <v>10</v>
          </cell>
        </row>
        <row r="85">
          <cell r="A85" t="str">
            <v>352  Сардельки Сочинки с сыром 0,4 кг ТМ Стародворье   ПОКОМ</v>
          </cell>
          <cell r="D85">
            <v>104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D86">
            <v>109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D87">
            <v>109</v>
          </cell>
        </row>
        <row r="88">
          <cell r="A88" t="str">
            <v>371  Сосиски Сочинки Молочные 0,4 кг ТМ Стародворье  ПОКОМ</v>
          </cell>
          <cell r="D88">
            <v>410</v>
          </cell>
        </row>
        <row r="89">
          <cell r="A89" t="str">
            <v>372  Сосиски Сочинки Сливочные 0,4 кг ТМ Стародворье  ПОКОМ</v>
          </cell>
          <cell r="D89">
            <v>344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D90">
            <v>110</v>
          </cell>
        </row>
        <row r="91">
          <cell r="A91" t="str">
            <v>388 Колбаски Филейбургские ТМ Баварушка с филе сочного окорока копченые в оболоч 0,28 кг ПОКОМ</v>
          </cell>
          <cell r="D91">
            <v>41</v>
          </cell>
        </row>
        <row r="92">
          <cell r="A92" t="str">
            <v>392 Вареные колбасы «Докторская ГОСТ» Фикс.вес 0,6 Вектор ТМ «Дугушка»  Поком</v>
          </cell>
          <cell r="D92">
            <v>48</v>
          </cell>
        </row>
        <row r="93">
          <cell r="A93" t="str">
            <v>394 Ветчина Сочинка с сочным окороком ТМ Стародворье полиамид ф/в 0,35 кг  Поком</v>
          </cell>
          <cell r="D93">
            <v>30</v>
          </cell>
        </row>
        <row r="94">
          <cell r="A94" t="str">
            <v>395 Ветчины «Дугушка» Фикс.вес 0,6 П/а ТМ «Дугушка»  Поком</v>
          </cell>
          <cell r="D94">
            <v>6</v>
          </cell>
        </row>
        <row r="95">
          <cell r="A95" t="str">
            <v>397 Сосиски Сливочные по-стародворски Бордо Фикс.вес 0,45 П/а мгс Стародворье  Поком</v>
          </cell>
          <cell r="D95">
            <v>60</v>
          </cell>
        </row>
        <row r="96">
          <cell r="A96" t="str">
            <v>446 Сосиски Баварские с сыром 0,35 кг. ТМ Стародворье в оболочке айпил в модифи газовой среде  Поком</v>
          </cell>
          <cell r="D96">
            <v>8</v>
          </cell>
        </row>
        <row r="97">
          <cell r="A97" t="str">
            <v>451 Сосиски «Баварские» Фикс.вес 0,35 П/а ТМ «Стародворье»  Поком</v>
          </cell>
          <cell r="D97">
            <v>4</v>
          </cell>
        </row>
        <row r="98">
          <cell r="A98" t="str">
            <v>471 Колбаса Балыкбургская ТМ Баварушка с мраморным балыком и нотками кориандра 0,06кг нарезка  Поком</v>
          </cell>
          <cell r="D98">
            <v>292</v>
          </cell>
        </row>
        <row r="99">
          <cell r="A99" t="str">
            <v>472 Колбаса Филейбургская ТМ Баварушка с ароматными пряностями в в/у 0,06 кг нарезка.  Поком</v>
          </cell>
          <cell r="D99">
            <v>284</v>
          </cell>
        </row>
        <row r="100">
          <cell r="A100" t="str">
            <v>473 Колбаса Филейбургская ТМ Баварушка зернистая в вакуумной упаковке 0,06 кг нарезка.  Поком</v>
          </cell>
          <cell r="D100">
            <v>296</v>
          </cell>
        </row>
        <row r="101">
          <cell r="A101" t="str">
            <v>474 Колбаса Филейбургская ТМ Баварушка с филе сочного окорока в оболочке черева 0,11 кг.  Поком</v>
          </cell>
          <cell r="D101">
            <v>32</v>
          </cell>
        </row>
        <row r="102">
          <cell r="A102" t="str">
            <v>ПОКОМ Логистический Партнер Заморозка</v>
          </cell>
          <cell r="D102">
            <v>5944</v>
          </cell>
        </row>
        <row r="103">
          <cell r="A103" t="str">
            <v>БОНУС_Готовые чебупели сочные с мясом ТМ Горячая штучка  0,3кг зам  ПОКОМ</v>
          </cell>
          <cell r="D103">
            <v>12</v>
          </cell>
        </row>
        <row r="104">
          <cell r="A104" t="str">
            <v>Готовые бельмеши сочные с мясом ТМ Горячая штучка 0,3кг зам  ПОКОМ</v>
          </cell>
          <cell r="D104">
            <v>4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173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79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33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134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82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30.5</v>
          </cell>
        </row>
        <row r="111">
          <cell r="A111" t="str">
            <v>Жар-ладушки с клубникой и вишней ТМ Зареченские ТС Зареченские продукты.  Поком</v>
          </cell>
          <cell r="D111">
            <v>34.1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825.1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19.3</v>
          </cell>
        </row>
        <row r="114">
          <cell r="A114" t="str">
            <v>Жар-мени с картофелем и сочной грудинкой. ВЕС  ПОКОМ</v>
          </cell>
          <cell r="D114">
            <v>32.5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150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70</v>
          </cell>
        </row>
        <row r="117">
          <cell r="A117" t="str">
            <v>Мини-сосиски в тесте "Фрайпики" 3,7кг ВЕС, ТМ Зареченские  ПОКОМ</v>
          </cell>
          <cell r="D117">
            <v>107.3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18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102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87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3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331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183</v>
          </cell>
        </row>
        <row r="124">
          <cell r="A124" t="str">
            <v>Наггетсы с куриным филе и сыром ТМ Вязанка ТС Из печи Сливушки 0,25 кг.  Поком</v>
          </cell>
          <cell r="D124">
            <v>10</v>
          </cell>
        </row>
        <row r="125">
          <cell r="A125" t="str">
            <v>Наггетсы хрустящие п/ф ВЕС ПОКОМ</v>
          </cell>
          <cell r="D125">
            <v>6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146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4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D128">
            <v>29</v>
          </cell>
        </row>
        <row r="129">
          <cell r="A129" t="str">
            <v>Пельмени Grandmeni с говядиной ТМ Горячая штучка флоупак сфера 0,75 кг. ПОКОМ</v>
          </cell>
          <cell r="D129">
            <v>29</v>
          </cell>
        </row>
        <row r="130">
          <cell r="A130" t="str">
            <v>Пельмени Grandmeni со сливочным маслом Горячая штучка 0,75 кг ПОКОМ</v>
          </cell>
          <cell r="D130">
            <v>13</v>
          </cell>
        </row>
        <row r="131">
          <cell r="A131" t="str">
            <v>Пельмени Бигбули #МЕГАВКУСИЩЕ с сочной грудинкой ТМ Горячая шту БУЛЬМЕНИ ТС Бигбули  сфера 0,9 ПОКОМ</v>
          </cell>
          <cell r="D131">
            <v>22</v>
          </cell>
        </row>
        <row r="132">
          <cell r="A132" t="str">
            <v>Пельмени Бигбули #МЕГАВКУСИЩЕ с сочной грудинкой ТМ Горячая штучка ТС Бигбули  сфера 0,43  ПОКОМ</v>
          </cell>
          <cell r="D132">
            <v>41</v>
          </cell>
        </row>
        <row r="133">
          <cell r="A133" t="str">
            <v>Пельмени Бигбули с мясом, Горячая штучка 0,9кг  ПОКОМ</v>
          </cell>
          <cell r="D133">
            <v>151</v>
          </cell>
        </row>
        <row r="134">
          <cell r="A134" t="str">
            <v>Пельмени Бигбули с мясом, Горячая штучка сфера 0,43 кг  ПОКОМ</v>
          </cell>
          <cell r="D134">
            <v>28</v>
          </cell>
        </row>
        <row r="135">
          <cell r="A135" t="str">
            <v>Пельмени Бигбули со слив.маслом 0,9 кг   Поком</v>
          </cell>
          <cell r="D135">
            <v>113</v>
          </cell>
        </row>
        <row r="136">
          <cell r="A136" t="str">
            <v>Пельмени Бигбули со сливочным маслом ТМ Горячая штучка ТС Бигбули ГШ флоу-пак сфера 0,43 УВС.  ПОКОМ</v>
          </cell>
          <cell r="D136">
            <v>35</v>
          </cell>
        </row>
        <row r="137">
          <cell r="A137" t="str">
            <v>Пельмени Бульмени с говядиной и свининой Горячая шт. 0,9 кг  ПОКОМ</v>
          </cell>
          <cell r="D137">
            <v>210</v>
          </cell>
        </row>
        <row r="138">
          <cell r="A138" t="str">
            <v>Пельмени Бульмени с говядиной и свининой Горячая штучка 0,43  ПОКОМ</v>
          </cell>
          <cell r="D138">
            <v>53</v>
          </cell>
        </row>
        <row r="139">
          <cell r="A139" t="str">
            <v>Пельмени Бульмени с говядиной и свининой Наваристые Горячая штучка ВЕС  ПОКОМ</v>
          </cell>
          <cell r="D139">
            <v>345</v>
          </cell>
        </row>
        <row r="140">
          <cell r="A140" t="str">
            <v>Пельмени Бульмени со сливочным маслом Горячая штучка 0,9 кг  ПОКОМ</v>
          </cell>
          <cell r="D140">
            <v>225</v>
          </cell>
        </row>
        <row r="141">
          <cell r="A141" t="str">
            <v>Пельмени Бульмени со сливочным маслом ТМ Горячая шт. 0,43 кг  ПОКОМ</v>
          </cell>
          <cell r="D141">
            <v>36</v>
          </cell>
        </row>
        <row r="142">
          <cell r="A142" t="str">
            <v>Пельмени Мясорубские с рубленой грудинкой ТМ Стародворье фоу-пак классическая форма 0,7 кг.  Поком</v>
          </cell>
          <cell r="D142">
            <v>20</v>
          </cell>
        </row>
        <row r="143">
          <cell r="A143" t="str">
            <v>Пельмени Мясорубские ТМ Стародворье фоу-пак равиоли 0,7 кг.  Поком</v>
          </cell>
          <cell r="D143">
            <v>9</v>
          </cell>
        </row>
        <row r="144">
          <cell r="A144" t="str">
            <v>Пельмени отборные  с говядиной и свининой 0,43кг ушко  Поком</v>
          </cell>
          <cell r="D144">
            <v>12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92</v>
          </cell>
        </row>
        <row r="146">
          <cell r="A146" t="str">
            <v>Пельмени отборные с говядиной 0,43кг Поком</v>
          </cell>
          <cell r="D146">
            <v>9</v>
          </cell>
        </row>
        <row r="147">
          <cell r="A147" t="str">
            <v>Пельмени Отборные с говядиной 0,9 кг НОВА ТМ Стародворье ТС Медвежье ушко  ПОКОМ</v>
          </cell>
          <cell r="D147">
            <v>78</v>
          </cell>
        </row>
        <row r="148">
          <cell r="A148" t="str">
            <v>Пельмени С говядиной и свининой, ВЕС, ТМ Славница сфера пуговки  ПОКОМ</v>
          </cell>
          <cell r="D148">
            <v>210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</v>
          </cell>
        </row>
        <row r="150">
          <cell r="A150" t="str">
            <v>Пельмени Сочные стародв. сфера 0,43кг  Поком</v>
          </cell>
          <cell r="D150">
            <v>14</v>
          </cell>
        </row>
        <row r="151">
          <cell r="A151" t="str">
            <v>Пельмени Сочные сфера 0,9 кг ТМ Стародворье ПОКОМ</v>
          </cell>
          <cell r="D151">
            <v>2</v>
          </cell>
        </row>
        <row r="152">
          <cell r="A152" t="str">
            <v>Хотстеры ТМ Горячая штучка ТС Хотстеры 0,25 кг зам  ПОКОМ</v>
          </cell>
          <cell r="D152">
            <v>176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75</v>
          </cell>
        </row>
        <row r="154">
          <cell r="A154" t="str">
            <v>Хрустящие крылышки ТМ Горячая штучка 0,3 кг зам  ПОКОМ</v>
          </cell>
          <cell r="D154">
            <v>92</v>
          </cell>
        </row>
        <row r="155">
          <cell r="A155" t="str">
            <v>Хрустящие крылышки ТМ Зареченские ТС Зареченские продукты.   Поком</v>
          </cell>
          <cell r="D155">
            <v>10.199999999999999</v>
          </cell>
        </row>
        <row r="156">
          <cell r="A156" t="str">
            <v>Чебупай сочное яблоко ТМ Горячая штучка ТС Чебупай 0,2 кг УВС.  зам  ПОКОМ</v>
          </cell>
          <cell r="D156">
            <v>52</v>
          </cell>
        </row>
        <row r="157">
          <cell r="A157" t="str">
            <v>Чебупай спелая вишня ТМ Горячая штучка ТС Чебупай 0,2 кг УВС. зам  ПОКОМ</v>
          </cell>
          <cell r="D157">
            <v>41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116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59</v>
          </cell>
        </row>
        <row r="160">
          <cell r="A160" t="str">
            <v>Чебуреки Мясные вес 2,7 кг ТМ Зареченские ТС Зареченские продукты   Поком</v>
          </cell>
          <cell r="D160">
            <v>27.9</v>
          </cell>
        </row>
        <row r="161">
          <cell r="A161" t="str">
            <v>Чебуреки сочные ТМ Зареченские ТС Зареченские продукты.  Поком</v>
          </cell>
          <cell r="D161">
            <v>256.10000000000002</v>
          </cell>
        </row>
        <row r="162">
          <cell r="A162" t="str">
            <v>Чебуречище горячая штучка 0,14кг Поком</v>
          </cell>
          <cell r="D162">
            <v>584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18"/>
  <sheetViews>
    <sheetView tabSelected="1" workbookViewId="0">
      <pane ySplit="5" topLeftCell="A6" activePane="bottomLeft" state="frozen"/>
      <selection pane="bottomLeft" activeCell="Z3" sqref="Z3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1640625" style="1" customWidth="1"/>
    <col min="7" max="7" width="4.33203125" style="22" customWidth="1"/>
    <col min="8" max="8" width="6.1640625" style="2" customWidth="1"/>
    <col min="9" max="9" width="6.5" style="2" customWidth="1"/>
    <col min="10" max="15" width="7.33203125" style="2" customWidth="1"/>
    <col min="16" max="18" width="8.33203125" style="2" customWidth="1"/>
    <col min="19" max="19" width="7.33203125" style="2" customWidth="1"/>
    <col min="20" max="20" width="21.33203125" style="2" customWidth="1"/>
    <col min="21" max="22" width="5.1640625" style="2" customWidth="1"/>
    <col min="23" max="25" width="7.5" style="2" customWidth="1"/>
    <col min="26" max="26" width="24.33203125" style="2" customWidth="1"/>
    <col min="27" max="16384" width="10.5" style="2"/>
  </cols>
  <sheetData>
    <row r="1" spans="1:29" ht="12.95" customHeight="1" outlineLevel="1" x14ac:dyDescent="0.2">
      <c r="A1" s="3" t="s">
        <v>0</v>
      </c>
      <c r="B1" s="3"/>
      <c r="C1" s="3"/>
    </row>
    <row r="2" spans="1:29" ht="12.95" customHeight="1" outlineLevel="1" thickBot="1" x14ac:dyDescent="0.25">
      <c r="B2" s="3"/>
      <c r="C2" s="3"/>
    </row>
    <row r="3" spans="1:29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115</v>
      </c>
      <c r="H3" s="12" t="s">
        <v>116</v>
      </c>
      <c r="I3" s="12" t="s">
        <v>117</v>
      </c>
      <c r="J3" s="13" t="s">
        <v>118</v>
      </c>
      <c r="K3" s="13" t="s">
        <v>119</v>
      </c>
      <c r="L3" s="14" t="s">
        <v>148</v>
      </c>
      <c r="M3" s="14" t="s">
        <v>148</v>
      </c>
      <c r="N3" s="13" t="s">
        <v>147</v>
      </c>
      <c r="O3" s="14" t="s">
        <v>132</v>
      </c>
      <c r="P3" s="32" t="s">
        <v>143</v>
      </c>
      <c r="Q3" s="33" t="s">
        <v>143</v>
      </c>
      <c r="R3" s="34" t="s">
        <v>143</v>
      </c>
      <c r="S3" s="15" t="s">
        <v>121</v>
      </c>
      <c r="T3" s="16"/>
      <c r="U3" s="13" t="s">
        <v>122</v>
      </c>
      <c r="V3" s="13" t="s">
        <v>123</v>
      </c>
      <c r="W3" s="13" t="s">
        <v>120</v>
      </c>
      <c r="X3" s="13" t="s">
        <v>120</v>
      </c>
      <c r="Y3" s="13" t="s">
        <v>120</v>
      </c>
      <c r="Z3" s="13" t="s">
        <v>149</v>
      </c>
      <c r="AA3" s="13" t="s">
        <v>124</v>
      </c>
      <c r="AB3" s="13" t="s">
        <v>124</v>
      </c>
      <c r="AC3" s="13" t="s">
        <v>124</v>
      </c>
    </row>
    <row r="4" spans="1:29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116</v>
      </c>
      <c r="I4" s="12"/>
      <c r="J4" s="13"/>
      <c r="K4" s="13"/>
      <c r="L4" s="17" t="s">
        <v>125</v>
      </c>
      <c r="M4" s="17" t="s">
        <v>133</v>
      </c>
      <c r="N4" s="14" t="s">
        <v>131</v>
      </c>
      <c r="O4" s="14"/>
      <c r="P4" s="35" t="s">
        <v>145</v>
      </c>
      <c r="Q4" s="36" t="s">
        <v>144</v>
      </c>
      <c r="R4" s="37" t="s">
        <v>146</v>
      </c>
      <c r="S4" s="15" t="s">
        <v>127</v>
      </c>
      <c r="T4" s="16" t="s">
        <v>128</v>
      </c>
      <c r="U4" s="13"/>
      <c r="V4" s="13"/>
      <c r="W4" s="14" t="s">
        <v>129</v>
      </c>
      <c r="X4" s="14" t="s">
        <v>130</v>
      </c>
      <c r="Y4" s="14" t="s">
        <v>126</v>
      </c>
      <c r="Z4" s="14"/>
      <c r="AA4" s="14" t="s">
        <v>145</v>
      </c>
      <c r="AB4" s="14" t="s">
        <v>144</v>
      </c>
      <c r="AC4" s="36" t="s">
        <v>146</v>
      </c>
    </row>
    <row r="5" spans="1:29" ht="12" customHeight="1" x14ac:dyDescent="0.2">
      <c r="A5" s="6"/>
      <c r="B5" s="7"/>
      <c r="C5" s="5"/>
      <c r="D5" s="5"/>
      <c r="E5" s="19">
        <f t="shared" ref="E5:F5" si="0">SUM(E6:E219)</f>
        <v>26335.675999999996</v>
      </c>
      <c r="F5" s="19">
        <f t="shared" si="0"/>
        <v>27575.451000000005</v>
      </c>
      <c r="G5" s="11"/>
      <c r="H5" s="18"/>
      <c r="I5" s="18"/>
      <c r="J5" s="19">
        <f t="shared" ref="J5:S5" si="1">SUM(J6:J219)</f>
        <v>27173.947</v>
      </c>
      <c r="K5" s="19">
        <f t="shared" si="1"/>
        <v>-838.27099999999996</v>
      </c>
      <c r="L5" s="19">
        <f t="shared" si="1"/>
        <v>1210</v>
      </c>
      <c r="M5" s="19">
        <f t="shared" si="1"/>
        <v>13507.584799999999</v>
      </c>
      <c r="N5" s="19">
        <f t="shared" si="1"/>
        <v>5267.1352000000024</v>
      </c>
      <c r="O5" s="20">
        <f t="shared" si="1"/>
        <v>28635.231699999986</v>
      </c>
      <c r="P5" s="38">
        <f t="shared" si="1"/>
        <v>16785.231699999997</v>
      </c>
      <c r="Q5" s="20">
        <f t="shared" si="1"/>
        <v>4600</v>
      </c>
      <c r="R5" s="39">
        <f t="shared" si="1"/>
        <v>7250</v>
      </c>
      <c r="S5" s="21">
        <f t="shared" si="1"/>
        <v>0</v>
      </c>
      <c r="T5" s="19"/>
      <c r="U5" s="13"/>
      <c r="V5" s="13"/>
      <c r="W5" s="19">
        <f>SUM(W6:W219)</f>
        <v>3069.8739999999998</v>
      </c>
      <c r="X5" s="19">
        <f>SUM(X6:X219)</f>
        <v>4466.7800000000007</v>
      </c>
      <c r="Y5" s="19">
        <f>SUM(Y6:Y219)</f>
        <v>4614.3138000000008</v>
      </c>
      <c r="Z5" s="13"/>
      <c r="AA5" s="19">
        <f t="shared" ref="AA5:AC5" si="2">SUM(AA6:AA219)</f>
        <v>14953.539349999997</v>
      </c>
      <c r="AB5" s="19">
        <f t="shared" si="2"/>
        <v>4600</v>
      </c>
      <c r="AC5" s="19">
        <f t="shared" si="2"/>
        <v>6720</v>
      </c>
    </row>
    <row r="6" spans="1:29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>
        <v>-1.36</v>
      </c>
      <c r="G6" s="22">
        <f>VLOOKUP(A6,[1]TDSheet!$A:$H,8,0)</f>
        <v>0</v>
      </c>
      <c r="H6" s="2" t="e">
        <f>VLOOKUP(A6,[1]TDSheet!$A:$I,9,0)</f>
        <v>#N/A</v>
      </c>
      <c r="K6" s="2">
        <f>E6-J6</f>
        <v>0</v>
      </c>
      <c r="N6" s="2">
        <f>E6/5</f>
        <v>0</v>
      </c>
      <c r="O6" s="30"/>
      <c r="P6" s="40">
        <f>O6-Q6-R6</f>
        <v>0</v>
      </c>
      <c r="Q6" s="23"/>
      <c r="R6" s="41"/>
      <c r="S6" s="31"/>
      <c r="U6" s="2" t="e">
        <f>(F6+L6+M6+O6)/N6</f>
        <v>#DIV/0!</v>
      </c>
      <c r="V6" s="2" t="e">
        <f>(F6+L6+M6)/N6</f>
        <v>#DIV/0!</v>
      </c>
      <c r="W6" s="2">
        <f>VLOOKUP(A6,[1]TDSheet!$A:$V,22,0)</f>
        <v>0</v>
      </c>
      <c r="X6" s="2">
        <f>VLOOKUP(A6,[1]TDSheet!$A:$W,23,0)</f>
        <v>0</v>
      </c>
      <c r="Y6" s="2">
        <f>VLOOKUP(A6,[1]TDSheet!$A:$O,15,0)</f>
        <v>0</v>
      </c>
      <c r="AA6" s="2">
        <f t="shared" ref="AA6:AA22" si="3">P6*G6</f>
        <v>0</v>
      </c>
      <c r="AB6" s="2">
        <f>Q6*G6</f>
        <v>0</v>
      </c>
      <c r="AC6" s="2">
        <f>R6*G6</f>
        <v>0</v>
      </c>
    </row>
    <row r="7" spans="1:29" ht="11.1" customHeight="1" x14ac:dyDescent="0.2">
      <c r="A7" s="8" t="s">
        <v>10</v>
      </c>
      <c r="B7" s="8" t="s">
        <v>9</v>
      </c>
      <c r="C7" s="9">
        <v>-1.3560000000000001</v>
      </c>
      <c r="D7" s="9"/>
      <c r="E7" s="9"/>
      <c r="F7" s="9">
        <v>-1.3560000000000001</v>
      </c>
      <c r="G7" s="22">
        <f>VLOOKUP(A7,[1]TDSheet!$A:$H,8,0)</f>
        <v>0</v>
      </c>
      <c r="H7" s="2" t="e">
        <f>VLOOKUP(A7,[1]TDSheet!$A:$I,9,0)</f>
        <v>#N/A</v>
      </c>
      <c r="K7" s="2">
        <f t="shared" ref="K7:K70" si="4">E7-J7</f>
        <v>0</v>
      </c>
      <c r="N7" s="2">
        <f t="shared" ref="N7:N70" si="5">E7/5</f>
        <v>0</v>
      </c>
      <c r="O7" s="30"/>
      <c r="P7" s="40">
        <f t="shared" ref="P7:P70" si="6">O7-Q7-R7</f>
        <v>0</v>
      </c>
      <c r="Q7" s="23"/>
      <c r="R7" s="41"/>
      <c r="S7" s="31"/>
      <c r="U7" s="2" t="e">
        <f t="shared" ref="U7:U70" si="7">(F7+L7+M7+O7)/N7</f>
        <v>#DIV/0!</v>
      </c>
      <c r="V7" s="2" t="e">
        <f t="shared" ref="V7:V70" si="8">(F7+L7+M7)/N7</f>
        <v>#DIV/0!</v>
      </c>
      <c r="W7" s="2">
        <f>VLOOKUP(A7,[1]TDSheet!$A:$V,22,0)</f>
        <v>0.45200000000000001</v>
      </c>
      <c r="X7" s="2">
        <f>VLOOKUP(A7,[1]TDSheet!$A:$W,23,0)</f>
        <v>0</v>
      </c>
      <c r="Y7" s="2">
        <f>VLOOKUP(A7,[1]TDSheet!$A:$O,15,0)</f>
        <v>0</v>
      </c>
      <c r="AA7" s="2">
        <f t="shared" si="3"/>
        <v>0</v>
      </c>
      <c r="AB7" s="2">
        <f t="shared" ref="AB7:AB70" si="9">Q7*G7</f>
        <v>0</v>
      </c>
      <c r="AC7" s="2">
        <f t="shared" ref="AC7:AC70" si="10">R7*G7</f>
        <v>0</v>
      </c>
    </row>
    <row r="8" spans="1:29" ht="11.1" customHeight="1" x14ac:dyDescent="0.2">
      <c r="A8" s="8" t="s">
        <v>11</v>
      </c>
      <c r="B8" s="8" t="s">
        <v>9</v>
      </c>
      <c r="C8" s="9">
        <v>655.03099999999995</v>
      </c>
      <c r="D8" s="9">
        <v>873.33699999999999</v>
      </c>
      <c r="E8" s="9">
        <v>833.68700000000001</v>
      </c>
      <c r="F8" s="9">
        <v>596.60900000000004</v>
      </c>
      <c r="G8" s="22">
        <f>VLOOKUP(A8,[1]TDSheet!$A:$H,8,0)</f>
        <v>1</v>
      </c>
      <c r="H8" s="2">
        <f>VLOOKUP(A8,[1]TDSheet!$A:$I,9,0)</f>
        <v>50</v>
      </c>
      <c r="J8" s="2">
        <f>VLOOKUP(A8,[2]TDSheet!$A:$E,4,0)</f>
        <v>789.827</v>
      </c>
      <c r="K8" s="2">
        <f t="shared" si="4"/>
        <v>43.860000000000014</v>
      </c>
      <c r="M8" s="2">
        <f>VLOOKUP(A8,[1]TDSheet!$A:$P,16,0)</f>
        <v>540</v>
      </c>
      <c r="N8" s="2">
        <f t="shared" si="5"/>
        <v>166.73740000000001</v>
      </c>
      <c r="O8" s="30">
        <f>12.5*N8-M8-L8-F8</f>
        <v>947.60850000000016</v>
      </c>
      <c r="P8" s="40">
        <f t="shared" si="6"/>
        <v>647.60850000000016</v>
      </c>
      <c r="Q8" s="23">
        <v>300</v>
      </c>
      <c r="R8" s="41"/>
      <c r="S8" s="31"/>
      <c r="U8" s="2">
        <f t="shared" si="7"/>
        <v>12.5</v>
      </c>
      <c r="V8" s="2">
        <f t="shared" si="8"/>
        <v>6.8167609666457549</v>
      </c>
      <c r="W8" s="2">
        <f>VLOOKUP(A8,[1]TDSheet!$A:$V,22,0)</f>
        <v>138.62033333333332</v>
      </c>
      <c r="X8" s="2">
        <f>VLOOKUP(A8,[1]TDSheet!$A:$W,23,0)</f>
        <v>116.29159999999999</v>
      </c>
      <c r="Y8" s="2">
        <f>VLOOKUP(A8,[1]TDSheet!$A:$O,15,0)</f>
        <v>145.69819999999999</v>
      </c>
      <c r="AA8" s="2">
        <f t="shared" si="3"/>
        <v>647.60850000000016</v>
      </c>
      <c r="AB8" s="2">
        <f t="shared" si="9"/>
        <v>300</v>
      </c>
      <c r="AC8" s="2">
        <f t="shared" si="10"/>
        <v>0</v>
      </c>
    </row>
    <row r="9" spans="1:29" ht="11.1" customHeight="1" x14ac:dyDescent="0.2">
      <c r="A9" s="8" t="s">
        <v>12</v>
      </c>
      <c r="B9" s="8" t="s">
        <v>9</v>
      </c>
      <c r="C9" s="9">
        <v>514.30899999999997</v>
      </c>
      <c r="D9" s="9"/>
      <c r="E9" s="9">
        <v>409.93599999999998</v>
      </c>
      <c r="F9" s="9">
        <v>64.100999999999999</v>
      </c>
      <c r="G9" s="22">
        <f>VLOOKUP(A9,[1]TDSheet!$A:$H,8,0)</f>
        <v>1</v>
      </c>
      <c r="H9" s="2">
        <f>VLOOKUP(A9,[1]TDSheet!$A:$I,9,0)</f>
        <v>45</v>
      </c>
      <c r="J9" s="2">
        <f>VLOOKUP(A9,[2]TDSheet!$A:$E,4,0)</f>
        <v>392.1</v>
      </c>
      <c r="K9" s="2">
        <f t="shared" si="4"/>
        <v>17.835999999999956</v>
      </c>
      <c r="M9" s="2">
        <f>VLOOKUP(A9,[1]TDSheet!$A:$P,16,0)</f>
        <v>400</v>
      </c>
      <c r="N9" s="2">
        <f t="shared" si="5"/>
        <v>81.987200000000001</v>
      </c>
      <c r="O9" s="30">
        <f t="shared" ref="O9:O15" si="11">13*N9-M9-L9-F9</f>
        <v>601.73259999999993</v>
      </c>
      <c r="P9" s="40">
        <f t="shared" si="6"/>
        <v>301.73259999999993</v>
      </c>
      <c r="Q9" s="23">
        <v>300</v>
      </c>
      <c r="R9" s="41"/>
      <c r="S9" s="31"/>
      <c r="U9" s="2">
        <f t="shared" si="7"/>
        <v>12.999999999999998</v>
      </c>
      <c r="V9" s="2">
        <f t="shared" si="8"/>
        <v>5.6606519066390852</v>
      </c>
      <c r="W9" s="2">
        <f>VLOOKUP(A9,[1]TDSheet!$A:$V,22,0)</f>
        <v>18.325666666666667</v>
      </c>
      <c r="X9" s="2">
        <f>VLOOKUP(A9,[1]TDSheet!$A:$W,23,0)</f>
        <v>34.190600000000003</v>
      </c>
      <c r="Y9" s="2">
        <f>VLOOKUP(A9,[1]TDSheet!$A:$O,15,0)</f>
        <v>60.600199999999994</v>
      </c>
      <c r="AA9" s="2">
        <f t="shared" si="3"/>
        <v>301.73259999999993</v>
      </c>
      <c r="AB9" s="2">
        <f t="shared" si="9"/>
        <v>300</v>
      </c>
      <c r="AC9" s="2">
        <f t="shared" si="10"/>
        <v>0</v>
      </c>
    </row>
    <row r="10" spans="1:29" ht="11.1" customHeight="1" x14ac:dyDescent="0.2">
      <c r="A10" s="8" t="s">
        <v>13</v>
      </c>
      <c r="B10" s="8" t="s">
        <v>9</v>
      </c>
      <c r="C10" s="9">
        <v>495.17700000000002</v>
      </c>
      <c r="D10" s="9">
        <v>33.941000000000003</v>
      </c>
      <c r="E10" s="9">
        <v>454.12099999999998</v>
      </c>
      <c r="F10" s="9">
        <v>27.370999999999999</v>
      </c>
      <c r="G10" s="22">
        <f>VLOOKUP(A10,[1]TDSheet!$A:$H,8,0)</f>
        <v>1</v>
      </c>
      <c r="H10" s="2">
        <f>VLOOKUP(A10,[1]TDSheet!$A:$I,9,0)</f>
        <v>45</v>
      </c>
      <c r="J10" s="2">
        <f>VLOOKUP(A10,[2]TDSheet!$A:$E,4,0)</f>
        <v>418.55</v>
      </c>
      <c r="K10" s="2">
        <f t="shared" si="4"/>
        <v>35.57099999999997</v>
      </c>
      <c r="M10" s="2">
        <f>VLOOKUP(A10,[1]TDSheet!$A:$P,16,0)</f>
        <v>400</v>
      </c>
      <c r="N10" s="2">
        <f t="shared" si="5"/>
        <v>90.82419999999999</v>
      </c>
      <c r="O10" s="30">
        <f t="shared" si="11"/>
        <v>753.34359999999981</v>
      </c>
      <c r="P10" s="40">
        <f t="shared" si="6"/>
        <v>453.34359999999981</v>
      </c>
      <c r="Q10" s="23">
        <v>300</v>
      </c>
      <c r="R10" s="41"/>
      <c r="S10" s="31"/>
      <c r="U10" s="2">
        <f t="shared" si="7"/>
        <v>12.999999999999998</v>
      </c>
      <c r="V10" s="2">
        <f t="shared" si="8"/>
        <v>4.7054749725293483</v>
      </c>
      <c r="W10" s="2">
        <f>VLOOKUP(A10,[1]TDSheet!$A:$V,22,0)</f>
        <v>57.260999999999996</v>
      </c>
      <c r="X10" s="2">
        <f>VLOOKUP(A10,[1]TDSheet!$A:$W,23,0)</f>
        <v>40.150199999999998</v>
      </c>
      <c r="Y10" s="2">
        <f>VLOOKUP(A10,[1]TDSheet!$A:$O,15,0)</f>
        <v>68.777200000000008</v>
      </c>
      <c r="AA10" s="2">
        <f t="shared" si="3"/>
        <v>453.34359999999981</v>
      </c>
      <c r="AB10" s="2">
        <f t="shared" si="9"/>
        <v>300</v>
      </c>
      <c r="AC10" s="2">
        <f t="shared" si="10"/>
        <v>0</v>
      </c>
    </row>
    <row r="11" spans="1:29" ht="11.1" customHeight="1" x14ac:dyDescent="0.2">
      <c r="A11" s="8" t="s">
        <v>14</v>
      </c>
      <c r="B11" s="8" t="s">
        <v>9</v>
      </c>
      <c r="C11" s="9">
        <v>350.42700000000002</v>
      </c>
      <c r="D11" s="9">
        <v>70.941000000000003</v>
      </c>
      <c r="E11" s="9">
        <v>261.78399999999999</v>
      </c>
      <c r="F11" s="9">
        <v>109.754</v>
      </c>
      <c r="G11" s="22">
        <f>VLOOKUP(A11,[1]TDSheet!$A:$H,8,0)</f>
        <v>1</v>
      </c>
      <c r="H11" s="2">
        <f>VLOOKUP(A11,[1]TDSheet!$A:$I,9,0)</f>
        <v>40</v>
      </c>
      <c r="J11" s="2">
        <f>VLOOKUP(A11,[2]TDSheet!$A:$E,4,0)</f>
        <v>266.14999999999998</v>
      </c>
      <c r="K11" s="2">
        <f t="shared" si="4"/>
        <v>-4.3659999999999854</v>
      </c>
      <c r="M11" s="2">
        <f>VLOOKUP(A11,[1]TDSheet!$A:$P,16,0)</f>
        <v>233.98139999999995</v>
      </c>
      <c r="N11" s="2">
        <f t="shared" si="5"/>
        <v>52.3568</v>
      </c>
      <c r="O11" s="30">
        <f t="shared" si="11"/>
        <v>336.90300000000008</v>
      </c>
      <c r="P11" s="40">
        <f t="shared" si="6"/>
        <v>186.90300000000008</v>
      </c>
      <c r="Q11" s="23"/>
      <c r="R11" s="41">
        <v>150</v>
      </c>
      <c r="S11" s="31"/>
      <c r="U11" s="2">
        <f t="shared" si="7"/>
        <v>13.000000000000002</v>
      </c>
      <c r="V11" s="2">
        <f t="shared" si="8"/>
        <v>6.5652484491030769</v>
      </c>
      <c r="W11" s="2">
        <f>VLOOKUP(A11,[1]TDSheet!$A:$V,22,0)</f>
        <v>43.228333333333332</v>
      </c>
      <c r="X11" s="2">
        <f>VLOOKUP(A11,[1]TDSheet!$A:$W,23,0)</f>
        <v>23.855799999999999</v>
      </c>
      <c r="Y11" s="2">
        <f>VLOOKUP(A11,[1]TDSheet!$A:$O,15,0)</f>
        <v>46.699599999999997</v>
      </c>
      <c r="AA11" s="2">
        <f t="shared" si="3"/>
        <v>186.90300000000008</v>
      </c>
      <c r="AB11" s="2">
        <f t="shared" si="9"/>
        <v>0</v>
      </c>
      <c r="AC11" s="2">
        <f t="shared" si="10"/>
        <v>150</v>
      </c>
    </row>
    <row r="12" spans="1:29" ht="11.1" customHeight="1" x14ac:dyDescent="0.2">
      <c r="A12" s="8" t="s">
        <v>15</v>
      </c>
      <c r="B12" s="8" t="s">
        <v>16</v>
      </c>
      <c r="C12" s="9">
        <v>32</v>
      </c>
      <c r="D12" s="9">
        <v>18</v>
      </c>
      <c r="E12" s="9">
        <v>20</v>
      </c>
      <c r="F12" s="9">
        <v>18</v>
      </c>
      <c r="G12" s="22">
        <f>VLOOKUP(A12,[1]TDSheet!$A:$H,8,0)</f>
        <v>0.5</v>
      </c>
      <c r="H12" s="2">
        <f>VLOOKUP(A12,[1]TDSheet!$A:$I,9,0)</f>
        <v>50</v>
      </c>
      <c r="J12" s="2">
        <f>VLOOKUP(A12,[2]TDSheet!$A:$E,4,0)</f>
        <v>43</v>
      </c>
      <c r="K12" s="2">
        <f t="shared" si="4"/>
        <v>-23</v>
      </c>
      <c r="M12" s="2">
        <f>VLOOKUP(A12,[1]TDSheet!$A:$P,16,0)</f>
        <v>16</v>
      </c>
      <c r="N12" s="2">
        <f t="shared" si="5"/>
        <v>4</v>
      </c>
      <c r="O12" s="30">
        <f t="shared" si="11"/>
        <v>18</v>
      </c>
      <c r="P12" s="40">
        <f t="shared" si="6"/>
        <v>18</v>
      </c>
      <c r="Q12" s="23"/>
      <c r="R12" s="41"/>
      <c r="S12" s="31"/>
      <c r="U12" s="2">
        <f t="shared" si="7"/>
        <v>13</v>
      </c>
      <c r="V12" s="2">
        <f t="shared" si="8"/>
        <v>8.5</v>
      </c>
      <c r="W12" s="2">
        <f>VLOOKUP(A12,[1]TDSheet!$A:$V,22,0)</f>
        <v>0</v>
      </c>
      <c r="X12" s="2">
        <f>VLOOKUP(A12,[1]TDSheet!$A:$W,23,0)</f>
        <v>3.2</v>
      </c>
      <c r="Y12" s="2">
        <f>VLOOKUP(A12,[1]TDSheet!$A:$O,15,0)</f>
        <v>6</v>
      </c>
      <c r="AA12" s="2">
        <f t="shared" si="3"/>
        <v>9</v>
      </c>
      <c r="AB12" s="2">
        <f t="shared" si="9"/>
        <v>0</v>
      </c>
      <c r="AC12" s="2">
        <f t="shared" si="10"/>
        <v>0</v>
      </c>
    </row>
    <row r="13" spans="1:29" ht="11.1" customHeight="1" x14ac:dyDescent="0.2">
      <c r="A13" s="8" t="s">
        <v>134</v>
      </c>
      <c r="B13" s="24" t="s">
        <v>16</v>
      </c>
      <c r="C13" s="9"/>
      <c r="D13" s="9"/>
      <c r="E13" s="9"/>
      <c r="F13" s="9"/>
      <c r="G13" s="22">
        <f>VLOOKUP(A13,[1]TDSheet!$A:$H,8,0)</f>
        <v>0.5</v>
      </c>
      <c r="H13" s="2">
        <f>VLOOKUP(A13,[1]TDSheet!$A:$I,9,0)</f>
        <v>31</v>
      </c>
      <c r="I13" s="2" t="str">
        <f>VLOOKUP(A13,[1]TDSheet!$A:$J,10,0)</f>
        <v>Вояж</v>
      </c>
      <c r="K13" s="2">
        <f t="shared" si="4"/>
        <v>0</v>
      </c>
      <c r="L13" s="2">
        <f>VLOOKUP(A13,[1]TDSheet!$A:$M,13,0)</f>
        <v>25</v>
      </c>
      <c r="N13" s="2">
        <f t="shared" si="5"/>
        <v>0</v>
      </c>
      <c r="O13" s="30"/>
      <c r="P13" s="40">
        <f t="shared" si="6"/>
        <v>0</v>
      </c>
      <c r="Q13" s="23"/>
      <c r="R13" s="41"/>
      <c r="S13" s="31"/>
      <c r="U13" s="2" t="e">
        <f t="shared" si="7"/>
        <v>#DIV/0!</v>
      </c>
      <c r="V13" s="2" t="e">
        <f t="shared" si="8"/>
        <v>#DIV/0!</v>
      </c>
      <c r="W13" s="2">
        <f>VLOOKUP(A13,[1]TDSheet!$A:$V,22,0)</f>
        <v>0</v>
      </c>
      <c r="X13" s="2">
        <f>VLOOKUP(A13,[1]TDSheet!$A:$W,23,0)</f>
        <v>0</v>
      </c>
      <c r="Y13" s="2">
        <f>VLOOKUP(A13,[1]TDSheet!$A:$O,15,0)</f>
        <v>0</v>
      </c>
      <c r="AA13" s="2">
        <f t="shared" si="3"/>
        <v>0</v>
      </c>
      <c r="AB13" s="2">
        <f t="shared" si="9"/>
        <v>0</v>
      </c>
      <c r="AC13" s="2">
        <f t="shared" si="10"/>
        <v>0</v>
      </c>
    </row>
    <row r="14" spans="1:29" ht="11.1" customHeight="1" x14ac:dyDescent="0.2">
      <c r="A14" s="8" t="s">
        <v>17</v>
      </c>
      <c r="B14" s="8" t="s">
        <v>16</v>
      </c>
      <c r="C14" s="9">
        <v>127.203</v>
      </c>
      <c r="D14" s="9">
        <v>222</v>
      </c>
      <c r="E14" s="9">
        <v>158</v>
      </c>
      <c r="F14" s="9">
        <v>159.203</v>
      </c>
      <c r="G14" s="22">
        <f>VLOOKUP(A14,[1]TDSheet!$A:$H,8,0)</f>
        <v>0.45</v>
      </c>
      <c r="H14" s="2">
        <f>VLOOKUP(A14,[1]TDSheet!$A:$I,9,0)</f>
        <v>45</v>
      </c>
      <c r="J14" s="2">
        <f>VLOOKUP(A14,[2]TDSheet!$A:$E,4,0)</f>
        <v>256</v>
      </c>
      <c r="K14" s="2">
        <f t="shared" si="4"/>
        <v>-98</v>
      </c>
      <c r="M14" s="2">
        <f>VLOOKUP(A14,[1]TDSheet!$A:$P,16,0)</f>
        <v>40</v>
      </c>
      <c r="N14" s="2">
        <f t="shared" si="5"/>
        <v>31.6</v>
      </c>
      <c r="O14" s="30">
        <f t="shared" si="11"/>
        <v>211.59700000000001</v>
      </c>
      <c r="P14" s="40">
        <f t="shared" si="6"/>
        <v>111.59700000000001</v>
      </c>
      <c r="Q14" s="23"/>
      <c r="R14" s="41">
        <v>100</v>
      </c>
      <c r="S14" s="31"/>
      <c r="U14" s="2">
        <f t="shared" si="7"/>
        <v>13</v>
      </c>
      <c r="V14" s="2">
        <f t="shared" si="8"/>
        <v>6.3038924050632907</v>
      </c>
      <c r="W14" s="2">
        <f>VLOOKUP(A14,[1]TDSheet!$A:$V,22,0)</f>
        <v>12</v>
      </c>
      <c r="X14" s="2">
        <f>VLOOKUP(A14,[1]TDSheet!$A:$W,23,0)</f>
        <v>30.487200000000001</v>
      </c>
      <c r="Y14" s="2">
        <f>VLOOKUP(A14,[1]TDSheet!$A:$O,15,0)</f>
        <v>22.4</v>
      </c>
      <c r="AA14" s="2">
        <f t="shared" si="3"/>
        <v>50.218650000000004</v>
      </c>
      <c r="AB14" s="2">
        <f t="shared" si="9"/>
        <v>0</v>
      </c>
      <c r="AC14" s="2">
        <f t="shared" si="10"/>
        <v>45</v>
      </c>
    </row>
    <row r="15" spans="1:29" ht="11.1" customHeight="1" x14ac:dyDescent="0.2">
      <c r="A15" s="8" t="s">
        <v>18</v>
      </c>
      <c r="B15" s="8" t="s">
        <v>16</v>
      </c>
      <c r="C15" s="9">
        <v>132</v>
      </c>
      <c r="D15" s="9">
        <v>264</v>
      </c>
      <c r="E15" s="9">
        <v>170</v>
      </c>
      <c r="F15" s="9">
        <v>176</v>
      </c>
      <c r="G15" s="22">
        <f>VLOOKUP(A15,[1]TDSheet!$A:$H,8,0)</f>
        <v>0.45</v>
      </c>
      <c r="H15" s="2">
        <f>VLOOKUP(A15,[1]TDSheet!$A:$I,9,0)</f>
        <v>45</v>
      </c>
      <c r="J15" s="2">
        <f>VLOOKUP(A15,[2]TDSheet!$A:$E,4,0)</f>
        <v>270</v>
      </c>
      <c r="K15" s="2">
        <f t="shared" si="4"/>
        <v>-100</v>
      </c>
      <c r="M15" s="2">
        <f>VLOOKUP(A15,[1]TDSheet!$A:$P,16,0)</f>
        <v>40</v>
      </c>
      <c r="N15" s="2">
        <f t="shared" si="5"/>
        <v>34</v>
      </c>
      <c r="O15" s="30">
        <f t="shared" si="11"/>
        <v>226</v>
      </c>
      <c r="P15" s="40">
        <f t="shared" si="6"/>
        <v>126</v>
      </c>
      <c r="Q15" s="23"/>
      <c r="R15" s="41">
        <v>100</v>
      </c>
      <c r="S15" s="31"/>
      <c r="U15" s="2">
        <f t="shared" si="7"/>
        <v>13</v>
      </c>
      <c r="V15" s="2">
        <f t="shared" si="8"/>
        <v>6.3529411764705879</v>
      </c>
      <c r="W15" s="2">
        <f>VLOOKUP(A15,[1]TDSheet!$A:$V,22,0)</f>
        <v>12.333333333333334</v>
      </c>
      <c r="X15" s="2">
        <f>VLOOKUP(A15,[1]TDSheet!$A:$W,23,0)</f>
        <v>38.4</v>
      </c>
      <c r="Y15" s="2">
        <f>VLOOKUP(A15,[1]TDSheet!$A:$O,15,0)</f>
        <v>27.2</v>
      </c>
      <c r="AA15" s="2">
        <f t="shared" si="3"/>
        <v>56.7</v>
      </c>
      <c r="AB15" s="2">
        <f t="shared" si="9"/>
        <v>0</v>
      </c>
      <c r="AC15" s="2">
        <f t="shared" si="10"/>
        <v>45</v>
      </c>
    </row>
    <row r="16" spans="1:29" ht="11.1" customHeight="1" x14ac:dyDescent="0.2">
      <c r="A16" s="24" t="s">
        <v>135</v>
      </c>
      <c r="B16" s="24" t="s">
        <v>16</v>
      </c>
      <c r="C16" s="9"/>
      <c r="D16" s="9"/>
      <c r="E16" s="9"/>
      <c r="F16" s="9"/>
      <c r="G16" s="22">
        <f>VLOOKUP(A16,[1]TDSheet!$A:$H,8,0)</f>
        <v>0.4</v>
      </c>
      <c r="H16" s="2">
        <f>VLOOKUP(A16,[1]TDSheet!$A:$I,9,0)</f>
        <v>50</v>
      </c>
      <c r="I16" s="2" t="str">
        <f>VLOOKUP(A16,[1]TDSheet!$A:$J,10,0)</f>
        <v>Вояж</v>
      </c>
      <c r="K16" s="2">
        <f t="shared" si="4"/>
        <v>0</v>
      </c>
      <c r="L16" s="2">
        <f>VLOOKUP(A16,[1]TDSheet!$A:$M,13,0)</f>
        <v>35</v>
      </c>
      <c r="N16" s="2">
        <f t="shared" si="5"/>
        <v>0</v>
      </c>
      <c r="O16" s="30"/>
      <c r="P16" s="40">
        <f t="shared" si="6"/>
        <v>0</v>
      </c>
      <c r="Q16" s="23"/>
      <c r="R16" s="41"/>
      <c r="S16" s="31"/>
      <c r="U16" s="2" t="e">
        <f t="shared" si="7"/>
        <v>#DIV/0!</v>
      </c>
      <c r="V16" s="2" t="e">
        <f t="shared" si="8"/>
        <v>#DIV/0!</v>
      </c>
      <c r="W16" s="2">
        <f>VLOOKUP(A16,[1]TDSheet!$A:$V,22,0)</f>
        <v>0</v>
      </c>
      <c r="X16" s="2">
        <f>VLOOKUP(A16,[1]TDSheet!$A:$W,23,0)</f>
        <v>0</v>
      </c>
      <c r="Y16" s="2">
        <f>VLOOKUP(A16,[1]TDSheet!$A:$O,15,0)</f>
        <v>0</v>
      </c>
      <c r="AA16" s="2">
        <f t="shared" si="3"/>
        <v>0</v>
      </c>
      <c r="AB16" s="2">
        <f t="shared" si="9"/>
        <v>0</v>
      </c>
      <c r="AC16" s="2">
        <f t="shared" si="10"/>
        <v>0</v>
      </c>
    </row>
    <row r="17" spans="1:29" ht="21.95" customHeight="1" x14ac:dyDescent="0.2">
      <c r="A17" s="8" t="s">
        <v>19</v>
      </c>
      <c r="B17" s="8" t="s">
        <v>16</v>
      </c>
      <c r="C17" s="9">
        <v>62</v>
      </c>
      <c r="D17" s="9">
        <v>195</v>
      </c>
      <c r="E17" s="9">
        <v>28</v>
      </c>
      <c r="F17" s="9">
        <v>224</v>
      </c>
      <c r="G17" s="22">
        <f>VLOOKUP(A17,[1]TDSheet!$A:$H,8,0)</f>
        <v>0.17</v>
      </c>
      <c r="H17" s="2">
        <f>VLOOKUP(A17,[1]TDSheet!$A:$I,9,0)</f>
        <v>180</v>
      </c>
      <c r="J17" s="2">
        <f>VLOOKUP(A17,[2]TDSheet!$A:$E,4,0)</f>
        <v>26</v>
      </c>
      <c r="K17" s="2">
        <f t="shared" si="4"/>
        <v>2</v>
      </c>
      <c r="N17" s="2">
        <f t="shared" si="5"/>
        <v>5.6</v>
      </c>
      <c r="O17" s="30"/>
      <c r="P17" s="40">
        <f t="shared" si="6"/>
        <v>0</v>
      </c>
      <c r="Q17" s="23"/>
      <c r="R17" s="41"/>
      <c r="S17" s="31"/>
      <c r="U17" s="2">
        <f t="shared" si="7"/>
        <v>40</v>
      </c>
      <c r="V17" s="2">
        <f t="shared" si="8"/>
        <v>40</v>
      </c>
      <c r="W17" s="2">
        <f>VLOOKUP(A17,[1]TDSheet!$A:$V,22,0)</f>
        <v>16.333333333333332</v>
      </c>
      <c r="X17" s="2">
        <f>VLOOKUP(A17,[1]TDSheet!$A:$W,23,0)</f>
        <v>20.8</v>
      </c>
      <c r="Y17" s="2">
        <f>VLOOKUP(A17,[1]TDSheet!$A:$O,15,0)</f>
        <v>6</v>
      </c>
      <c r="AA17" s="2">
        <f t="shared" si="3"/>
        <v>0</v>
      </c>
      <c r="AB17" s="2">
        <f t="shared" si="9"/>
        <v>0</v>
      </c>
      <c r="AC17" s="2">
        <f t="shared" si="10"/>
        <v>0</v>
      </c>
    </row>
    <row r="18" spans="1:29" ht="21.95" customHeight="1" x14ac:dyDescent="0.2">
      <c r="A18" s="8" t="s">
        <v>20</v>
      </c>
      <c r="B18" s="8" t="s">
        <v>16</v>
      </c>
      <c r="C18" s="9">
        <v>9</v>
      </c>
      <c r="D18" s="9">
        <v>10</v>
      </c>
      <c r="E18" s="9"/>
      <c r="F18" s="9">
        <v>19</v>
      </c>
      <c r="G18" s="22">
        <f>VLOOKUP(A18,[1]TDSheet!$A:$H,8,0)</f>
        <v>0</v>
      </c>
      <c r="H18" s="2" t="e">
        <f>VLOOKUP(A18,[1]TDSheet!$A:$I,9,0)</f>
        <v>#N/A</v>
      </c>
      <c r="K18" s="2">
        <f t="shared" si="4"/>
        <v>0</v>
      </c>
      <c r="N18" s="2">
        <f t="shared" si="5"/>
        <v>0</v>
      </c>
      <c r="O18" s="30"/>
      <c r="P18" s="40">
        <f t="shared" si="6"/>
        <v>0</v>
      </c>
      <c r="Q18" s="23"/>
      <c r="R18" s="41"/>
      <c r="S18" s="31"/>
      <c r="U18" s="2" t="e">
        <f t="shared" si="7"/>
        <v>#DIV/0!</v>
      </c>
      <c r="V18" s="2" t="e">
        <f t="shared" si="8"/>
        <v>#DIV/0!</v>
      </c>
      <c r="W18" s="2">
        <f>VLOOKUP(A18,[1]TDSheet!$A:$V,22,0)</f>
        <v>1.6666666666666667</v>
      </c>
      <c r="X18" s="2">
        <f>VLOOKUP(A18,[1]TDSheet!$A:$W,23,0)</f>
        <v>0</v>
      </c>
      <c r="Y18" s="2">
        <f>VLOOKUP(A18,[1]TDSheet!$A:$O,15,0)</f>
        <v>0</v>
      </c>
      <c r="AA18" s="2">
        <f t="shared" si="3"/>
        <v>0</v>
      </c>
      <c r="AB18" s="2">
        <f t="shared" si="9"/>
        <v>0</v>
      </c>
      <c r="AC18" s="2">
        <f t="shared" si="10"/>
        <v>0</v>
      </c>
    </row>
    <row r="19" spans="1:29" ht="11.1" customHeight="1" x14ac:dyDescent="0.2">
      <c r="A19" s="8" t="s">
        <v>21</v>
      </c>
      <c r="B19" s="8" t="s">
        <v>16</v>
      </c>
      <c r="C19" s="9">
        <v>3</v>
      </c>
      <c r="D19" s="9"/>
      <c r="E19" s="9"/>
      <c r="F19" s="9"/>
      <c r="G19" s="22">
        <f>VLOOKUP(A19,[1]TDSheet!$A:$H,8,0)</f>
        <v>0</v>
      </c>
      <c r="H19" s="2" t="e">
        <f>VLOOKUP(A19,[1]TDSheet!$A:$I,9,0)</f>
        <v>#N/A</v>
      </c>
      <c r="K19" s="2">
        <f t="shared" si="4"/>
        <v>0</v>
      </c>
      <c r="N19" s="2">
        <f t="shared" si="5"/>
        <v>0</v>
      </c>
      <c r="O19" s="30"/>
      <c r="P19" s="40">
        <f t="shared" si="6"/>
        <v>0</v>
      </c>
      <c r="Q19" s="23"/>
      <c r="R19" s="41"/>
      <c r="S19" s="31"/>
      <c r="U19" s="2" t="e">
        <f t="shared" si="7"/>
        <v>#DIV/0!</v>
      </c>
      <c r="V19" s="2" t="e">
        <f t="shared" si="8"/>
        <v>#DIV/0!</v>
      </c>
      <c r="W19" s="2">
        <f>VLOOKUP(A19,[1]TDSheet!$A:$V,22,0)</f>
        <v>0</v>
      </c>
      <c r="X19" s="2">
        <f>VLOOKUP(A19,[1]TDSheet!$A:$W,23,0)</f>
        <v>0</v>
      </c>
      <c r="Y19" s="2">
        <f>VLOOKUP(A19,[1]TDSheet!$A:$O,15,0)</f>
        <v>0</v>
      </c>
      <c r="AA19" s="2">
        <f t="shared" si="3"/>
        <v>0</v>
      </c>
      <c r="AB19" s="2">
        <f t="shared" si="9"/>
        <v>0</v>
      </c>
      <c r="AC19" s="2">
        <f t="shared" si="10"/>
        <v>0</v>
      </c>
    </row>
    <row r="20" spans="1:29" ht="11.1" customHeight="1" x14ac:dyDescent="0.2">
      <c r="A20" s="8" t="s">
        <v>22</v>
      </c>
      <c r="B20" s="8" t="s">
        <v>16</v>
      </c>
      <c r="C20" s="9">
        <v>30</v>
      </c>
      <c r="D20" s="9"/>
      <c r="E20" s="9"/>
      <c r="F20" s="9">
        <v>30</v>
      </c>
      <c r="G20" s="22">
        <f>VLOOKUP(A20,[1]TDSheet!$A:$H,8,0)</f>
        <v>0.5</v>
      </c>
      <c r="H20" s="2">
        <f>VLOOKUP(A20,[1]TDSheet!$A:$I,9,0)</f>
        <v>55</v>
      </c>
      <c r="I20" s="2" t="str">
        <f>VLOOKUP(A20,[1]TDSheet!$A:$J,10,0)</f>
        <v>Вояж</v>
      </c>
      <c r="K20" s="2">
        <f t="shared" si="4"/>
        <v>0</v>
      </c>
      <c r="L20" s="2">
        <f>VLOOKUP(A20,[1]TDSheet!$A:$M,13,0)</f>
        <v>25</v>
      </c>
      <c r="N20" s="2">
        <f t="shared" si="5"/>
        <v>0</v>
      </c>
      <c r="O20" s="30"/>
      <c r="P20" s="40">
        <f t="shared" si="6"/>
        <v>0</v>
      </c>
      <c r="Q20" s="23"/>
      <c r="R20" s="41"/>
      <c r="S20" s="31"/>
      <c r="U20" s="2" t="e">
        <f t="shared" si="7"/>
        <v>#DIV/0!</v>
      </c>
      <c r="V20" s="2" t="e">
        <f t="shared" si="8"/>
        <v>#DIV/0!</v>
      </c>
      <c r="W20" s="2">
        <f>VLOOKUP(A20,[1]TDSheet!$A:$V,22,0)</f>
        <v>0</v>
      </c>
      <c r="X20" s="2">
        <f>VLOOKUP(A20,[1]TDSheet!$A:$W,23,0)</f>
        <v>2</v>
      </c>
      <c r="Y20" s="2">
        <f>VLOOKUP(A20,[1]TDSheet!$A:$O,15,0)</f>
        <v>0</v>
      </c>
      <c r="Z20" s="25" t="str">
        <f>VLOOKUP(A20,[1]TDSheet!$A:$X,24,0)</f>
        <v>нужно увеличить продажи</v>
      </c>
      <c r="AA20" s="2">
        <f t="shared" si="3"/>
        <v>0</v>
      </c>
      <c r="AB20" s="2">
        <f t="shared" si="9"/>
        <v>0</v>
      </c>
      <c r="AC20" s="2">
        <f t="shared" si="10"/>
        <v>0</v>
      </c>
    </row>
    <row r="21" spans="1:29" ht="11.1" customHeight="1" x14ac:dyDescent="0.2">
      <c r="A21" s="8" t="s">
        <v>23</v>
      </c>
      <c r="B21" s="8" t="s">
        <v>16</v>
      </c>
      <c r="C21" s="9">
        <v>-20</v>
      </c>
      <c r="D21" s="9">
        <v>110</v>
      </c>
      <c r="E21" s="9"/>
      <c r="F21" s="9">
        <v>90</v>
      </c>
      <c r="G21" s="22">
        <f>VLOOKUP(A21,[1]TDSheet!$A:$H,8,0)</f>
        <v>0.5</v>
      </c>
      <c r="H21" s="2">
        <f>VLOOKUP(A21,[1]TDSheet!$A:$I,9,0)</f>
        <v>55</v>
      </c>
      <c r="I21" s="2" t="str">
        <f>VLOOKUP(A21,[1]TDSheet!$A:$J,10,0)</f>
        <v>Вояж</v>
      </c>
      <c r="K21" s="2">
        <f t="shared" si="4"/>
        <v>0</v>
      </c>
      <c r="L21" s="2">
        <f>VLOOKUP(A21,[1]TDSheet!$A:$M,13,0)</f>
        <v>40</v>
      </c>
      <c r="N21" s="2">
        <f t="shared" si="5"/>
        <v>0</v>
      </c>
      <c r="O21" s="30"/>
      <c r="P21" s="40">
        <f t="shared" si="6"/>
        <v>0</v>
      </c>
      <c r="Q21" s="23"/>
      <c r="R21" s="41"/>
      <c r="S21" s="31"/>
      <c r="U21" s="2" t="e">
        <f t="shared" si="7"/>
        <v>#DIV/0!</v>
      </c>
      <c r="V21" s="2" t="e">
        <f t="shared" si="8"/>
        <v>#DIV/0!</v>
      </c>
      <c r="W21" s="2">
        <f>VLOOKUP(A21,[1]TDSheet!$A:$V,22,0)</f>
        <v>0</v>
      </c>
      <c r="X21" s="2">
        <f>VLOOKUP(A21,[1]TDSheet!$A:$W,23,0)</f>
        <v>12</v>
      </c>
      <c r="Y21" s="2">
        <f>VLOOKUP(A21,[1]TDSheet!$A:$O,15,0)</f>
        <v>0</v>
      </c>
      <c r="AA21" s="2">
        <f t="shared" si="3"/>
        <v>0</v>
      </c>
      <c r="AB21" s="2">
        <f t="shared" si="9"/>
        <v>0</v>
      </c>
      <c r="AC21" s="2">
        <f t="shared" si="10"/>
        <v>0</v>
      </c>
    </row>
    <row r="22" spans="1:29" ht="11.1" customHeight="1" x14ac:dyDescent="0.2">
      <c r="A22" s="8" t="s">
        <v>24</v>
      </c>
      <c r="B22" s="8" t="s">
        <v>16</v>
      </c>
      <c r="C22" s="9">
        <v>56</v>
      </c>
      <c r="D22" s="9">
        <v>138</v>
      </c>
      <c r="E22" s="9">
        <v>54</v>
      </c>
      <c r="F22" s="9">
        <v>132</v>
      </c>
      <c r="G22" s="22">
        <f>VLOOKUP(A22,[1]TDSheet!$A:$H,8,0)</f>
        <v>0.3</v>
      </c>
      <c r="H22" s="2">
        <f>VLOOKUP(A22,[1]TDSheet!$A:$I,9,0)</f>
        <v>40</v>
      </c>
      <c r="I22" s="2" t="str">
        <f>VLOOKUP(A22,[1]TDSheet!$A:$J,10,0)</f>
        <v>Вояж</v>
      </c>
      <c r="J22" s="2">
        <f>VLOOKUP(A22,[2]TDSheet!$A:$E,4,0)</f>
        <v>54</v>
      </c>
      <c r="K22" s="2">
        <f t="shared" si="4"/>
        <v>0</v>
      </c>
      <c r="L22" s="2">
        <f>VLOOKUP(A22,[1]TDSheet!$A:$M,13,0)</f>
        <v>10</v>
      </c>
      <c r="N22" s="2">
        <f t="shared" si="5"/>
        <v>10.8</v>
      </c>
      <c r="O22" s="30"/>
      <c r="P22" s="40">
        <f t="shared" si="6"/>
        <v>0</v>
      </c>
      <c r="Q22" s="23"/>
      <c r="R22" s="41"/>
      <c r="S22" s="31"/>
      <c r="U22" s="2">
        <f t="shared" si="7"/>
        <v>13.148148148148147</v>
      </c>
      <c r="V22" s="2">
        <f t="shared" si="8"/>
        <v>13.148148148148147</v>
      </c>
      <c r="W22" s="2">
        <f>VLOOKUP(A22,[1]TDSheet!$A:$V,22,0)</f>
        <v>15.333333333333334</v>
      </c>
      <c r="X22" s="2">
        <f>VLOOKUP(A22,[1]TDSheet!$A:$W,23,0)</f>
        <v>15.6</v>
      </c>
      <c r="Y22" s="2">
        <f>VLOOKUP(A22,[1]TDSheet!$A:$O,15,0)</f>
        <v>11.2</v>
      </c>
      <c r="AA22" s="2">
        <f t="shared" si="3"/>
        <v>0</v>
      </c>
      <c r="AB22" s="2">
        <f t="shared" si="9"/>
        <v>0</v>
      </c>
      <c r="AC22" s="2">
        <f t="shared" si="10"/>
        <v>0</v>
      </c>
    </row>
    <row r="23" spans="1:29" ht="11.1" customHeight="1" x14ac:dyDescent="0.2">
      <c r="A23" s="8" t="s">
        <v>25</v>
      </c>
      <c r="B23" s="8" t="s">
        <v>16</v>
      </c>
      <c r="C23" s="9">
        <v>45</v>
      </c>
      <c r="D23" s="9">
        <v>120</v>
      </c>
      <c r="E23" s="9">
        <v>42</v>
      </c>
      <c r="F23" s="9">
        <v>122</v>
      </c>
      <c r="G23" s="22">
        <f>VLOOKUP(A23,[1]TDSheet!$A:$H,8,0)</f>
        <v>0.4</v>
      </c>
      <c r="H23" s="2">
        <f>VLOOKUP(A23,[1]TDSheet!$A:$I,9,0)</f>
        <v>50</v>
      </c>
      <c r="I23" s="2" t="str">
        <f>VLOOKUP(A23,[1]TDSheet!$A:$J,10,0)</f>
        <v>Вояж</v>
      </c>
      <c r="J23" s="2">
        <f>VLOOKUP(A23,[2]TDSheet!$A:$E,4,0)</f>
        <v>42</v>
      </c>
      <c r="K23" s="2">
        <f t="shared" si="4"/>
        <v>0</v>
      </c>
      <c r="L23" s="2">
        <f>VLOOKUP(A23,[1]TDSheet!$A:$M,13,0)</f>
        <v>15</v>
      </c>
      <c r="N23" s="2">
        <f t="shared" si="5"/>
        <v>8.4</v>
      </c>
      <c r="O23" s="30"/>
      <c r="P23" s="40">
        <f t="shared" si="6"/>
        <v>0</v>
      </c>
      <c r="Q23" s="23"/>
      <c r="R23" s="41"/>
      <c r="S23" s="31"/>
      <c r="U23" s="2">
        <f t="shared" si="7"/>
        <v>16.30952380952381</v>
      </c>
      <c r="V23" s="2">
        <f t="shared" si="8"/>
        <v>16.30952380952381</v>
      </c>
      <c r="W23" s="2">
        <f>VLOOKUP(A23,[1]TDSheet!$A:$V,22,0)</f>
        <v>8</v>
      </c>
      <c r="X23" s="2">
        <f>VLOOKUP(A23,[1]TDSheet!$A:$W,23,0)</f>
        <v>18.2</v>
      </c>
      <c r="Y23" s="2">
        <f>VLOOKUP(A23,[1]TDSheet!$A:$O,15,0)</f>
        <v>8.6</v>
      </c>
      <c r="AA23" s="2">
        <f>P23*G23</f>
        <v>0</v>
      </c>
      <c r="AB23" s="2">
        <f t="shared" si="9"/>
        <v>0</v>
      </c>
      <c r="AC23" s="2">
        <f t="shared" si="10"/>
        <v>0</v>
      </c>
    </row>
    <row r="24" spans="1:29" ht="11.1" customHeight="1" x14ac:dyDescent="0.2">
      <c r="A24" s="8" t="s">
        <v>26</v>
      </c>
      <c r="B24" s="8" t="s">
        <v>16</v>
      </c>
      <c r="C24" s="9">
        <v>128.46899999999999</v>
      </c>
      <c r="D24" s="9">
        <v>246</v>
      </c>
      <c r="E24" s="9">
        <v>81</v>
      </c>
      <c r="F24" s="9">
        <v>293.46899999999999</v>
      </c>
      <c r="G24" s="22">
        <f>VLOOKUP(A24,[1]TDSheet!$A:$H,8,0)</f>
        <v>0.35</v>
      </c>
      <c r="H24" s="2">
        <f>VLOOKUP(A24,[1]TDSheet!$A:$I,9,0)</f>
        <v>40</v>
      </c>
      <c r="I24" s="2" t="str">
        <f>VLOOKUP(A24,[1]TDSheet!$A:$J,10,0)</f>
        <v>Вояж</v>
      </c>
      <c r="J24" s="2">
        <f>VLOOKUP(A24,[2]TDSheet!$A:$E,4,0)</f>
        <v>81</v>
      </c>
      <c r="K24" s="2">
        <f t="shared" si="4"/>
        <v>0</v>
      </c>
      <c r="L24" s="2">
        <f>VLOOKUP(A24,[1]TDSheet!$A:$M,13,0)</f>
        <v>15</v>
      </c>
      <c r="N24" s="2">
        <f t="shared" si="5"/>
        <v>16.2</v>
      </c>
      <c r="O24" s="30"/>
      <c r="P24" s="40">
        <f t="shared" si="6"/>
        <v>0</v>
      </c>
      <c r="Q24" s="23"/>
      <c r="R24" s="41"/>
      <c r="S24" s="31"/>
      <c r="U24" s="2">
        <f t="shared" si="7"/>
        <v>19.041296296296295</v>
      </c>
      <c r="V24" s="2">
        <f t="shared" si="8"/>
        <v>19.041296296296295</v>
      </c>
      <c r="W24" s="2">
        <f>VLOOKUP(A24,[1]TDSheet!$A:$V,22,0)</f>
        <v>13.333333333333334</v>
      </c>
      <c r="X24" s="2">
        <f>VLOOKUP(A24,[1]TDSheet!$A:$W,23,0)</f>
        <v>37</v>
      </c>
      <c r="Y24" s="2">
        <f>VLOOKUP(A24,[1]TDSheet!$A:$O,15,0)</f>
        <v>14.6</v>
      </c>
      <c r="AA24" s="2">
        <f t="shared" ref="AA24:AA87" si="12">P24*G24</f>
        <v>0</v>
      </c>
      <c r="AB24" s="2">
        <f t="shared" si="9"/>
        <v>0</v>
      </c>
      <c r="AC24" s="2">
        <f t="shared" si="10"/>
        <v>0</v>
      </c>
    </row>
    <row r="25" spans="1:29" ht="11.1" customHeight="1" x14ac:dyDescent="0.2">
      <c r="A25" s="8" t="s">
        <v>27</v>
      </c>
      <c r="B25" s="8" t="s">
        <v>16</v>
      </c>
      <c r="C25" s="9">
        <v>388</v>
      </c>
      <c r="D25" s="9">
        <v>225</v>
      </c>
      <c r="E25" s="9">
        <v>92</v>
      </c>
      <c r="F25" s="9">
        <v>508</v>
      </c>
      <c r="G25" s="22">
        <f>VLOOKUP(A25,[1]TDSheet!$A:$H,8,0)</f>
        <v>0.17</v>
      </c>
      <c r="H25" s="2">
        <f>VLOOKUP(A25,[1]TDSheet!$A:$I,9,0)</f>
        <v>120</v>
      </c>
      <c r="J25" s="2">
        <f>VLOOKUP(A25,[2]TDSheet!$A:$E,4,0)</f>
        <v>87</v>
      </c>
      <c r="K25" s="2">
        <f t="shared" si="4"/>
        <v>5</v>
      </c>
      <c r="N25" s="2">
        <f t="shared" si="5"/>
        <v>18.399999999999999</v>
      </c>
      <c r="O25" s="30"/>
      <c r="P25" s="40">
        <f t="shared" si="6"/>
        <v>0</v>
      </c>
      <c r="Q25" s="23"/>
      <c r="R25" s="41"/>
      <c r="S25" s="31"/>
      <c r="U25" s="2">
        <f t="shared" si="7"/>
        <v>27.608695652173914</v>
      </c>
      <c r="V25" s="2">
        <f t="shared" si="8"/>
        <v>27.608695652173914</v>
      </c>
      <c r="W25" s="2">
        <f>VLOOKUP(A25,[1]TDSheet!$A:$V,22,0)</f>
        <v>20.333333333333332</v>
      </c>
      <c r="X25" s="2">
        <f>VLOOKUP(A25,[1]TDSheet!$A:$W,23,0)</f>
        <v>48.6</v>
      </c>
      <c r="Y25" s="2">
        <f>VLOOKUP(A25,[1]TDSheet!$A:$O,15,0)</f>
        <v>20.2</v>
      </c>
      <c r="AA25" s="2">
        <f t="shared" si="12"/>
        <v>0</v>
      </c>
      <c r="AB25" s="2">
        <f t="shared" si="9"/>
        <v>0</v>
      </c>
      <c r="AC25" s="2">
        <f t="shared" si="10"/>
        <v>0</v>
      </c>
    </row>
    <row r="26" spans="1:29" ht="11.1" customHeight="1" x14ac:dyDescent="0.2">
      <c r="A26" s="8" t="s">
        <v>28</v>
      </c>
      <c r="B26" s="8" t="s">
        <v>16</v>
      </c>
      <c r="C26" s="9">
        <v>4</v>
      </c>
      <c r="D26" s="9">
        <v>42</v>
      </c>
      <c r="E26" s="9">
        <v>2</v>
      </c>
      <c r="F26" s="9">
        <v>44</v>
      </c>
      <c r="G26" s="22">
        <f>VLOOKUP(A26,[1]TDSheet!$A:$H,8,0)</f>
        <v>0.38</v>
      </c>
      <c r="H26" s="2">
        <f>VLOOKUP(A26,[1]TDSheet!$A:$I,9,0)</f>
        <v>40</v>
      </c>
      <c r="I26" s="2" t="str">
        <f>VLOOKUP(A26,[1]TDSheet!$A:$J,10,0)</f>
        <v>Вояж</v>
      </c>
      <c r="J26" s="2">
        <f>VLOOKUP(A26,[2]TDSheet!$A:$E,4,0)</f>
        <v>2</v>
      </c>
      <c r="K26" s="2">
        <f t="shared" si="4"/>
        <v>0</v>
      </c>
      <c r="L26" s="2">
        <f>VLOOKUP(A26,[1]TDSheet!$A:$M,13,0)</f>
        <v>15</v>
      </c>
      <c r="N26" s="2">
        <f t="shared" si="5"/>
        <v>0.4</v>
      </c>
      <c r="O26" s="30"/>
      <c r="P26" s="40">
        <f t="shared" si="6"/>
        <v>0</v>
      </c>
      <c r="Q26" s="23"/>
      <c r="R26" s="41"/>
      <c r="S26" s="31"/>
      <c r="U26" s="2">
        <f t="shared" si="7"/>
        <v>147.5</v>
      </c>
      <c r="V26" s="2">
        <f t="shared" si="8"/>
        <v>147.5</v>
      </c>
      <c r="W26" s="2">
        <f>VLOOKUP(A26,[1]TDSheet!$A:$V,22,0)</f>
        <v>0</v>
      </c>
      <c r="X26" s="2">
        <f>VLOOKUP(A26,[1]TDSheet!$A:$W,23,0)</f>
        <v>5.2</v>
      </c>
      <c r="Y26" s="2">
        <f>VLOOKUP(A26,[1]TDSheet!$A:$O,15,0)</f>
        <v>0.2</v>
      </c>
      <c r="AA26" s="2">
        <f t="shared" si="12"/>
        <v>0</v>
      </c>
      <c r="AB26" s="2">
        <f t="shared" si="9"/>
        <v>0</v>
      </c>
      <c r="AC26" s="2">
        <f t="shared" si="10"/>
        <v>0</v>
      </c>
    </row>
    <row r="27" spans="1:29" ht="11.1" customHeight="1" x14ac:dyDescent="0.2">
      <c r="A27" s="27" t="s">
        <v>29</v>
      </c>
      <c r="B27" s="27" t="s">
        <v>16</v>
      </c>
      <c r="C27" s="28">
        <v>-1</v>
      </c>
      <c r="D27" s="28">
        <v>1</v>
      </c>
      <c r="E27" s="28">
        <v>-2</v>
      </c>
      <c r="F27" s="28"/>
      <c r="G27" s="22">
        <f>VLOOKUP(A27,[1]TDSheet!$A:$H,8,0)</f>
        <v>0</v>
      </c>
      <c r="H27" s="2">
        <f>VLOOKUP(A27,[1]TDSheet!$A:$I,9,0)</f>
        <v>40</v>
      </c>
      <c r="K27" s="2">
        <f t="shared" si="4"/>
        <v>-2</v>
      </c>
      <c r="N27" s="2">
        <f t="shared" si="5"/>
        <v>-0.4</v>
      </c>
      <c r="O27" s="30"/>
      <c r="P27" s="40">
        <f t="shared" si="6"/>
        <v>0</v>
      </c>
      <c r="Q27" s="23"/>
      <c r="R27" s="41"/>
      <c r="S27" s="31"/>
      <c r="U27" s="2">
        <f t="shared" si="7"/>
        <v>0</v>
      </c>
      <c r="V27" s="2">
        <f t="shared" si="8"/>
        <v>0</v>
      </c>
      <c r="W27" s="2">
        <f>VLOOKUP(A27,[1]TDSheet!$A:$V,22,0)</f>
        <v>0</v>
      </c>
      <c r="X27" s="2">
        <f>VLOOKUP(A27,[1]TDSheet!$A:$W,23,0)</f>
        <v>0</v>
      </c>
      <c r="Y27" s="2">
        <f>VLOOKUP(A27,[1]TDSheet!$A:$O,15,0)</f>
        <v>-0.4</v>
      </c>
      <c r="Z27" s="26" t="str">
        <f>VLOOKUP(A27,[1]TDSheet!$A:$X,24,0)</f>
        <v>устар</v>
      </c>
      <c r="AA27" s="2">
        <f t="shared" si="12"/>
        <v>0</v>
      </c>
      <c r="AB27" s="2">
        <f t="shared" si="9"/>
        <v>0</v>
      </c>
      <c r="AC27" s="2">
        <f t="shared" si="10"/>
        <v>0</v>
      </c>
    </row>
    <row r="28" spans="1:29" ht="11.1" customHeight="1" x14ac:dyDescent="0.2">
      <c r="A28" s="27" t="s">
        <v>30</v>
      </c>
      <c r="B28" s="27" t="s">
        <v>16</v>
      </c>
      <c r="C28" s="28">
        <v>9</v>
      </c>
      <c r="D28" s="28">
        <v>13</v>
      </c>
      <c r="E28" s="28">
        <v>1</v>
      </c>
      <c r="F28" s="28">
        <v>20</v>
      </c>
      <c r="G28" s="22">
        <f>VLOOKUP(A28,[1]TDSheet!$A:$H,8,0)</f>
        <v>0</v>
      </c>
      <c r="H28" s="2">
        <f>VLOOKUP(A28,[1]TDSheet!$A:$I,9,0)</f>
        <v>45</v>
      </c>
      <c r="J28" s="2">
        <f>VLOOKUP(A28,[2]TDSheet!$A:$E,4,0)</f>
        <v>21</v>
      </c>
      <c r="K28" s="2">
        <f t="shared" si="4"/>
        <v>-20</v>
      </c>
      <c r="N28" s="2">
        <f t="shared" si="5"/>
        <v>0.2</v>
      </c>
      <c r="O28" s="30"/>
      <c r="P28" s="40">
        <f t="shared" si="6"/>
        <v>0</v>
      </c>
      <c r="Q28" s="23"/>
      <c r="R28" s="41"/>
      <c r="S28" s="31"/>
      <c r="U28" s="2">
        <f t="shared" si="7"/>
        <v>100</v>
      </c>
      <c r="V28" s="2">
        <f t="shared" si="8"/>
        <v>100</v>
      </c>
      <c r="W28" s="2">
        <f>VLOOKUP(A28,[1]TDSheet!$A:$V,22,0)</f>
        <v>0.66666666666666663</v>
      </c>
      <c r="X28" s="2">
        <f>VLOOKUP(A28,[1]TDSheet!$A:$W,23,0)</f>
        <v>2.8</v>
      </c>
      <c r="Y28" s="2">
        <f>VLOOKUP(A28,[1]TDSheet!$A:$O,15,0)</f>
        <v>-0.2</v>
      </c>
      <c r="Z28" s="26" t="str">
        <f>VLOOKUP(A28,[1]TDSheet!$A:$X,24,0)</f>
        <v>устар</v>
      </c>
      <c r="AA28" s="2">
        <f t="shared" si="12"/>
        <v>0</v>
      </c>
      <c r="AB28" s="2">
        <f t="shared" si="9"/>
        <v>0</v>
      </c>
      <c r="AC28" s="2">
        <f t="shared" si="10"/>
        <v>0</v>
      </c>
    </row>
    <row r="29" spans="1:29" ht="11.1" customHeight="1" x14ac:dyDescent="0.2">
      <c r="A29" s="8" t="s">
        <v>31</v>
      </c>
      <c r="B29" s="8" t="s">
        <v>16</v>
      </c>
      <c r="C29" s="9">
        <v>3</v>
      </c>
      <c r="D29" s="9">
        <v>48</v>
      </c>
      <c r="E29" s="9"/>
      <c r="F29" s="9">
        <v>50</v>
      </c>
      <c r="G29" s="22">
        <f>VLOOKUP(A29,[1]TDSheet!$A:$H,8,0)</f>
        <v>0.6</v>
      </c>
      <c r="H29" s="2">
        <f>VLOOKUP(A29,[1]TDSheet!$A:$I,9,0)</f>
        <v>45</v>
      </c>
      <c r="I29" s="2" t="str">
        <f>VLOOKUP(A29,[1]TDSheet!$A:$J,10,0)</f>
        <v>Вояж</v>
      </c>
      <c r="K29" s="2">
        <f t="shared" si="4"/>
        <v>0</v>
      </c>
      <c r="L29" s="2">
        <f>VLOOKUP(A29,[1]TDSheet!$A:$M,13,0)</f>
        <v>50</v>
      </c>
      <c r="N29" s="2">
        <f t="shared" si="5"/>
        <v>0</v>
      </c>
      <c r="O29" s="30"/>
      <c r="P29" s="40">
        <f t="shared" si="6"/>
        <v>0</v>
      </c>
      <c r="Q29" s="23"/>
      <c r="R29" s="41"/>
      <c r="S29" s="31"/>
      <c r="U29" s="2" t="e">
        <f t="shared" si="7"/>
        <v>#DIV/0!</v>
      </c>
      <c r="V29" s="2" t="e">
        <f t="shared" si="8"/>
        <v>#DIV/0!</v>
      </c>
      <c r="W29" s="2">
        <f>VLOOKUP(A29,[1]TDSheet!$A:$V,22,0)</f>
        <v>0</v>
      </c>
      <c r="X29" s="2">
        <f>VLOOKUP(A29,[1]TDSheet!$A:$W,23,0)</f>
        <v>6.8</v>
      </c>
      <c r="Y29" s="2">
        <f>VLOOKUP(A29,[1]TDSheet!$A:$O,15,0)</f>
        <v>0.2</v>
      </c>
      <c r="AA29" s="2">
        <f t="shared" si="12"/>
        <v>0</v>
      </c>
      <c r="AB29" s="2">
        <f t="shared" si="9"/>
        <v>0</v>
      </c>
      <c r="AC29" s="2">
        <f t="shared" si="10"/>
        <v>0</v>
      </c>
    </row>
    <row r="30" spans="1:29" ht="11.1" customHeight="1" x14ac:dyDescent="0.2">
      <c r="A30" s="8" t="s">
        <v>136</v>
      </c>
      <c r="B30" s="24" t="s">
        <v>16</v>
      </c>
      <c r="C30" s="10"/>
      <c r="D30" s="9"/>
      <c r="E30" s="9"/>
      <c r="F30" s="9"/>
      <c r="G30" s="22">
        <f>VLOOKUP(A30,[1]TDSheet!$A:$H,8,0)</f>
        <v>0.42</v>
      </c>
      <c r="H30" s="2">
        <f>VLOOKUP(A30,[1]TDSheet!$A:$I,9,0)</f>
        <v>35</v>
      </c>
      <c r="I30" s="2" t="str">
        <f>VLOOKUP(A30,[1]TDSheet!$A:$J,10,0)</f>
        <v>Вояж</v>
      </c>
      <c r="K30" s="2">
        <f t="shared" si="4"/>
        <v>0</v>
      </c>
      <c r="L30" s="2">
        <f>VLOOKUP(A30,[1]TDSheet!$A:$M,13,0)</f>
        <v>40</v>
      </c>
      <c r="N30" s="2">
        <f t="shared" si="5"/>
        <v>0</v>
      </c>
      <c r="O30" s="30"/>
      <c r="P30" s="40">
        <f t="shared" si="6"/>
        <v>0</v>
      </c>
      <c r="Q30" s="23"/>
      <c r="R30" s="41"/>
      <c r="S30" s="31"/>
      <c r="U30" s="2" t="e">
        <f t="shared" si="7"/>
        <v>#DIV/0!</v>
      </c>
      <c r="V30" s="2" t="e">
        <f t="shared" si="8"/>
        <v>#DIV/0!</v>
      </c>
      <c r="W30" s="2">
        <f>VLOOKUP(A30,[1]TDSheet!$A:$V,22,0)</f>
        <v>0</v>
      </c>
      <c r="X30" s="2">
        <f>VLOOKUP(A30,[1]TDSheet!$A:$W,23,0)</f>
        <v>0</v>
      </c>
      <c r="Y30" s="2">
        <f>VLOOKUP(A30,[1]TDSheet!$A:$O,15,0)</f>
        <v>0</v>
      </c>
      <c r="AA30" s="2">
        <f t="shared" si="12"/>
        <v>0</v>
      </c>
      <c r="AB30" s="2">
        <f t="shared" si="9"/>
        <v>0</v>
      </c>
      <c r="AC30" s="2">
        <f t="shared" si="10"/>
        <v>0</v>
      </c>
    </row>
    <row r="31" spans="1:29" ht="11.1" customHeight="1" x14ac:dyDescent="0.2">
      <c r="A31" s="8" t="s">
        <v>32</v>
      </c>
      <c r="B31" s="8" t="s">
        <v>16</v>
      </c>
      <c r="C31" s="10"/>
      <c r="D31" s="9">
        <v>32</v>
      </c>
      <c r="E31" s="9">
        <v>1</v>
      </c>
      <c r="F31" s="9">
        <v>31</v>
      </c>
      <c r="G31" s="22">
        <f>VLOOKUP(A31,[1]TDSheet!$A:$H,8,0)</f>
        <v>0.55000000000000004</v>
      </c>
      <c r="H31" s="2">
        <f>VLOOKUP(A31,[1]TDSheet!$A:$I,9,0)</f>
        <v>45</v>
      </c>
      <c r="I31" s="2" t="str">
        <f>VLOOKUP(A31,[1]TDSheet!$A:$J,10,0)</f>
        <v>Вояж</v>
      </c>
      <c r="J31" s="2">
        <f>VLOOKUP(A31,[2]TDSheet!$A:$E,4,0)</f>
        <v>1</v>
      </c>
      <c r="K31" s="2">
        <f t="shared" si="4"/>
        <v>0</v>
      </c>
      <c r="L31" s="2">
        <f>VLOOKUP(A31,[1]TDSheet!$A:$M,13,0)</f>
        <v>30</v>
      </c>
      <c r="N31" s="2">
        <f t="shared" si="5"/>
        <v>0.2</v>
      </c>
      <c r="O31" s="30"/>
      <c r="P31" s="40">
        <f t="shared" si="6"/>
        <v>0</v>
      </c>
      <c r="Q31" s="23"/>
      <c r="R31" s="41"/>
      <c r="S31" s="31"/>
      <c r="U31" s="2">
        <f t="shared" si="7"/>
        <v>305</v>
      </c>
      <c r="V31" s="2">
        <f t="shared" si="8"/>
        <v>305</v>
      </c>
      <c r="W31" s="2">
        <f>VLOOKUP(A31,[1]TDSheet!$A:$V,22,0)</f>
        <v>0</v>
      </c>
      <c r="X31" s="2">
        <f>VLOOKUP(A31,[1]TDSheet!$A:$W,23,0)</f>
        <v>0</v>
      </c>
      <c r="Y31" s="2">
        <f>VLOOKUP(A31,[1]TDSheet!$A:$O,15,0)</f>
        <v>0.2</v>
      </c>
      <c r="AA31" s="2">
        <f t="shared" si="12"/>
        <v>0</v>
      </c>
      <c r="AB31" s="2">
        <f t="shared" si="9"/>
        <v>0</v>
      </c>
      <c r="AC31" s="2">
        <f t="shared" si="10"/>
        <v>0</v>
      </c>
    </row>
    <row r="32" spans="1:29" ht="21.95" customHeight="1" x14ac:dyDescent="0.2">
      <c r="A32" s="8" t="s">
        <v>33</v>
      </c>
      <c r="B32" s="8" t="s">
        <v>16</v>
      </c>
      <c r="C32" s="9">
        <v>51</v>
      </c>
      <c r="D32" s="9">
        <v>36</v>
      </c>
      <c r="E32" s="9">
        <v>34</v>
      </c>
      <c r="F32" s="9">
        <v>50</v>
      </c>
      <c r="G32" s="22">
        <f>VLOOKUP(A32,[1]TDSheet!$A:$H,8,0)</f>
        <v>0.35</v>
      </c>
      <c r="H32" s="2">
        <f>VLOOKUP(A32,[1]TDSheet!$A:$I,9,0)</f>
        <v>45</v>
      </c>
      <c r="I32" s="2" t="str">
        <f>VLOOKUP(A32,[1]TDSheet!$A:$J,10,0)</f>
        <v>Вояж</v>
      </c>
      <c r="J32" s="2">
        <f>VLOOKUP(A32,[2]TDSheet!$A:$E,4,0)</f>
        <v>40</v>
      </c>
      <c r="K32" s="2">
        <f t="shared" si="4"/>
        <v>-6</v>
      </c>
      <c r="L32" s="2">
        <f>VLOOKUP(A32,[1]TDSheet!$A:$M,13,0)</f>
        <v>30</v>
      </c>
      <c r="N32" s="2">
        <f t="shared" si="5"/>
        <v>6.8</v>
      </c>
      <c r="O32" s="30">
        <f t="shared" ref="O32:O37" si="13">13*N32-M32-L32-F32</f>
        <v>8.3999999999999915</v>
      </c>
      <c r="P32" s="40">
        <f t="shared" si="6"/>
        <v>8.3999999999999915</v>
      </c>
      <c r="Q32" s="23"/>
      <c r="R32" s="41"/>
      <c r="S32" s="31"/>
      <c r="U32" s="2">
        <f t="shared" si="7"/>
        <v>12.999999999999998</v>
      </c>
      <c r="V32" s="2">
        <f t="shared" si="8"/>
        <v>11.764705882352942</v>
      </c>
      <c r="W32" s="2">
        <f>VLOOKUP(A32,[1]TDSheet!$A:$V,22,0)</f>
        <v>9.6666666666666661</v>
      </c>
      <c r="X32" s="2">
        <f>VLOOKUP(A32,[1]TDSheet!$A:$W,23,0)</f>
        <v>7</v>
      </c>
      <c r="Y32" s="2">
        <f>VLOOKUP(A32,[1]TDSheet!$A:$O,15,0)</f>
        <v>6.6</v>
      </c>
      <c r="AA32" s="2">
        <f t="shared" si="12"/>
        <v>2.9399999999999968</v>
      </c>
      <c r="AB32" s="2">
        <f t="shared" si="9"/>
        <v>0</v>
      </c>
      <c r="AC32" s="2">
        <f t="shared" si="10"/>
        <v>0</v>
      </c>
    </row>
    <row r="33" spans="1:29" ht="21.95" customHeight="1" x14ac:dyDescent="0.2">
      <c r="A33" s="8" t="s">
        <v>34</v>
      </c>
      <c r="B33" s="8" t="s">
        <v>16</v>
      </c>
      <c r="C33" s="9">
        <v>30</v>
      </c>
      <c r="D33" s="9">
        <v>42</v>
      </c>
      <c r="E33" s="9">
        <v>34</v>
      </c>
      <c r="F33" s="9">
        <v>38</v>
      </c>
      <c r="G33" s="22">
        <f>VLOOKUP(A33,[1]TDSheet!$A:$H,8,0)</f>
        <v>0.35</v>
      </c>
      <c r="H33" s="2">
        <f>VLOOKUP(A33,[1]TDSheet!$A:$I,9,0)</f>
        <v>45</v>
      </c>
      <c r="I33" s="2" t="str">
        <f>VLOOKUP(A33,[1]TDSheet!$A:$J,10,0)</f>
        <v>Вояж</v>
      </c>
      <c r="J33" s="2">
        <f>VLOOKUP(A33,[2]TDSheet!$A:$E,4,0)</f>
        <v>39</v>
      </c>
      <c r="K33" s="2">
        <f t="shared" si="4"/>
        <v>-5</v>
      </c>
      <c r="L33" s="2">
        <f>VLOOKUP(A33,[1]TDSheet!$A:$M,13,0)</f>
        <v>30</v>
      </c>
      <c r="N33" s="2">
        <f t="shared" si="5"/>
        <v>6.8</v>
      </c>
      <c r="O33" s="30">
        <f t="shared" si="13"/>
        <v>20.399999999999991</v>
      </c>
      <c r="P33" s="40">
        <f t="shared" si="6"/>
        <v>20.399999999999991</v>
      </c>
      <c r="Q33" s="23"/>
      <c r="R33" s="41"/>
      <c r="S33" s="31"/>
      <c r="U33" s="2">
        <f t="shared" si="7"/>
        <v>12.999999999999998</v>
      </c>
      <c r="V33" s="2">
        <f t="shared" si="8"/>
        <v>10</v>
      </c>
      <c r="W33" s="2">
        <f>VLOOKUP(A33,[1]TDSheet!$A:$V,22,0)</f>
        <v>8</v>
      </c>
      <c r="X33" s="2">
        <f>VLOOKUP(A33,[1]TDSheet!$A:$W,23,0)</f>
        <v>0</v>
      </c>
      <c r="Y33" s="2">
        <f>VLOOKUP(A33,[1]TDSheet!$A:$O,15,0)</f>
        <v>7</v>
      </c>
      <c r="AA33" s="2">
        <f t="shared" si="12"/>
        <v>7.1399999999999961</v>
      </c>
      <c r="AB33" s="2">
        <f t="shared" si="9"/>
        <v>0</v>
      </c>
      <c r="AC33" s="2">
        <f t="shared" si="10"/>
        <v>0</v>
      </c>
    </row>
    <row r="34" spans="1:29" ht="11.1" customHeight="1" x14ac:dyDescent="0.2">
      <c r="A34" s="8" t="s">
        <v>35</v>
      </c>
      <c r="B34" s="8" t="s">
        <v>9</v>
      </c>
      <c r="C34" s="9">
        <v>792.37400000000002</v>
      </c>
      <c r="D34" s="9">
        <v>332.72300000000001</v>
      </c>
      <c r="E34" s="9">
        <v>544.87</v>
      </c>
      <c r="F34" s="9">
        <v>449.87200000000001</v>
      </c>
      <c r="G34" s="22">
        <f>VLOOKUP(A34,[1]TDSheet!$A:$H,8,0)</f>
        <v>1</v>
      </c>
      <c r="H34" s="2">
        <f>VLOOKUP(A34,[1]TDSheet!$A:$I,9,0)</f>
        <v>55</v>
      </c>
      <c r="J34" s="2">
        <f>VLOOKUP(A34,[2]TDSheet!$A:$E,4,0)</f>
        <v>527.86500000000001</v>
      </c>
      <c r="K34" s="2">
        <f t="shared" si="4"/>
        <v>17.004999999999995</v>
      </c>
      <c r="M34" s="2">
        <f>VLOOKUP(A34,[1]TDSheet!$A:$P,16,0)</f>
        <v>300</v>
      </c>
      <c r="N34" s="2">
        <f t="shared" si="5"/>
        <v>108.974</v>
      </c>
      <c r="O34" s="30">
        <f t="shared" si="13"/>
        <v>666.79</v>
      </c>
      <c r="P34" s="40">
        <f t="shared" si="6"/>
        <v>166.78999999999996</v>
      </c>
      <c r="Q34" s="23">
        <v>300</v>
      </c>
      <c r="R34" s="41">
        <v>200</v>
      </c>
      <c r="S34" s="31"/>
      <c r="U34" s="2">
        <f t="shared" si="7"/>
        <v>13</v>
      </c>
      <c r="V34" s="2">
        <f t="shared" si="8"/>
        <v>6.8812010204268912</v>
      </c>
      <c r="W34" s="2">
        <f>VLOOKUP(A34,[1]TDSheet!$A:$V,22,0)</f>
        <v>46.961666666666666</v>
      </c>
      <c r="X34" s="2">
        <f>VLOOKUP(A34,[1]TDSheet!$A:$W,23,0)</f>
        <v>82.364599999999996</v>
      </c>
      <c r="Y34" s="2">
        <f>VLOOKUP(A34,[1]TDSheet!$A:$O,15,0)</f>
        <v>100.08239999999999</v>
      </c>
      <c r="AA34" s="2">
        <f t="shared" si="12"/>
        <v>166.78999999999996</v>
      </c>
      <c r="AB34" s="2">
        <f t="shared" si="9"/>
        <v>300</v>
      </c>
      <c r="AC34" s="2">
        <f t="shared" si="10"/>
        <v>200</v>
      </c>
    </row>
    <row r="35" spans="1:29" ht="11.1" customHeight="1" x14ac:dyDescent="0.2">
      <c r="A35" s="8" t="s">
        <v>36</v>
      </c>
      <c r="B35" s="8" t="s">
        <v>9</v>
      </c>
      <c r="C35" s="9">
        <v>2317.4229999999998</v>
      </c>
      <c r="D35" s="9">
        <v>1522.09</v>
      </c>
      <c r="E35" s="9">
        <v>1978.248</v>
      </c>
      <c r="F35" s="9">
        <v>1584.19</v>
      </c>
      <c r="G35" s="22">
        <f>VLOOKUP(A35,[1]TDSheet!$A:$H,8,0)</f>
        <v>1</v>
      </c>
      <c r="H35" s="2">
        <f>VLOOKUP(A35,[1]TDSheet!$A:$I,9,0)</f>
        <v>50</v>
      </c>
      <c r="J35" s="2">
        <f>VLOOKUP(A35,[2]TDSheet!$A:$E,4,0)</f>
        <v>1929.5</v>
      </c>
      <c r="K35" s="2">
        <f t="shared" si="4"/>
        <v>48.748000000000047</v>
      </c>
      <c r="M35" s="2">
        <f>VLOOKUP(A35,[1]TDSheet!$A:$P,16,0)</f>
        <v>1900</v>
      </c>
      <c r="N35" s="2">
        <f t="shared" si="5"/>
        <v>395.64960000000002</v>
      </c>
      <c r="O35" s="30">
        <f>14*N35-M35-L35-F35</f>
        <v>2054.9043999999999</v>
      </c>
      <c r="P35" s="40">
        <f t="shared" si="6"/>
        <v>554.9043999999999</v>
      </c>
      <c r="Q35" s="23">
        <v>1000</v>
      </c>
      <c r="R35" s="41">
        <v>500</v>
      </c>
      <c r="S35" s="31"/>
      <c r="U35" s="2">
        <f t="shared" si="7"/>
        <v>14</v>
      </c>
      <c r="V35" s="2">
        <f t="shared" si="8"/>
        <v>8.8062517945171681</v>
      </c>
      <c r="W35" s="2">
        <f>VLOOKUP(A35,[1]TDSheet!$A:$V,22,0)</f>
        <v>261.53433333333334</v>
      </c>
      <c r="X35" s="2">
        <f>VLOOKUP(A35,[1]TDSheet!$A:$W,23,0)</f>
        <v>275.75059999999996</v>
      </c>
      <c r="Y35" s="2">
        <f>VLOOKUP(A35,[1]TDSheet!$A:$O,15,0)</f>
        <v>348.29259999999999</v>
      </c>
      <c r="AA35" s="2">
        <f t="shared" si="12"/>
        <v>554.9043999999999</v>
      </c>
      <c r="AB35" s="2">
        <f t="shared" si="9"/>
        <v>1000</v>
      </c>
      <c r="AC35" s="2">
        <f t="shared" si="10"/>
        <v>500</v>
      </c>
    </row>
    <row r="36" spans="1:29" ht="11.1" customHeight="1" x14ac:dyDescent="0.2">
      <c r="A36" s="8" t="s">
        <v>37</v>
      </c>
      <c r="B36" s="8" t="s">
        <v>9</v>
      </c>
      <c r="C36" s="9">
        <v>48.566000000000003</v>
      </c>
      <c r="D36" s="9">
        <v>100.85</v>
      </c>
      <c r="E36" s="9">
        <v>50.404000000000003</v>
      </c>
      <c r="F36" s="9">
        <v>83.120999999999995</v>
      </c>
      <c r="G36" s="22">
        <f>VLOOKUP(A36,[1]TDSheet!$A:$H,8,0)</f>
        <v>1</v>
      </c>
      <c r="H36" s="2">
        <f>VLOOKUP(A36,[1]TDSheet!$A:$I,9,0)</f>
        <v>55</v>
      </c>
      <c r="J36" s="2">
        <f>VLOOKUP(A36,[2]TDSheet!$A:$E,4,0)</f>
        <v>47.55</v>
      </c>
      <c r="K36" s="2">
        <f t="shared" si="4"/>
        <v>2.8540000000000063</v>
      </c>
      <c r="N36" s="2">
        <f t="shared" si="5"/>
        <v>10.0808</v>
      </c>
      <c r="O36" s="30">
        <f t="shared" si="13"/>
        <v>47.929400000000001</v>
      </c>
      <c r="P36" s="40">
        <f t="shared" si="6"/>
        <v>47.929400000000001</v>
      </c>
      <c r="Q36" s="23"/>
      <c r="R36" s="41"/>
      <c r="S36" s="31"/>
      <c r="U36" s="2">
        <f t="shared" si="7"/>
        <v>13</v>
      </c>
      <c r="V36" s="2">
        <f t="shared" si="8"/>
        <v>8.2454765494802</v>
      </c>
      <c r="W36" s="2">
        <f>VLOOKUP(A36,[1]TDSheet!$A:$V,22,0)</f>
        <v>15.820666666666668</v>
      </c>
      <c r="X36" s="2">
        <f>VLOOKUP(A36,[1]TDSheet!$A:$W,23,0)</f>
        <v>10.913399999999999</v>
      </c>
      <c r="Y36" s="2">
        <f>VLOOKUP(A36,[1]TDSheet!$A:$O,15,0)</f>
        <v>9.0191999999999997</v>
      </c>
      <c r="AA36" s="2">
        <f t="shared" si="12"/>
        <v>47.929400000000001</v>
      </c>
      <c r="AB36" s="2">
        <f t="shared" si="9"/>
        <v>0</v>
      </c>
      <c r="AC36" s="2">
        <f t="shared" si="10"/>
        <v>0</v>
      </c>
    </row>
    <row r="37" spans="1:29" ht="11.1" customHeight="1" x14ac:dyDescent="0.2">
      <c r="A37" s="8" t="s">
        <v>38</v>
      </c>
      <c r="B37" s="8" t="s">
        <v>9</v>
      </c>
      <c r="C37" s="9">
        <v>1595.692</v>
      </c>
      <c r="D37" s="9">
        <v>591.65300000000002</v>
      </c>
      <c r="E37" s="9">
        <v>984.33299999999997</v>
      </c>
      <c r="F37" s="9">
        <v>996.27499999999998</v>
      </c>
      <c r="G37" s="22">
        <f>VLOOKUP(A37,[1]TDSheet!$A:$H,8,0)</f>
        <v>1</v>
      </c>
      <c r="H37" s="2">
        <f>VLOOKUP(A37,[1]TDSheet!$A:$I,9,0)</f>
        <v>55</v>
      </c>
      <c r="J37" s="2">
        <f>VLOOKUP(A37,[2]TDSheet!$A:$E,4,0)</f>
        <v>944.98</v>
      </c>
      <c r="K37" s="2">
        <f t="shared" si="4"/>
        <v>39.352999999999952</v>
      </c>
      <c r="M37" s="2">
        <f>VLOOKUP(A37,[1]TDSheet!$A:$P,16,0)</f>
        <v>750</v>
      </c>
      <c r="N37" s="2">
        <f t="shared" si="5"/>
        <v>196.86660000000001</v>
      </c>
      <c r="O37" s="30">
        <f t="shared" si="13"/>
        <v>812.99080000000015</v>
      </c>
      <c r="P37" s="40">
        <f t="shared" si="6"/>
        <v>412.99080000000015</v>
      </c>
      <c r="Q37" s="23">
        <v>200</v>
      </c>
      <c r="R37" s="41">
        <v>200</v>
      </c>
      <c r="S37" s="31"/>
      <c r="U37" s="2">
        <f t="shared" si="7"/>
        <v>13</v>
      </c>
      <c r="V37" s="2">
        <f t="shared" si="8"/>
        <v>8.8703467220950643</v>
      </c>
      <c r="W37" s="2">
        <f>VLOOKUP(A37,[1]TDSheet!$A:$V,22,0)</f>
        <v>136.73699999999999</v>
      </c>
      <c r="X37" s="2">
        <f>VLOOKUP(A37,[1]TDSheet!$A:$W,23,0)</f>
        <v>164.04760000000002</v>
      </c>
      <c r="Y37" s="2">
        <f>VLOOKUP(A37,[1]TDSheet!$A:$O,15,0)</f>
        <v>177.78960000000001</v>
      </c>
      <c r="AA37" s="2">
        <f t="shared" si="12"/>
        <v>412.99080000000015</v>
      </c>
      <c r="AB37" s="2">
        <f t="shared" si="9"/>
        <v>200</v>
      </c>
      <c r="AC37" s="2">
        <f t="shared" si="10"/>
        <v>200</v>
      </c>
    </row>
    <row r="38" spans="1:29" ht="21.95" customHeight="1" x14ac:dyDescent="0.2">
      <c r="A38" s="8" t="s">
        <v>39</v>
      </c>
      <c r="B38" s="8" t="s">
        <v>9</v>
      </c>
      <c r="C38" s="9">
        <v>-10.391999999999999</v>
      </c>
      <c r="D38" s="9"/>
      <c r="E38" s="9"/>
      <c r="F38" s="9">
        <v>-10.391999999999999</v>
      </c>
      <c r="G38" s="22">
        <f>VLOOKUP(A38,[1]TDSheet!$A:$H,8,0)</f>
        <v>0</v>
      </c>
      <c r="H38" s="2" t="e">
        <f>VLOOKUP(A38,[1]TDSheet!$A:$I,9,0)</f>
        <v>#N/A</v>
      </c>
      <c r="K38" s="2">
        <f t="shared" si="4"/>
        <v>0</v>
      </c>
      <c r="N38" s="2">
        <f t="shared" si="5"/>
        <v>0</v>
      </c>
      <c r="O38" s="30"/>
      <c r="P38" s="40">
        <f t="shared" si="6"/>
        <v>0</v>
      </c>
      <c r="Q38" s="23"/>
      <c r="R38" s="41"/>
      <c r="S38" s="31"/>
      <c r="U38" s="2" t="e">
        <f t="shared" si="7"/>
        <v>#DIV/0!</v>
      </c>
      <c r="V38" s="2" t="e">
        <f t="shared" si="8"/>
        <v>#DIV/0!</v>
      </c>
      <c r="W38" s="2">
        <f>VLOOKUP(A38,[1]TDSheet!$A:$V,22,0)</f>
        <v>3.464</v>
      </c>
      <c r="X38" s="2">
        <f>VLOOKUP(A38,[1]TDSheet!$A:$W,23,0)</f>
        <v>0</v>
      </c>
      <c r="Y38" s="2">
        <f>VLOOKUP(A38,[1]TDSheet!$A:$O,15,0)</f>
        <v>0</v>
      </c>
      <c r="AA38" s="2">
        <f t="shared" si="12"/>
        <v>0</v>
      </c>
      <c r="AB38" s="2">
        <f t="shared" si="9"/>
        <v>0</v>
      </c>
      <c r="AC38" s="2">
        <f t="shared" si="10"/>
        <v>0</v>
      </c>
    </row>
    <row r="39" spans="1:29" ht="11.1" customHeight="1" x14ac:dyDescent="0.2">
      <c r="A39" s="8" t="s">
        <v>40</v>
      </c>
      <c r="B39" s="8" t="s">
        <v>9</v>
      </c>
      <c r="C39" s="9">
        <v>4114.3379999999997</v>
      </c>
      <c r="D39" s="9">
        <v>3220.2249999999999</v>
      </c>
      <c r="E39" s="9">
        <v>2924.2719999999999</v>
      </c>
      <c r="F39" s="9">
        <v>3941.7579999999998</v>
      </c>
      <c r="G39" s="22">
        <f>VLOOKUP(A39,[1]TDSheet!$A:$H,8,0)</f>
        <v>1</v>
      </c>
      <c r="H39" s="2">
        <f>VLOOKUP(A39,[1]TDSheet!$A:$I,9,0)</f>
        <v>60</v>
      </c>
      <c r="J39" s="2">
        <f>VLOOKUP(A39,[2]TDSheet!$A:$E,4,0)</f>
        <v>2813.35</v>
      </c>
      <c r="K39" s="2">
        <f t="shared" si="4"/>
        <v>110.92200000000003</v>
      </c>
      <c r="M39" s="2">
        <f>VLOOKUP(A39,[1]TDSheet!$A:$P,16,0)</f>
        <v>1200</v>
      </c>
      <c r="N39" s="2">
        <f t="shared" si="5"/>
        <v>584.85439999999994</v>
      </c>
      <c r="O39" s="30">
        <f>14*N39-M39-L39-F39</f>
        <v>3046.2035999999989</v>
      </c>
      <c r="P39" s="40">
        <f t="shared" si="6"/>
        <v>1046.2035999999989</v>
      </c>
      <c r="Q39" s="23">
        <v>1000</v>
      </c>
      <c r="R39" s="41">
        <v>1000</v>
      </c>
      <c r="S39" s="31"/>
      <c r="U39" s="2">
        <f t="shared" si="7"/>
        <v>14</v>
      </c>
      <c r="V39" s="2">
        <f t="shared" si="8"/>
        <v>8.7915180256829739</v>
      </c>
      <c r="W39" s="2">
        <f>VLOOKUP(A39,[1]TDSheet!$A:$V,22,0)</f>
        <v>394.50866666666667</v>
      </c>
      <c r="X39" s="2">
        <f>VLOOKUP(A39,[1]TDSheet!$A:$W,23,0)</f>
        <v>522.82060000000001</v>
      </c>
      <c r="Y39" s="2">
        <f>VLOOKUP(A39,[1]TDSheet!$A:$O,15,0)</f>
        <v>524.91180000000008</v>
      </c>
      <c r="AA39" s="2">
        <f t="shared" si="12"/>
        <v>1046.2035999999989</v>
      </c>
      <c r="AB39" s="2">
        <f t="shared" si="9"/>
        <v>1000</v>
      </c>
      <c r="AC39" s="2">
        <f t="shared" si="10"/>
        <v>1000</v>
      </c>
    </row>
    <row r="40" spans="1:29" ht="11.1" customHeight="1" x14ac:dyDescent="0.2">
      <c r="A40" s="8" t="s">
        <v>41</v>
      </c>
      <c r="B40" s="8" t="s">
        <v>9</v>
      </c>
      <c r="C40" s="9">
        <v>244.13399999999999</v>
      </c>
      <c r="D40" s="9">
        <v>137.60499999999999</v>
      </c>
      <c r="E40" s="9">
        <v>256.32600000000002</v>
      </c>
      <c r="F40" s="9">
        <v>87.492000000000004</v>
      </c>
      <c r="G40" s="22">
        <f>VLOOKUP(A40,[1]TDSheet!$A:$H,8,0)</f>
        <v>1</v>
      </c>
      <c r="H40" s="2">
        <f>VLOOKUP(A40,[1]TDSheet!$A:$I,9,0)</f>
        <v>50</v>
      </c>
      <c r="J40" s="2">
        <f>VLOOKUP(A40,[2]TDSheet!$A:$E,4,0)</f>
        <v>257.69</v>
      </c>
      <c r="K40" s="2">
        <f t="shared" si="4"/>
        <v>-1.3639999999999759</v>
      </c>
      <c r="M40" s="2">
        <f>VLOOKUP(A40,[1]TDSheet!$A:$P,16,0)</f>
        <v>220</v>
      </c>
      <c r="N40" s="2">
        <f t="shared" si="5"/>
        <v>51.265200000000007</v>
      </c>
      <c r="O40" s="30">
        <f t="shared" ref="O40:O52" si="14">13*N40-M40-L40-F40</f>
        <v>358.95560000000006</v>
      </c>
      <c r="P40" s="40">
        <f t="shared" si="6"/>
        <v>358.95560000000006</v>
      </c>
      <c r="Q40" s="23"/>
      <c r="R40" s="41"/>
      <c r="S40" s="31"/>
      <c r="U40" s="2">
        <f t="shared" si="7"/>
        <v>13</v>
      </c>
      <c r="V40" s="2">
        <f t="shared" si="8"/>
        <v>5.9980649641472183</v>
      </c>
      <c r="W40" s="2">
        <f>VLOOKUP(A40,[1]TDSheet!$A:$V,22,0)</f>
        <v>19.102333333333334</v>
      </c>
      <c r="X40" s="2">
        <f>VLOOKUP(A40,[1]TDSheet!$A:$W,23,0)</f>
        <v>28.377199999999998</v>
      </c>
      <c r="Y40" s="2">
        <f>VLOOKUP(A40,[1]TDSheet!$A:$O,15,0)</f>
        <v>40.8446</v>
      </c>
      <c r="AA40" s="2">
        <f t="shared" si="12"/>
        <v>358.95560000000006</v>
      </c>
      <c r="AB40" s="2">
        <f t="shared" si="9"/>
        <v>0</v>
      </c>
      <c r="AC40" s="2">
        <f t="shared" si="10"/>
        <v>0</v>
      </c>
    </row>
    <row r="41" spans="1:29" ht="11.1" customHeight="1" x14ac:dyDescent="0.2">
      <c r="A41" s="8" t="s">
        <v>42</v>
      </c>
      <c r="B41" s="8" t="s">
        <v>9</v>
      </c>
      <c r="C41" s="9">
        <v>1194.5920000000001</v>
      </c>
      <c r="D41" s="9">
        <v>517.63</v>
      </c>
      <c r="E41" s="9">
        <v>779.91600000000005</v>
      </c>
      <c r="F41" s="9">
        <v>759.24599999999998</v>
      </c>
      <c r="G41" s="22">
        <f>VLOOKUP(A41,[1]TDSheet!$A:$H,8,0)</f>
        <v>1</v>
      </c>
      <c r="H41" s="2">
        <f>VLOOKUP(A41,[1]TDSheet!$A:$I,9,0)</f>
        <v>55</v>
      </c>
      <c r="J41" s="2">
        <f>VLOOKUP(A41,[2]TDSheet!$A:$E,4,0)</f>
        <v>747.33</v>
      </c>
      <c r="K41" s="2">
        <f t="shared" si="4"/>
        <v>32.586000000000013</v>
      </c>
      <c r="M41" s="2">
        <f>VLOOKUP(A41,[1]TDSheet!$A:$P,16,0)</f>
        <v>320</v>
      </c>
      <c r="N41" s="2">
        <f t="shared" si="5"/>
        <v>155.98320000000001</v>
      </c>
      <c r="O41" s="30">
        <f t="shared" si="14"/>
        <v>948.53560000000027</v>
      </c>
      <c r="P41" s="40">
        <f t="shared" si="6"/>
        <v>548.53560000000027</v>
      </c>
      <c r="Q41" s="23"/>
      <c r="R41" s="41">
        <v>400</v>
      </c>
      <c r="S41" s="31"/>
      <c r="U41" s="2">
        <f t="shared" si="7"/>
        <v>13</v>
      </c>
      <c r="V41" s="2">
        <f t="shared" si="8"/>
        <v>6.9189887116048396</v>
      </c>
      <c r="W41" s="2">
        <f>VLOOKUP(A41,[1]TDSheet!$A:$V,22,0)</f>
        <v>116.25433333333332</v>
      </c>
      <c r="X41" s="2">
        <f>VLOOKUP(A41,[1]TDSheet!$A:$W,23,0)</f>
        <v>127.5814</v>
      </c>
      <c r="Y41" s="2">
        <f>VLOOKUP(A41,[1]TDSheet!$A:$O,15,0)</f>
        <v>139.6354</v>
      </c>
      <c r="AA41" s="2">
        <f t="shared" si="12"/>
        <v>548.53560000000027</v>
      </c>
      <c r="AB41" s="2">
        <f t="shared" si="9"/>
        <v>0</v>
      </c>
      <c r="AC41" s="2">
        <f t="shared" si="10"/>
        <v>400</v>
      </c>
    </row>
    <row r="42" spans="1:29" ht="11.1" customHeight="1" x14ac:dyDescent="0.2">
      <c r="A42" s="8" t="s">
        <v>43</v>
      </c>
      <c r="B42" s="8" t="s">
        <v>9</v>
      </c>
      <c r="C42" s="9">
        <v>2616.7350000000001</v>
      </c>
      <c r="D42" s="9">
        <v>3332.97</v>
      </c>
      <c r="E42" s="9">
        <v>2198.788</v>
      </c>
      <c r="F42" s="9">
        <v>3437.4920000000002</v>
      </c>
      <c r="G42" s="22">
        <f>VLOOKUP(A42,[1]TDSheet!$A:$H,8,0)</f>
        <v>1</v>
      </c>
      <c r="H42" s="2">
        <f>VLOOKUP(A42,[1]TDSheet!$A:$I,9,0)</f>
        <v>60</v>
      </c>
      <c r="J42" s="2">
        <f>VLOOKUP(A42,[2]TDSheet!$A:$E,4,0)</f>
        <v>2142</v>
      </c>
      <c r="K42" s="2">
        <f t="shared" si="4"/>
        <v>56.788000000000011</v>
      </c>
      <c r="M42" s="2">
        <f>VLOOKUP(A42,[1]TDSheet!$A:$P,16,0)</f>
        <v>400</v>
      </c>
      <c r="N42" s="2">
        <f t="shared" si="5"/>
        <v>439.75760000000002</v>
      </c>
      <c r="O42" s="30">
        <f>14*N42-M42-L42-F42</f>
        <v>2319.1144000000004</v>
      </c>
      <c r="P42" s="40">
        <f t="shared" si="6"/>
        <v>819.11440000000039</v>
      </c>
      <c r="Q42" s="23">
        <v>500</v>
      </c>
      <c r="R42" s="41">
        <v>1000</v>
      </c>
      <c r="S42" s="31"/>
      <c r="U42" s="2">
        <f t="shared" si="7"/>
        <v>14</v>
      </c>
      <c r="V42" s="2">
        <f t="shared" si="8"/>
        <v>8.7263801694387997</v>
      </c>
      <c r="W42" s="2">
        <f>VLOOKUP(A42,[1]TDSheet!$A:$V,22,0)</f>
        <v>312.61166666666668</v>
      </c>
      <c r="X42" s="2">
        <f>VLOOKUP(A42,[1]TDSheet!$A:$W,23,0)</f>
        <v>424.959</v>
      </c>
      <c r="Y42" s="2">
        <f>VLOOKUP(A42,[1]TDSheet!$A:$O,15,0)</f>
        <v>386.83980000000003</v>
      </c>
      <c r="AA42" s="2">
        <f t="shared" si="12"/>
        <v>819.11440000000039</v>
      </c>
      <c r="AB42" s="2">
        <f t="shared" si="9"/>
        <v>500</v>
      </c>
      <c r="AC42" s="2">
        <f t="shared" si="10"/>
        <v>1000</v>
      </c>
    </row>
    <row r="43" spans="1:29" ht="11.1" customHeight="1" x14ac:dyDescent="0.2">
      <c r="A43" s="8" t="s">
        <v>44</v>
      </c>
      <c r="B43" s="8" t="s">
        <v>9</v>
      </c>
      <c r="C43" s="9">
        <v>1554.3219999999999</v>
      </c>
      <c r="D43" s="9">
        <v>1234.0219999999999</v>
      </c>
      <c r="E43" s="9">
        <v>1596.31</v>
      </c>
      <c r="F43" s="9">
        <v>1022.829</v>
      </c>
      <c r="G43" s="22">
        <f>VLOOKUP(A43,[1]TDSheet!$A:$H,8,0)</f>
        <v>1</v>
      </c>
      <c r="H43" s="2">
        <f>VLOOKUP(A43,[1]TDSheet!$A:$I,9,0)</f>
        <v>60</v>
      </c>
      <c r="J43" s="2">
        <f>VLOOKUP(A43,[2]TDSheet!$A:$E,4,0)</f>
        <v>1582.5</v>
      </c>
      <c r="K43" s="2">
        <f t="shared" si="4"/>
        <v>13.809999999999945</v>
      </c>
      <c r="M43" s="2">
        <f>VLOOKUP(A43,[1]TDSheet!$A:$P,16,0)</f>
        <v>1600</v>
      </c>
      <c r="N43" s="2">
        <f t="shared" si="5"/>
        <v>319.262</v>
      </c>
      <c r="O43" s="30">
        <f>14*N43-M43-L43-F43</f>
        <v>1846.8389999999997</v>
      </c>
      <c r="P43" s="40">
        <f t="shared" si="6"/>
        <v>346.83899999999971</v>
      </c>
      <c r="Q43" s="23">
        <v>500</v>
      </c>
      <c r="R43" s="41">
        <v>1000</v>
      </c>
      <c r="S43" s="31"/>
      <c r="U43" s="2">
        <f t="shared" si="7"/>
        <v>13.999999999999998</v>
      </c>
      <c r="V43" s="2">
        <f t="shared" si="8"/>
        <v>8.2152871309457431</v>
      </c>
      <c r="W43" s="2">
        <f>VLOOKUP(A43,[1]TDSheet!$A:$V,22,0)</f>
        <v>238.15099999999998</v>
      </c>
      <c r="X43" s="2">
        <f>VLOOKUP(A43,[1]TDSheet!$A:$W,23,0)</f>
        <v>198.7766</v>
      </c>
      <c r="Y43" s="2">
        <f>VLOOKUP(A43,[1]TDSheet!$A:$O,15,0)</f>
        <v>261.69619999999998</v>
      </c>
      <c r="AA43" s="2">
        <f t="shared" si="12"/>
        <v>346.83899999999971</v>
      </c>
      <c r="AB43" s="2">
        <f t="shared" si="9"/>
        <v>500</v>
      </c>
      <c r="AC43" s="2">
        <f t="shared" si="10"/>
        <v>1000</v>
      </c>
    </row>
    <row r="44" spans="1:29" ht="11.1" customHeight="1" x14ac:dyDescent="0.2">
      <c r="A44" s="8" t="s">
        <v>45</v>
      </c>
      <c r="B44" s="8" t="s">
        <v>9</v>
      </c>
      <c r="C44" s="9">
        <v>527.42200000000003</v>
      </c>
      <c r="D44" s="9">
        <v>421.90699999999998</v>
      </c>
      <c r="E44" s="9">
        <v>391.23399999999998</v>
      </c>
      <c r="F44" s="9">
        <v>469.24099999999999</v>
      </c>
      <c r="G44" s="22">
        <f>VLOOKUP(A44,[1]TDSheet!$A:$H,8,0)</f>
        <v>1</v>
      </c>
      <c r="H44" s="2">
        <f>VLOOKUP(A44,[1]TDSheet!$A:$I,9,0)</f>
        <v>60</v>
      </c>
      <c r="J44" s="2">
        <f>VLOOKUP(A44,[2]TDSheet!$A:$E,4,0)</f>
        <v>378.28</v>
      </c>
      <c r="K44" s="2">
        <f t="shared" si="4"/>
        <v>12.954000000000008</v>
      </c>
      <c r="M44" s="2">
        <f>VLOOKUP(A44,[1]TDSheet!$A:$P,16,0)</f>
        <v>100</v>
      </c>
      <c r="N44" s="2">
        <f t="shared" si="5"/>
        <v>78.246799999999993</v>
      </c>
      <c r="O44" s="30">
        <f t="shared" si="14"/>
        <v>447.96739999999988</v>
      </c>
      <c r="P44" s="40">
        <f t="shared" si="6"/>
        <v>447.96739999999988</v>
      </c>
      <c r="Q44" s="23"/>
      <c r="R44" s="41"/>
      <c r="S44" s="31"/>
      <c r="U44" s="2">
        <f t="shared" si="7"/>
        <v>13</v>
      </c>
      <c r="V44" s="2">
        <f t="shared" si="8"/>
        <v>7.2749428730631802</v>
      </c>
      <c r="W44" s="2">
        <f>VLOOKUP(A44,[1]TDSheet!$A:$V,22,0)</f>
        <v>31.369666666666664</v>
      </c>
      <c r="X44" s="2">
        <f>VLOOKUP(A44,[1]TDSheet!$A:$W,23,0)</f>
        <v>71.330399999999997</v>
      </c>
      <c r="Y44" s="2">
        <f>VLOOKUP(A44,[1]TDSheet!$A:$O,15,0)</f>
        <v>71.151399999999995</v>
      </c>
      <c r="AA44" s="2">
        <f t="shared" si="12"/>
        <v>447.96739999999988</v>
      </c>
      <c r="AB44" s="2">
        <f t="shared" si="9"/>
        <v>0</v>
      </c>
      <c r="AC44" s="2">
        <f t="shared" si="10"/>
        <v>0</v>
      </c>
    </row>
    <row r="45" spans="1:29" ht="11.1" customHeight="1" x14ac:dyDescent="0.2">
      <c r="A45" s="8" t="s">
        <v>46</v>
      </c>
      <c r="B45" s="8" t="s">
        <v>9</v>
      </c>
      <c r="C45" s="9">
        <v>908.84400000000005</v>
      </c>
      <c r="D45" s="9"/>
      <c r="E45" s="9">
        <v>366.45699999999999</v>
      </c>
      <c r="F45" s="9">
        <v>442.56799999999998</v>
      </c>
      <c r="G45" s="22">
        <f>VLOOKUP(A45,[1]TDSheet!$A:$H,8,0)</f>
        <v>1</v>
      </c>
      <c r="H45" s="2">
        <f>VLOOKUP(A45,[1]TDSheet!$A:$I,9,0)</f>
        <v>60</v>
      </c>
      <c r="J45" s="2">
        <f>VLOOKUP(A45,[2]TDSheet!$A:$E,4,0)</f>
        <v>361.45</v>
      </c>
      <c r="K45" s="2">
        <f t="shared" si="4"/>
        <v>5.007000000000005</v>
      </c>
      <c r="M45" s="2">
        <f>VLOOKUP(A45,[1]TDSheet!$A:$P,16,0)</f>
        <v>115.04039999999998</v>
      </c>
      <c r="N45" s="2">
        <f t="shared" si="5"/>
        <v>73.291399999999996</v>
      </c>
      <c r="O45" s="30">
        <f t="shared" si="14"/>
        <v>395.1798</v>
      </c>
      <c r="P45" s="40">
        <f t="shared" si="6"/>
        <v>395.1798</v>
      </c>
      <c r="Q45" s="23"/>
      <c r="R45" s="41"/>
      <c r="S45" s="31"/>
      <c r="U45" s="2">
        <f t="shared" si="7"/>
        <v>13</v>
      </c>
      <c r="V45" s="2">
        <f t="shared" si="8"/>
        <v>7.6081013597775451</v>
      </c>
      <c r="W45" s="2">
        <f>VLOOKUP(A45,[1]TDSheet!$A:$V,22,0)</f>
        <v>35.978666666666669</v>
      </c>
      <c r="X45" s="2">
        <f>VLOOKUP(A45,[1]TDSheet!$A:$W,23,0)</f>
        <v>58.446600000000004</v>
      </c>
      <c r="Y45" s="2">
        <f>VLOOKUP(A45,[1]TDSheet!$A:$O,15,0)</f>
        <v>73.134600000000006</v>
      </c>
      <c r="AA45" s="2">
        <f t="shared" si="12"/>
        <v>395.1798</v>
      </c>
      <c r="AB45" s="2">
        <f t="shared" si="9"/>
        <v>0</v>
      </c>
      <c r="AC45" s="2">
        <f t="shared" si="10"/>
        <v>0</v>
      </c>
    </row>
    <row r="46" spans="1:29" ht="11.1" customHeight="1" x14ac:dyDescent="0.2">
      <c r="A46" s="8" t="s">
        <v>47</v>
      </c>
      <c r="B46" s="8" t="s">
        <v>9</v>
      </c>
      <c r="C46" s="9">
        <v>820.58699999999999</v>
      </c>
      <c r="D46" s="9">
        <v>36.975000000000001</v>
      </c>
      <c r="E46" s="9">
        <v>390.13</v>
      </c>
      <c r="F46" s="9">
        <v>379.524</v>
      </c>
      <c r="G46" s="22">
        <f>VLOOKUP(A46,[1]TDSheet!$A:$H,8,0)</f>
        <v>1</v>
      </c>
      <c r="H46" s="2">
        <f>VLOOKUP(A46,[1]TDSheet!$A:$I,9,0)</f>
        <v>60</v>
      </c>
      <c r="J46" s="2">
        <f>VLOOKUP(A46,[2]TDSheet!$A:$E,4,0)</f>
        <v>385.88099999999997</v>
      </c>
      <c r="K46" s="2">
        <f t="shared" si="4"/>
        <v>4.2490000000000236</v>
      </c>
      <c r="M46" s="2">
        <f>VLOOKUP(A46,[1]TDSheet!$A:$P,16,0)</f>
        <v>150</v>
      </c>
      <c r="N46" s="2">
        <f t="shared" si="5"/>
        <v>78.025999999999996</v>
      </c>
      <c r="O46" s="30">
        <f t="shared" si="14"/>
        <v>484.81399999999996</v>
      </c>
      <c r="P46" s="40">
        <f t="shared" si="6"/>
        <v>484.81399999999996</v>
      </c>
      <c r="Q46" s="23"/>
      <c r="R46" s="41"/>
      <c r="S46" s="31"/>
      <c r="U46" s="2">
        <f t="shared" si="7"/>
        <v>13</v>
      </c>
      <c r="V46" s="2">
        <f t="shared" si="8"/>
        <v>6.7865070617486483</v>
      </c>
      <c r="W46" s="2">
        <f>VLOOKUP(A46,[1]TDSheet!$A:$V,22,0)</f>
        <v>60.183999999999997</v>
      </c>
      <c r="X46" s="2">
        <f>VLOOKUP(A46,[1]TDSheet!$A:$W,23,0)</f>
        <v>62.946199999999997</v>
      </c>
      <c r="Y46" s="2">
        <f>VLOOKUP(A46,[1]TDSheet!$A:$O,15,0)</f>
        <v>69.351399999999998</v>
      </c>
      <c r="AA46" s="2">
        <f t="shared" si="12"/>
        <v>484.81399999999996</v>
      </c>
      <c r="AB46" s="2">
        <f t="shared" si="9"/>
        <v>0</v>
      </c>
      <c r="AC46" s="2">
        <f t="shared" si="10"/>
        <v>0</v>
      </c>
    </row>
    <row r="47" spans="1:29" ht="11.1" customHeight="1" x14ac:dyDescent="0.2">
      <c r="A47" s="8" t="s">
        <v>48</v>
      </c>
      <c r="B47" s="8" t="s">
        <v>9</v>
      </c>
      <c r="C47" s="9">
        <v>117.76600000000001</v>
      </c>
      <c r="D47" s="9">
        <v>161.608</v>
      </c>
      <c r="E47" s="9">
        <v>99.980999999999995</v>
      </c>
      <c r="F47" s="9">
        <v>169.631</v>
      </c>
      <c r="G47" s="22">
        <f>VLOOKUP(A47,[1]TDSheet!$A:$H,8,0)</f>
        <v>1</v>
      </c>
      <c r="H47" s="2">
        <f>VLOOKUP(A47,[1]TDSheet!$A:$I,9,0)</f>
        <v>35</v>
      </c>
      <c r="J47" s="2">
        <f>VLOOKUP(A47,[2]TDSheet!$A:$E,4,0)</f>
        <v>98.2</v>
      </c>
      <c r="K47" s="2">
        <f t="shared" si="4"/>
        <v>1.7809999999999917</v>
      </c>
      <c r="N47" s="2">
        <f t="shared" si="5"/>
        <v>19.996199999999998</v>
      </c>
      <c r="O47" s="30">
        <f t="shared" si="14"/>
        <v>90.319599999999951</v>
      </c>
      <c r="P47" s="40">
        <f t="shared" si="6"/>
        <v>90.319599999999951</v>
      </c>
      <c r="Q47" s="23"/>
      <c r="R47" s="41"/>
      <c r="S47" s="31"/>
      <c r="U47" s="2">
        <f t="shared" si="7"/>
        <v>12.999999999999998</v>
      </c>
      <c r="V47" s="2">
        <f t="shared" si="8"/>
        <v>8.4831618007421419</v>
      </c>
      <c r="W47" s="2">
        <f>VLOOKUP(A47,[1]TDSheet!$A:$V,22,0)</f>
        <v>13.022333333333334</v>
      </c>
      <c r="X47" s="2">
        <f>VLOOKUP(A47,[1]TDSheet!$A:$W,23,0)</f>
        <v>22.197800000000001</v>
      </c>
      <c r="Y47" s="2">
        <f>VLOOKUP(A47,[1]TDSheet!$A:$O,15,0)</f>
        <v>13.414599999999998</v>
      </c>
      <c r="AA47" s="2">
        <f t="shared" si="12"/>
        <v>90.319599999999951</v>
      </c>
      <c r="AB47" s="2">
        <f t="shared" si="9"/>
        <v>0</v>
      </c>
      <c r="AC47" s="2">
        <f t="shared" si="10"/>
        <v>0</v>
      </c>
    </row>
    <row r="48" spans="1:29" ht="11.1" customHeight="1" x14ac:dyDescent="0.2">
      <c r="A48" s="8" t="s">
        <v>49</v>
      </c>
      <c r="B48" s="8" t="s">
        <v>9</v>
      </c>
      <c r="C48" s="9">
        <v>257.334</v>
      </c>
      <c r="D48" s="9"/>
      <c r="E48" s="9">
        <v>106.08799999999999</v>
      </c>
      <c r="F48" s="9">
        <v>141.36099999999999</v>
      </c>
      <c r="G48" s="22">
        <f>VLOOKUP(A48,[1]TDSheet!$A:$H,8,0)</f>
        <v>1</v>
      </c>
      <c r="H48" s="2">
        <f>VLOOKUP(A48,[1]TDSheet!$A:$I,9,0)</f>
        <v>40</v>
      </c>
      <c r="J48" s="2">
        <f>VLOOKUP(A48,[2]TDSheet!$A:$E,4,0)</f>
        <v>94.05</v>
      </c>
      <c r="K48" s="2">
        <f t="shared" si="4"/>
        <v>12.037999999999997</v>
      </c>
      <c r="M48" s="2">
        <f>VLOOKUP(A48,[1]TDSheet!$A:$P,16,0)</f>
        <v>20.21599999999998</v>
      </c>
      <c r="N48" s="2">
        <f t="shared" si="5"/>
        <v>21.217599999999997</v>
      </c>
      <c r="O48" s="30">
        <f t="shared" si="14"/>
        <v>114.25179999999997</v>
      </c>
      <c r="P48" s="40">
        <f t="shared" si="6"/>
        <v>114.25179999999997</v>
      </c>
      <c r="Q48" s="23"/>
      <c r="R48" s="41"/>
      <c r="S48" s="31"/>
      <c r="U48" s="2">
        <f t="shared" si="7"/>
        <v>12.999999999999998</v>
      </c>
      <c r="V48" s="2">
        <f t="shared" si="8"/>
        <v>7.6152345222833873</v>
      </c>
      <c r="W48" s="2">
        <f>VLOOKUP(A48,[1]TDSheet!$A:$V,22,0)</f>
        <v>16.547333333333334</v>
      </c>
      <c r="X48" s="2">
        <f>VLOOKUP(A48,[1]TDSheet!$A:$W,23,0)</f>
        <v>18.856200000000001</v>
      </c>
      <c r="Y48" s="2">
        <f>VLOOKUP(A48,[1]TDSheet!$A:$O,15,0)</f>
        <v>19.824999999999999</v>
      </c>
      <c r="AA48" s="2">
        <f t="shared" si="12"/>
        <v>114.25179999999997</v>
      </c>
      <c r="AB48" s="2">
        <f t="shared" si="9"/>
        <v>0</v>
      </c>
      <c r="AC48" s="2">
        <f t="shared" si="10"/>
        <v>0</v>
      </c>
    </row>
    <row r="49" spans="1:29" ht="11.1" customHeight="1" x14ac:dyDescent="0.2">
      <c r="A49" s="8" t="s">
        <v>50</v>
      </c>
      <c r="B49" s="8" t="s">
        <v>9</v>
      </c>
      <c r="C49" s="9">
        <v>151.14500000000001</v>
      </c>
      <c r="D49" s="9">
        <v>326.24599999999998</v>
      </c>
      <c r="E49" s="9">
        <v>256.22300000000001</v>
      </c>
      <c r="F49" s="9">
        <v>167.89099999999999</v>
      </c>
      <c r="G49" s="22">
        <f>VLOOKUP(A49,[1]TDSheet!$A:$H,8,0)</f>
        <v>1</v>
      </c>
      <c r="H49" s="2">
        <f>VLOOKUP(A49,[1]TDSheet!$A:$I,9,0)</f>
        <v>30</v>
      </c>
      <c r="J49" s="2">
        <f>VLOOKUP(A49,[2]TDSheet!$A:$E,4,0)</f>
        <v>276.2</v>
      </c>
      <c r="K49" s="2">
        <f t="shared" si="4"/>
        <v>-19.976999999999975</v>
      </c>
      <c r="M49" s="2">
        <f>VLOOKUP(A49,[1]TDSheet!$A:$P,16,0)</f>
        <v>100</v>
      </c>
      <c r="N49" s="2">
        <f t="shared" si="5"/>
        <v>51.244600000000005</v>
      </c>
      <c r="O49" s="30">
        <f t="shared" si="14"/>
        <v>398.28880000000015</v>
      </c>
      <c r="P49" s="40">
        <f t="shared" si="6"/>
        <v>398.28880000000015</v>
      </c>
      <c r="Q49" s="23"/>
      <c r="R49" s="41"/>
      <c r="S49" s="31"/>
      <c r="U49" s="2">
        <f t="shared" si="7"/>
        <v>13</v>
      </c>
      <c r="V49" s="2">
        <f t="shared" si="8"/>
        <v>5.2276922836747666</v>
      </c>
      <c r="W49" s="2">
        <f>VLOOKUP(A49,[1]TDSheet!$A:$V,22,0)</f>
        <v>23.067999999999998</v>
      </c>
      <c r="X49" s="2">
        <f>VLOOKUP(A49,[1]TDSheet!$A:$W,23,0)</f>
        <v>32.554199999999994</v>
      </c>
      <c r="Y49" s="2">
        <f>VLOOKUP(A49,[1]TDSheet!$A:$O,15,0)</f>
        <v>36.956800000000001</v>
      </c>
      <c r="AA49" s="2">
        <f t="shared" si="12"/>
        <v>398.28880000000015</v>
      </c>
      <c r="AB49" s="2">
        <f t="shared" si="9"/>
        <v>0</v>
      </c>
      <c r="AC49" s="2">
        <f t="shared" si="10"/>
        <v>0</v>
      </c>
    </row>
    <row r="50" spans="1:29" ht="11.1" customHeight="1" x14ac:dyDescent="0.2">
      <c r="A50" s="8" t="s">
        <v>51</v>
      </c>
      <c r="B50" s="8" t="s">
        <v>9</v>
      </c>
      <c r="C50" s="9">
        <v>103.855</v>
      </c>
      <c r="D50" s="9">
        <v>318.48500000000001</v>
      </c>
      <c r="E50" s="9">
        <v>210.191</v>
      </c>
      <c r="F50" s="9">
        <v>187.03700000000001</v>
      </c>
      <c r="G50" s="22">
        <f>VLOOKUP(A50,[1]TDSheet!$A:$H,8,0)</f>
        <v>1</v>
      </c>
      <c r="H50" s="2">
        <f>VLOOKUP(A50,[1]TDSheet!$A:$I,9,0)</f>
        <v>30</v>
      </c>
      <c r="J50" s="2">
        <f>VLOOKUP(A50,[2]TDSheet!$A:$E,4,0)</f>
        <v>232</v>
      </c>
      <c r="K50" s="2">
        <f t="shared" si="4"/>
        <v>-21.808999999999997</v>
      </c>
      <c r="M50" s="2">
        <f>VLOOKUP(A50,[1]TDSheet!$A:$P,16,0)</f>
        <v>100</v>
      </c>
      <c r="N50" s="2">
        <f t="shared" si="5"/>
        <v>42.038200000000003</v>
      </c>
      <c r="O50" s="30">
        <f t="shared" si="14"/>
        <v>259.45960000000002</v>
      </c>
      <c r="P50" s="40">
        <f t="shared" si="6"/>
        <v>259.45960000000002</v>
      </c>
      <c r="Q50" s="23"/>
      <c r="R50" s="41"/>
      <c r="S50" s="31"/>
      <c r="U50" s="2">
        <f t="shared" si="7"/>
        <v>13</v>
      </c>
      <c r="V50" s="2">
        <f t="shared" si="8"/>
        <v>6.8280040534561426</v>
      </c>
      <c r="W50" s="2">
        <f>VLOOKUP(A50,[1]TDSheet!$A:$V,22,0)</f>
        <v>19.122333333333334</v>
      </c>
      <c r="X50" s="2">
        <f>VLOOKUP(A50,[1]TDSheet!$A:$W,23,0)</f>
        <v>31.595400000000001</v>
      </c>
      <c r="Y50" s="2">
        <f>VLOOKUP(A50,[1]TDSheet!$A:$O,15,0)</f>
        <v>34.803399999999996</v>
      </c>
      <c r="AA50" s="2">
        <f t="shared" si="12"/>
        <v>259.45960000000002</v>
      </c>
      <c r="AB50" s="2">
        <f t="shared" si="9"/>
        <v>0</v>
      </c>
      <c r="AC50" s="2">
        <f t="shared" si="10"/>
        <v>0</v>
      </c>
    </row>
    <row r="51" spans="1:29" ht="11.1" customHeight="1" x14ac:dyDescent="0.2">
      <c r="A51" s="8" t="s">
        <v>52</v>
      </c>
      <c r="B51" s="8" t="s">
        <v>9</v>
      </c>
      <c r="C51" s="9">
        <v>289.89800000000002</v>
      </c>
      <c r="D51" s="9">
        <v>332.40100000000001</v>
      </c>
      <c r="E51" s="9">
        <v>340.19299999999998</v>
      </c>
      <c r="F51" s="9">
        <v>196.38200000000001</v>
      </c>
      <c r="G51" s="22">
        <f>VLOOKUP(A51,[1]TDSheet!$A:$H,8,0)</f>
        <v>1</v>
      </c>
      <c r="H51" s="2">
        <f>VLOOKUP(A51,[1]TDSheet!$A:$I,9,0)</f>
        <v>30</v>
      </c>
      <c r="J51" s="2">
        <f>VLOOKUP(A51,[2]TDSheet!$A:$E,4,0)</f>
        <v>391.3</v>
      </c>
      <c r="K51" s="2">
        <f t="shared" si="4"/>
        <v>-51.107000000000028</v>
      </c>
      <c r="M51" s="2">
        <f>VLOOKUP(A51,[1]TDSheet!$A:$P,16,0)</f>
        <v>230</v>
      </c>
      <c r="N51" s="2">
        <f t="shared" si="5"/>
        <v>68.038600000000002</v>
      </c>
      <c r="O51" s="30">
        <f t="shared" si="14"/>
        <v>458.1198</v>
      </c>
      <c r="P51" s="40">
        <f t="shared" si="6"/>
        <v>358.1198</v>
      </c>
      <c r="Q51" s="23">
        <v>100</v>
      </c>
      <c r="R51" s="41"/>
      <c r="S51" s="31"/>
      <c r="U51" s="2">
        <f t="shared" si="7"/>
        <v>13</v>
      </c>
      <c r="V51" s="2">
        <f t="shared" si="8"/>
        <v>6.2667662179997823</v>
      </c>
      <c r="W51" s="2">
        <f>VLOOKUP(A51,[1]TDSheet!$A:$V,22,0)</f>
        <v>25.396000000000001</v>
      </c>
      <c r="X51" s="2">
        <f>VLOOKUP(A51,[1]TDSheet!$A:$W,23,0)</f>
        <v>46.112400000000001</v>
      </c>
      <c r="Y51" s="2">
        <f>VLOOKUP(A51,[1]TDSheet!$A:$O,15,0)</f>
        <v>56.5884</v>
      </c>
      <c r="AA51" s="2">
        <f t="shared" si="12"/>
        <v>358.1198</v>
      </c>
      <c r="AB51" s="2">
        <f t="shared" si="9"/>
        <v>100</v>
      </c>
      <c r="AC51" s="2">
        <f t="shared" si="10"/>
        <v>0</v>
      </c>
    </row>
    <row r="52" spans="1:29" ht="11.1" customHeight="1" x14ac:dyDescent="0.2">
      <c r="A52" s="8" t="s">
        <v>53</v>
      </c>
      <c r="B52" s="8" t="s">
        <v>9</v>
      </c>
      <c r="C52" s="9">
        <v>-11.222</v>
      </c>
      <c r="D52" s="9">
        <v>162.56399999999999</v>
      </c>
      <c r="E52" s="9">
        <v>137.44399999999999</v>
      </c>
      <c r="F52" s="9">
        <v>13.898</v>
      </c>
      <c r="G52" s="22">
        <f>VLOOKUP(A52,[1]TDSheet!$A:$H,8,0)</f>
        <v>1</v>
      </c>
      <c r="H52" s="2">
        <f>VLOOKUP(A52,[1]TDSheet!$A:$I,9,0)</f>
        <v>45</v>
      </c>
      <c r="J52" s="2">
        <f>VLOOKUP(A52,[2]TDSheet!$A:$E,4,0)</f>
        <v>104.2</v>
      </c>
      <c r="K52" s="2">
        <f t="shared" si="4"/>
        <v>33.243999999999986</v>
      </c>
      <c r="M52" s="2">
        <f>VLOOKUP(A52,[1]TDSheet!$A:$P,16,0)</f>
        <v>120</v>
      </c>
      <c r="N52" s="2">
        <f t="shared" si="5"/>
        <v>27.488799999999998</v>
      </c>
      <c r="O52" s="30">
        <f t="shared" si="14"/>
        <v>223.45639999999995</v>
      </c>
      <c r="P52" s="40">
        <f t="shared" si="6"/>
        <v>223.45639999999995</v>
      </c>
      <c r="Q52" s="23"/>
      <c r="R52" s="41"/>
      <c r="S52" s="31"/>
      <c r="U52" s="2">
        <f t="shared" si="7"/>
        <v>12.999999999999998</v>
      </c>
      <c r="V52" s="2">
        <f t="shared" si="8"/>
        <v>4.871002008090568</v>
      </c>
      <c r="W52" s="2">
        <f>VLOOKUP(A52,[1]TDSheet!$A:$V,22,0)</f>
        <v>13.396000000000001</v>
      </c>
      <c r="X52" s="2">
        <f>VLOOKUP(A52,[1]TDSheet!$A:$W,23,0)</f>
        <v>2.3988</v>
      </c>
      <c r="Y52" s="2">
        <f>VLOOKUP(A52,[1]TDSheet!$A:$O,15,0)</f>
        <v>18.138399999999997</v>
      </c>
      <c r="AA52" s="2">
        <f t="shared" si="12"/>
        <v>223.45639999999995</v>
      </c>
      <c r="AB52" s="2">
        <f t="shared" si="9"/>
        <v>0</v>
      </c>
      <c r="AC52" s="2">
        <f t="shared" si="10"/>
        <v>0</v>
      </c>
    </row>
    <row r="53" spans="1:29" ht="21.95" customHeight="1" x14ac:dyDescent="0.2">
      <c r="A53" s="8" t="s">
        <v>54</v>
      </c>
      <c r="B53" s="8" t="s">
        <v>9</v>
      </c>
      <c r="C53" s="9">
        <v>37.534999999999997</v>
      </c>
      <c r="D53" s="9">
        <v>932.37900000000002</v>
      </c>
      <c r="E53" s="9">
        <v>953.03800000000001</v>
      </c>
      <c r="F53" s="9">
        <v>8.7560000000000002</v>
      </c>
      <c r="G53" s="22">
        <f>VLOOKUP(A53,[1]TDSheet!$A:$H,8,0)</f>
        <v>1</v>
      </c>
      <c r="H53" s="2">
        <f>VLOOKUP(A53,[1]TDSheet!$A:$I,9,0)</f>
        <v>40</v>
      </c>
      <c r="J53" s="2">
        <f>VLOOKUP(A53,[2]TDSheet!$A:$E,4,0)</f>
        <v>1131.5999999999999</v>
      </c>
      <c r="K53" s="2">
        <f t="shared" si="4"/>
        <v>-178.5619999999999</v>
      </c>
      <c r="M53" s="2">
        <f>VLOOKUP(A53,[1]TDSheet!$A:$P,16,0)</f>
        <v>450</v>
      </c>
      <c r="N53" s="2">
        <f t="shared" si="5"/>
        <v>190.60759999999999</v>
      </c>
      <c r="O53" s="30">
        <f>10*N53-M53-L53-F53</f>
        <v>1447.32</v>
      </c>
      <c r="P53" s="40">
        <f t="shared" si="6"/>
        <v>747.31999999999994</v>
      </c>
      <c r="Q53" s="23">
        <v>100</v>
      </c>
      <c r="R53" s="41">
        <v>600</v>
      </c>
      <c r="S53" s="31"/>
      <c r="U53" s="2">
        <f t="shared" si="7"/>
        <v>10</v>
      </c>
      <c r="V53" s="2">
        <f t="shared" si="8"/>
        <v>2.4068085427863317</v>
      </c>
      <c r="W53" s="2">
        <f>VLOOKUP(A53,[1]TDSheet!$A:$V,22,0)</f>
        <v>77.619666666666674</v>
      </c>
      <c r="X53" s="2">
        <f>VLOOKUP(A53,[1]TDSheet!$A:$W,23,0)</f>
        <v>70.096400000000003</v>
      </c>
      <c r="Y53" s="2">
        <f>VLOOKUP(A53,[1]TDSheet!$A:$O,15,0)</f>
        <v>121.6686</v>
      </c>
      <c r="AA53" s="2">
        <f t="shared" si="12"/>
        <v>747.31999999999994</v>
      </c>
      <c r="AB53" s="2">
        <f t="shared" si="9"/>
        <v>100</v>
      </c>
      <c r="AC53" s="2">
        <f t="shared" si="10"/>
        <v>600</v>
      </c>
    </row>
    <row r="54" spans="1:29" ht="11.1" customHeight="1" x14ac:dyDescent="0.2">
      <c r="A54" s="8" t="s">
        <v>55</v>
      </c>
      <c r="B54" s="8" t="s">
        <v>9</v>
      </c>
      <c r="C54" s="10"/>
      <c r="D54" s="9"/>
      <c r="E54" s="9">
        <v>1.2549999999999999</v>
      </c>
      <c r="F54" s="9">
        <v>-1.2549999999999999</v>
      </c>
      <c r="G54" s="22">
        <f>VLOOKUP(A54,[1]TDSheet!$A:$H,8,0)</f>
        <v>0</v>
      </c>
      <c r="H54" s="2" t="e">
        <f>VLOOKUP(A54,[1]TDSheet!$A:$I,9,0)</f>
        <v>#N/A</v>
      </c>
      <c r="J54" s="2">
        <f>VLOOKUP(A54,[2]TDSheet!$A:$E,4,0)</f>
        <v>1.3</v>
      </c>
      <c r="K54" s="2">
        <f t="shared" si="4"/>
        <v>-4.5000000000000151E-2</v>
      </c>
      <c r="N54" s="2">
        <f t="shared" si="5"/>
        <v>0.251</v>
      </c>
      <c r="O54" s="30"/>
      <c r="P54" s="40">
        <f t="shared" si="6"/>
        <v>0</v>
      </c>
      <c r="Q54" s="23"/>
      <c r="R54" s="41"/>
      <c r="S54" s="31"/>
      <c r="U54" s="2">
        <f t="shared" si="7"/>
        <v>-5</v>
      </c>
      <c r="V54" s="2">
        <f t="shared" si="8"/>
        <v>-5</v>
      </c>
      <c r="W54" s="2">
        <f>VLOOKUP(A54,[1]TDSheet!$A:$V,22,0)</f>
        <v>0</v>
      </c>
      <c r="X54" s="2">
        <f>VLOOKUP(A54,[1]TDSheet!$A:$W,23,0)</f>
        <v>0</v>
      </c>
      <c r="Y54" s="2">
        <f>VLOOKUP(A54,[1]TDSheet!$A:$O,15,0)</f>
        <v>0.251</v>
      </c>
      <c r="AA54" s="2">
        <f t="shared" si="12"/>
        <v>0</v>
      </c>
      <c r="AB54" s="2">
        <f t="shared" si="9"/>
        <v>0</v>
      </c>
      <c r="AC54" s="2">
        <f t="shared" si="10"/>
        <v>0</v>
      </c>
    </row>
    <row r="55" spans="1:29" ht="11.1" customHeight="1" x14ac:dyDescent="0.2">
      <c r="A55" s="8" t="s">
        <v>56</v>
      </c>
      <c r="B55" s="8" t="s">
        <v>9</v>
      </c>
      <c r="C55" s="9">
        <v>170.953</v>
      </c>
      <c r="D55" s="9"/>
      <c r="E55" s="9">
        <v>109.479</v>
      </c>
      <c r="F55" s="9">
        <v>47.323</v>
      </c>
      <c r="G55" s="22">
        <f>VLOOKUP(A55,[1]TDSheet!$A:$H,8,0)</f>
        <v>1</v>
      </c>
      <c r="H55" s="2">
        <f>VLOOKUP(A55,[1]TDSheet!$A:$I,9,0)</f>
        <v>35</v>
      </c>
      <c r="J55" s="2">
        <f>VLOOKUP(A55,[2]TDSheet!$A:$E,4,0)</f>
        <v>149.19999999999999</v>
      </c>
      <c r="K55" s="2">
        <f t="shared" si="4"/>
        <v>-39.720999999999989</v>
      </c>
      <c r="M55" s="2">
        <f>VLOOKUP(A55,[1]TDSheet!$A:$P,16,0)</f>
        <v>122.70620000000002</v>
      </c>
      <c r="N55" s="2">
        <f t="shared" si="5"/>
        <v>21.895800000000001</v>
      </c>
      <c r="O55" s="30">
        <f t="shared" ref="O55:O61" si="15">13*N55-M55-L55-F55</f>
        <v>114.61619999999996</v>
      </c>
      <c r="P55" s="40">
        <f t="shared" si="6"/>
        <v>114.61619999999996</v>
      </c>
      <c r="Q55" s="23"/>
      <c r="R55" s="41"/>
      <c r="S55" s="31"/>
      <c r="U55" s="2">
        <f t="shared" si="7"/>
        <v>12.999999999999998</v>
      </c>
      <c r="V55" s="2">
        <f t="shared" si="8"/>
        <v>7.7653796618529594</v>
      </c>
      <c r="W55" s="2">
        <f>VLOOKUP(A55,[1]TDSheet!$A:$V,22,0)</f>
        <v>-6.3063333333333338</v>
      </c>
      <c r="X55" s="2">
        <f>VLOOKUP(A55,[1]TDSheet!$A:$W,23,0)</f>
        <v>10.8284</v>
      </c>
      <c r="Y55" s="2">
        <f>VLOOKUP(A55,[1]TDSheet!$A:$O,15,0)</f>
        <v>24.471600000000002</v>
      </c>
      <c r="AA55" s="2">
        <f t="shared" si="12"/>
        <v>114.61619999999996</v>
      </c>
      <c r="AB55" s="2">
        <f t="shared" si="9"/>
        <v>0</v>
      </c>
      <c r="AC55" s="2">
        <f t="shared" si="10"/>
        <v>0</v>
      </c>
    </row>
    <row r="56" spans="1:29" ht="11.1" customHeight="1" x14ac:dyDescent="0.2">
      <c r="A56" s="8" t="s">
        <v>57</v>
      </c>
      <c r="B56" s="8" t="s">
        <v>9</v>
      </c>
      <c r="C56" s="9">
        <v>27.890999999999998</v>
      </c>
      <c r="D56" s="9"/>
      <c r="E56" s="9">
        <v>11.038</v>
      </c>
      <c r="F56" s="9">
        <v>15.621</v>
      </c>
      <c r="G56" s="22">
        <f>VLOOKUP(A56,[1]TDSheet!$A:$H,8,0)</f>
        <v>1</v>
      </c>
      <c r="H56" s="2">
        <f>VLOOKUP(A56,[1]TDSheet!$A:$I,9,0)</f>
        <v>45</v>
      </c>
      <c r="J56" s="2">
        <f>VLOOKUP(A56,[2]TDSheet!$A:$E,4,0)</f>
        <v>11.8</v>
      </c>
      <c r="K56" s="2">
        <f t="shared" si="4"/>
        <v>-0.76200000000000045</v>
      </c>
      <c r="M56" s="2">
        <f>VLOOKUP(A56,[1]TDSheet!$A:$P,16,0)</f>
        <v>6.4649999999999981</v>
      </c>
      <c r="N56" s="2">
        <f t="shared" si="5"/>
        <v>2.2076000000000002</v>
      </c>
      <c r="O56" s="30">
        <f t="shared" si="15"/>
        <v>6.6128000000000018</v>
      </c>
      <c r="P56" s="40">
        <f t="shared" si="6"/>
        <v>6.6128000000000018</v>
      </c>
      <c r="Q56" s="23"/>
      <c r="R56" s="41"/>
      <c r="S56" s="31"/>
      <c r="U56" s="2">
        <f t="shared" si="7"/>
        <v>12.999999999999998</v>
      </c>
      <c r="V56" s="2">
        <f t="shared" si="8"/>
        <v>10.004529806124296</v>
      </c>
      <c r="W56" s="2">
        <f>VLOOKUP(A56,[1]TDSheet!$A:$V,22,0)</f>
        <v>0.44066666666666671</v>
      </c>
      <c r="X56" s="2">
        <f>VLOOKUP(A56,[1]TDSheet!$A:$W,23,0)</f>
        <v>0.24640000000000001</v>
      </c>
      <c r="Y56" s="2">
        <f>VLOOKUP(A56,[1]TDSheet!$A:$O,15,0)</f>
        <v>2.4539999999999997</v>
      </c>
      <c r="AA56" s="2">
        <f t="shared" si="12"/>
        <v>6.6128000000000018</v>
      </c>
      <c r="AB56" s="2">
        <f t="shared" si="9"/>
        <v>0</v>
      </c>
      <c r="AC56" s="2">
        <f t="shared" si="10"/>
        <v>0</v>
      </c>
    </row>
    <row r="57" spans="1:29" ht="11.1" customHeight="1" x14ac:dyDescent="0.2">
      <c r="A57" s="8" t="s">
        <v>58</v>
      </c>
      <c r="B57" s="8" t="s">
        <v>9</v>
      </c>
      <c r="C57" s="9">
        <v>9.6449999999999996</v>
      </c>
      <c r="D57" s="9">
        <v>91.840999999999994</v>
      </c>
      <c r="E57" s="9">
        <v>58.512</v>
      </c>
      <c r="F57" s="9">
        <v>34.453000000000003</v>
      </c>
      <c r="G57" s="22">
        <f>VLOOKUP(A57,[1]TDSheet!$A:$H,8,0)</f>
        <v>1</v>
      </c>
      <c r="H57" s="2">
        <f>VLOOKUP(A57,[1]TDSheet!$A:$I,9,0)</f>
        <v>30</v>
      </c>
      <c r="J57" s="2">
        <f>VLOOKUP(A57,[2]TDSheet!$A:$E,4,0)</f>
        <v>62.5</v>
      </c>
      <c r="K57" s="2">
        <f t="shared" si="4"/>
        <v>-3.9879999999999995</v>
      </c>
      <c r="N57" s="2">
        <f t="shared" si="5"/>
        <v>11.702400000000001</v>
      </c>
      <c r="O57" s="30">
        <f>11*N57-M57-L57-F57</f>
        <v>94.273400000000009</v>
      </c>
      <c r="P57" s="40">
        <f t="shared" si="6"/>
        <v>94.273400000000009</v>
      </c>
      <c r="Q57" s="23"/>
      <c r="R57" s="41"/>
      <c r="S57" s="31"/>
      <c r="U57" s="2">
        <f t="shared" si="7"/>
        <v>11</v>
      </c>
      <c r="V57" s="2">
        <f t="shared" si="8"/>
        <v>2.9440969373803663</v>
      </c>
      <c r="W57" s="2">
        <f>VLOOKUP(A57,[1]TDSheet!$A:$V,22,0)</f>
        <v>4.7299999999999995</v>
      </c>
      <c r="X57" s="2">
        <f>VLOOKUP(A57,[1]TDSheet!$A:$W,23,0)</f>
        <v>10.774800000000001</v>
      </c>
      <c r="Y57" s="2">
        <f>VLOOKUP(A57,[1]TDSheet!$A:$O,15,0)</f>
        <v>1.9896</v>
      </c>
      <c r="AA57" s="2">
        <f t="shared" si="12"/>
        <v>94.273400000000009</v>
      </c>
      <c r="AB57" s="2">
        <f t="shared" si="9"/>
        <v>0</v>
      </c>
      <c r="AC57" s="2">
        <f t="shared" si="10"/>
        <v>0</v>
      </c>
    </row>
    <row r="58" spans="1:29" ht="11.1" customHeight="1" x14ac:dyDescent="0.2">
      <c r="A58" s="8" t="s">
        <v>59</v>
      </c>
      <c r="B58" s="8" t="s">
        <v>9</v>
      </c>
      <c r="C58" s="9">
        <v>72.091999999999999</v>
      </c>
      <c r="D58" s="9">
        <v>99.412999999999997</v>
      </c>
      <c r="E58" s="9">
        <v>78.352999999999994</v>
      </c>
      <c r="F58" s="9">
        <v>92.436000000000007</v>
      </c>
      <c r="G58" s="22">
        <f>VLOOKUP(A58,[1]TDSheet!$A:$H,8,0)</f>
        <v>1</v>
      </c>
      <c r="H58" s="2">
        <f>VLOOKUP(A58,[1]TDSheet!$A:$I,9,0)</f>
        <v>45</v>
      </c>
      <c r="J58" s="2">
        <f>VLOOKUP(A58,[2]TDSheet!$A:$E,4,0)</f>
        <v>74.599999999999994</v>
      </c>
      <c r="K58" s="2">
        <f t="shared" si="4"/>
        <v>3.7530000000000001</v>
      </c>
      <c r="N58" s="2">
        <f t="shared" si="5"/>
        <v>15.670599999999999</v>
      </c>
      <c r="O58" s="30">
        <f t="shared" si="15"/>
        <v>111.28179999999998</v>
      </c>
      <c r="P58" s="40">
        <f t="shared" si="6"/>
        <v>111.28179999999998</v>
      </c>
      <c r="Q58" s="23"/>
      <c r="R58" s="41"/>
      <c r="S58" s="31"/>
      <c r="U58" s="2">
        <f t="shared" si="7"/>
        <v>13</v>
      </c>
      <c r="V58" s="2">
        <f t="shared" si="8"/>
        <v>5.8986892652483007</v>
      </c>
      <c r="W58" s="2">
        <f>VLOOKUP(A58,[1]TDSheet!$A:$V,22,0)</f>
        <v>17.29</v>
      </c>
      <c r="X58" s="2">
        <f>VLOOKUP(A58,[1]TDSheet!$A:$W,23,0)</f>
        <v>1.5753999999999999</v>
      </c>
      <c r="Y58" s="2">
        <f>VLOOKUP(A58,[1]TDSheet!$A:$O,15,0)</f>
        <v>11.0494</v>
      </c>
      <c r="AA58" s="2">
        <f t="shared" si="12"/>
        <v>111.28179999999998</v>
      </c>
      <c r="AB58" s="2">
        <f t="shared" si="9"/>
        <v>0</v>
      </c>
      <c r="AC58" s="2">
        <f t="shared" si="10"/>
        <v>0</v>
      </c>
    </row>
    <row r="59" spans="1:29" ht="21.95" customHeight="1" x14ac:dyDescent="0.2">
      <c r="A59" s="8" t="s">
        <v>60</v>
      </c>
      <c r="B59" s="8" t="s">
        <v>9</v>
      </c>
      <c r="C59" s="9">
        <v>284.59199999999998</v>
      </c>
      <c r="D59" s="9"/>
      <c r="E59" s="9">
        <v>75.588999999999999</v>
      </c>
      <c r="F59" s="9">
        <v>209.00299999999999</v>
      </c>
      <c r="G59" s="22">
        <f>VLOOKUP(A59,[1]TDSheet!$A:$H,8,0)</f>
        <v>1</v>
      </c>
      <c r="H59" s="2">
        <f>VLOOKUP(A59,[1]TDSheet!$A:$I,9,0)</f>
        <v>45</v>
      </c>
      <c r="J59" s="2">
        <f>VLOOKUP(A59,[2]TDSheet!$A:$E,4,0)</f>
        <v>64.7</v>
      </c>
      <c r="K59" s="2">
        <f t="shared" si="4"/>
        <v>10.888999999999996</v>
      </c>
      <c r="N59" s="2">
        <f t="shared" si="5"/>
        <v>15.117799999999999</v>
      </c>
      <c r="O59" s="30"/>
      <c r="P59" s="40">
        <f t="shared" si="6"/>
        <v>0</v>
      </c>
      <c r="Q59" s="23"/>
      <c r="R59" s="41"/>
      <c r="S59" s="31"/>
      <c r="U59" s="2">
        <f t="shared" si="7"/>
        <v>13.824961303893424</v>
      </c>
      <c r="V59" s="2">
        <f t="shared" si="8"/>
        <v>13.824961303893424</v>
      </c>
      <c r="W59" s="2">
        <f>VLOOKUP(A59,[1]TDSheet!$A:$V,22,0)</f>
        <v>8.147333333333334</v>
      </c>
      <c r="X59" s="2">
        <f>VLOOKUP(A59,[1]TDSheet!$A:$W,23,0)</f>
        <v>5.0324</v>
      </c>
      <c r="Y59" s="2">
        <f>VLOOKUP(A59,[1]TDSheet!$A:$O,15,0)</f>
        <v>14.543600000000001</v>
      </c>
      <c r="AA59" s="2">
        <f t="shared" si="12"/>
        <v>0</v>
      </c>
      <c r="AB59" s="2">
        <f t="shared" si="9"/>
        <v>0</v>
      </c>
      <c r="AC59" s="2">
        <f t="shared" si="10"/>
        <v>0</v>
      </c>
    </row>
    <row r="60" spans="1:29" ht="11.1" customHeight="1" x14ac:dyDescent="0.2">
      <c r="A60" s="8" t="s">
        <v>61</v>
      </c>
      <c r="B60" s="8" t="s">
        <v>16</v>
      </c>
      <c r="C60" s="9">
        <v>78</v>
      </c>
      <c r="D60" s="9">
        <v>48</v>
      </c>
      <c r="E60" s="9">
        <v>77</v>
      </c>
      <c r="F60" s="9">
        <v>38</v>
      </c>
      <c r="G60" s="22">
        <f>VLOOKUP(A60,[1]TDSheet!$A:$H,8,0)</f>
        <v>0.35</v>
      </c>
      <c r="H60" s="2">
        <f>VLOOKUP(A60,[1]TDSheet!$A:$I,9,0)</f>
        <v>40</v>
      </c>
      <c r="J60" s="2">
        <f>VLOOKUP(A60,[2]TDSheet!$A:$E,4,0)</f>
        <v>78</v>
      </c>
      <c r="K60" s="2">
        <f t="shared" si="4"/>
        <v>-1</v>
      </c>
      <c r="M60" s="2">
        <f>VLOOKUP(A60,[1]TDSheet!$A:$P,16,0)</f>
        <v>74.2</v>
      </c>
      <c r="N60" s="2">
        <f t="shared" si="5"/>
        <v>15.4</v>
      </c>
      <c r="O60" s="30">
        <f t="shared" si="15"/>
        <v>88.000000000000014</v>
      </c>
      <c r="P60" s="40">
        <f t="shared" si="6"/>
        <v>88.000000000000014</v>
      </c>
      <c r="Q60" s="23"/>
      <c r="R60" s="41"/>
      <c r="S60" s="31"/>
      <c r="U60" s="2">
        <f t="shared" si="7"/>
        <v>13</v>
      </c>
      <c r="V60" s="2">
        <f t="shared" si="8"/>
        <v>7.2857142857142856</v>
      </c>
      <c r="W60" s="2">
        <f>VLOOKUP(A60,[1]TDSheet!$A:$V,22,0)</f>
        <v>-0.33333333333333331</v>
      </c>
      <c r="X60" s="2">
        <f>VLOOKUP(A60,[1]TDSheet!$A:$W,23,0)</f>
        <v>9</v>
      </c>
      <c r="Y60" s="2">
        <f>VLOOKUP(A60,[1]TDSheet!$A:$O,15,0)</f>
        <v>15.4</v>
      </c>
      <c r="AA60" s="2">
        <f t="shared" si="12"/>
        <v>30.800000000000004</v>
      </c>
      <c r="AB60" s="2">
        <f t="shared" si="9"/>
        <v>0</v>
      </c>
      <c r="AC60" s="2">
        <f t="shared" si="10"/>
        <v>0</v>
      </c>
    </row>
    <row r="61" spans="1:29" ht="11.1" customHeight="1" x14ac:dyDescent="0.2">
      <c r="A61" s="8" t="s">
        <v>62</v>
      </c>
      <c r="B61" s="8" t="s">
        <v>16</v>
      </c>
      <c r="C61" s="9">
        <v>267</v>
      </c>
      <c r="D61" s="9">
        <v>1134</v>
      </c>
      <c r="E61" s="9">
        <v>460</v>
      </c>
      <c r="F61" s="9">
        <v>819</v>
      </c>
      <c r="G61" s="22">
        <f>VLOOKUP(A61,[1]TDSheet!$A:$H,8,0)</f>
        <v>0.4</v>
      </c>
      <c r="H61" s="2">
        <f>VLOOKUP(A61,[1]TDSheet!$A:$I,9,0)</f>
        <v>45</v>
      </c>
      <c r="I61" s="2" t="str">
        <f>VLOOKUP(A61,[1]TDSheet!$A:$J,10,0)</f>
        <v>Вояж</v>
      </c>
      <c r="J61" s="2">
        <f>VLOOKUP(A61,[2]TDSheet!$A:$E,4,0)</f>
        <v>652</v>
      </c>
      <c r="K61" s="2">
        <f t="shared" si="4"/>
        <v>-192</v>
      </c>
      <c r="L61" s="2">
        <f>VLOOKUP(A61,[1]TDSheet!$A:$M,13,0)</f>
        <v>100</v>
      </c>
      <c r="N61" s="2">
        <f t="shared" si="5"/>
        <v>92</v>
      </c>
      <c r="O61" s="30">
        <f t="shared" si="15"/>
        <v>277</v>
      </c>
      <c r="P61" s="40">
        <f t="shared" si="6"/>
        <v>277</v>
      </c>
      <c r="Q61" s="23"/>
      <c r="R61" s="41"/>
      <c r="S61" s="31"/>
      <c r="U61" s="2">
        <f t="shared" si="7"/>
        <v>13</v>
      </c>
      <c r="V61" s="2">
        <f t="shared" si="8"/>
        <v>9.9891304347826093</v>
      </c>
      <c r="W61" s="2">
        <f>VLOOKUP(A61,[1]TDSheet!$A:$V,22,0)</f>
        <v>4</v>
      </c>
      <c r="X61" s="2">
        <f>VLOOKUP(A61,[1]TDSheet!$A:$W,23,0)</f>
        <v>158.80000000000001</v>
      </c>
      <c r="Y61" s="2">
        <f>VLOOKUP(A61,[1]TDSheet!$A:$O,15,0)</f>
        <v>77</v>
      </c>
      <c r="AA61" s="2">
        <f t="shared" si="12"/>
        <v>110.80000000000001</v>
      </c>
      <c r="AB61" s="2">
        <f t="shared" si="9"/>
        <v>0</v>
      </c>
      <c r="AC61" s="2">
        <f t="shared" si="10"/>
        <v>0</v>
      </c>
    </row>
    <row r="62" spans="1:29" ht="11.1" customHeight="1" x14ac:dyDescent="0.2">
      <c r="A62" s="8" t="s">
        <v>63</v>
      </c>
      <c r="B62" s="8" t="s">
        <v>16</v>
      </c>
      <c r="C62" s="9">
        <v>-2</v>
      </c>
      <c r="D62" s="9"/>
      <c r="E62" s="9"/>
      <c r="F62" s="9">
        <v>-2</v>
      </c>
      <c r="G62" s="22">
        <f>VLOOKUP(A62,[1]TDSheet!$A:$H,8,0)</f>
        <v>0</v>
      </c>
      <c r="H62" s="2">
        <f>VLOOKUP(A62,[1]TDSheet!$A:$I,9,0)</f>
        <v>50</v>
      </c>
      <c r="I62" s="2" t="str">
        <f>VLOOKUP(A62,[1]TDSheet!$A:$J,10,0)</f>
        <v>Вояж</v>
      </c>
      <c r="K62" s="2">
        <f t="shared" si="4"/>
        <v>0</v>
      </c>
      <c r="L62" s="2">
        <f>VLOOKUP(A62,[1]TDSheet!$A:$M,13,0)</f>
        <v>50</v>
      </c>
      <c r="N62" s="2">
        <f t="shared" si="5"/>
        <v>0</v>
      </c>
      <c r="O62" s="30"/>
      <c r="P62" s="40">
        <f t="shared" si="6"/>
        <v>0</v>
      </c>
      <c r="Q62" s="23"/>
      <c r="R62" s="41"/>
      <c r="S62" s="31"/>
      <c r="U62" s="2" t="e">
        <f t="shared" si="7"/>
        <v>#DIV/0!</v>
      </c>
      <c r="V62" s="2" t="e">
        <f t="shared" si="8"/>
        <v>#DIV/0!</v>
      </c>
      <c r="W62" s="2">
        <f>VLOOKUP(A62,[1]TDSheet!$A:$V,22,0)</f>
        <v>0</v>
      </c>
      <c r="X62" s="2">
        <f>VLOOKUP(A62,[1]TDSheet!$A:$W,23,0)</f>
        <v>0</v>
      </c>
      <c r="Y62" s="2">
        <f>VLOOKUP(A62,[1]TDSheet!$A:$O,15,0)</f>
        <v>0</v>
      </c>
      <c r="Z62" s="2" t="str">
        <f>VLOOKUP(A62,[1]TDSheet!$A:$X,24,0)</f>
        <v>Вывести</v>
      </c>
      <c r="AA62" s="2">
        <f t="shared" si="12"/>
        <v>0</v>
      </c>
      <c r="AB62" s="2">
        <f t="shared" si="9"/>
        <v>0</v>
      </c>
      <c r="AC62" s="2">
        <f t="shared" si="10"/>
        <v>0</v>
      </c>
    </row>
    <row r="63" spans="1:29" ht="11.1" customHeight="1" x14ac:dyDescent="0.2">
      <c r="A63" s="8" t="s">
        <v>64</v>
      </c>
      <c r="B63" s="8" t="s">
        <v>9</v>
      </c>
      <c r="C63" s="9">
        <v>711.721</v>
      </c>
      <c r="D63" s="9">
        <v>464.834</v>
      </c>
      <c r="E63" s="9">
        <v>724.86400000000003</v>
      </c>
      <c r="F63" s="9">
        <v>360.99599999999998</v>
      </c>
      <c r="G63" s="22">
        <f>VLOOKUP(A63,[1]TDSheet!$A:$H,8,0)</f>
        <v>1</v>
      </c>
      <c r="H63" s="2">
        <f>VLOOKUP(A63,[1]TDSheet!$A:$I,9,0)</f>
        <v>45</v>
      </c>
      <c r="J63" s="2">
        <f>VLOOKUP(A63,[2]TDSheet!$A:$E,4,0)</f>
        <v>684.5</v>
      </c>
      <c r="K63" s="2">
        <f t="shared" si="4"/>
        <v>40.364000000000033</v>
      </c>
      <c r="M63" s="2">
        <f>VLOOKUP(A63,[1]TDSheet!$A:$P,16,0)</f>
        <v>600</v>
      </c>
      <c r="N63" s="2">
        <f t="shared" si="5"/>
        <v>144.97280000000001</v>
      </c>
      <c r="O63" s="30">
        <f t="shared" ref="O63:O71" si="16">13*N63-M63-L63-F63</f>
        <v>923.6504000000001</v>
      </c>
      <c r="P63" s="40">
        <f t="shared" si="6"/>
        <v>523.6504000000001</v>
      </c>
      <c r="Q63" s="23"/>
      <c r="R63" s="41">
        <v>400</v>
      </c>
      <c r="S63" s="31"/>
      <c r="U63" s="2">
        <f t="shared" si="7"/>
        <v>13</v>
      </c>
      <c r="V63" s="2">
        <f t="shared" si="8"/>
        <v>6.62880209253046</v>
      </c>
      <c r="W63" s="2">
        <f>VLOOKUP(A63,[1]TDSheet!$A:$V,22,0)</f>
        <v>31.476333333333333</v>
      </c>
      <c r="X63" s="2">
        <f>VLOOKUP(A63,[1]TDSheet!$A:$W,23,0)</f>
        <v>82.897599999999997</v>
      </c>
      <c r="Y63" s="2">
        <f>VLOOKUP(A63,[1]TDSheet!$A:$O,15,0)</f>
        <v>122.5184</v>
      </c>
      <c r="AA63" s="2">
        <f t="shared" si="12"/>
        <v>523.6504000000001</v>
      </c>
      <c r="AB63" s="2">
        <f t="shared" si="9"/>
        <v>0</v>
      </c>
      <c r="AC63" s="2">
        <f t="shared" si="10"/>
        <v>400</v>
      </c>
    </row>
    <row r="64" spans="1:29" ht="11.1" customHeight="1" x14ac:dyDescent="0.2">
      <c r="A64" s="8" t="s">
        <v>65</v>
      </c>
      <c r="B64" s="8" t="s">
        <v>16</v>
      </c>
      <c r="C64" s="9">
        <v>54</v>
      </c>
      <c r="D64" s="9">
        <v>270</v>
      </c>
      <c r="E64" s="9">
        <v>95</v>
      </c>
      <c r="F64" s="9">
        <v>200</v>
      </c>
      <c r="G64" s="22">
        <f>VLOOKUP(A64,[1]TDSheet!$A:$H,8,0)</f>
        <v>0.35</v>
      </c>
      <c r="H64" s="2">
        <f>VLOOKUP(A64,[1]TDSheet!$A:$I,9,0)</f>
        <v>40</v>
      </c>
      <c r="J64" s="2">
        <f>VLOOKUP(A64,[2]TDSheet!$A:$E,4,0)</f>
        <v>116</v>
      </c>
      <c r="K64" s="2">
        <f t="shared" si="4"/>
        <v>-21</v>
      </c>
      <c r="N64" s="2">
        <f t="shared" si="5"/>
        <v>19</v>
      </c>
      <c r="O64" s="30">
        <f t="shared" si="16"/>
        <v>47</v>
      </c>
      <c r="P64" s="40">
        <f t="shared" si="6"/>
        <v>47</v>
      </c>
      <c r="Q64" s="23"/>
      <c r="R64" s="41"/>
      <c r="S64" s="31"/>
      <c r="U64" s="2">
        <f t="shared" si="7"/>
        <v>13</v>
      </c>
      <c r="V64" s="2">
        <f t="shared" si="8"/>
        <v>10.526315789473685</v>
      </c>
      <c r="W64" s="2">
        <f>VLOOKUP(A64,[1]TDSheet!$A:$V,22,0)</f>
        <v>19.333333333333332</v>
      </c>
      <c r="X64" s="2">
        <f>VLOOKUP(A64,[1]TDSheet!$A:$W,23,0)</f>
        <v>31.4</v>
      </c>
      <c r="Y64" s="2">
        <f>VLOOKUP(A64,[1]TDSheet!$A:$O,15,0)</f>
        <v>15.8</v>
      </c>
      <c r="AA64" s="2">
        <f t="shared" si="12"/>
        <v>16.45</v>
      </c>
      <c r="AB64" s="2">
        <f t="shared" si="9"/>
        <v>0</v>
      </c>
      <c r="AC64" s="2">
        <f t="shared" si="10"/>
        <v>0</v>
      </c>
    </row>
    <row r="65" spans="1:29" ht="11.1" customHeight="1" x14ac:dyDescent="0.2">
      <c r="A65" s="8" t="s">
        <v>66</v>
      </c>
      <c r="B65" s="8" t="s">
        <v>9</v>
      </c>
      <c r="C65" s="9">
        <v>71.201999999999998</v>
      </c>
      <c r="D65" s="9">
        <v>219.071</v>
      </c>
      <c r="E65" s="9">
        <v>124.803</v>
      </c>
      <c r="F65" s="9">
        <v>148.12700000000001</v>
      </c>
      <c r="G65" s="22">
        <f>VLOOKUP(A65,[1]TDSheet!$A:$H,8,0)</f>
        <v>1</v>
      </c>
      <c r="H65" s="2">
        <f>VLOOKUP(A65,[1]TDSheet!$A:$I,9,0)</f>
        <v>40</v>
      </c>
      <c r="J65" s="2">
        <f>VLOOKUP(A65,[2]TDSheet!$A:$E,4,0)</f>
        <v>121.8</v>
      </c>
      <c r="K65" s="2">
        <f t="shared" si="4"/>
        <v>3.0030000000000001</v>
      </c>
      <c r="N65" s="2">
        <f t="shared" si="5"/>
        <v>24.960599999999999</v>
      </c>
      <c r="O65" s="30">
        <f t="shared" si="16"/>
        <v>176.36079999999998</v>
      </c>
      <c r="P65" s="40">
        <f t="shared" si="6"/>
        <v>176.36079999999998</v>
      </c>
      <c r="Q65" s="23"/>
      <c r="R65" s="41"/>
      <c r="S65" s="31"/>
      <c r="U65" s="2">
        <f t="shared" si="7"/>
        <v>13</v>
      </c>
      <c r="V65" s="2">
        <f t="shared" si="8"/>
        <v>5.9344326658814293</v>
      </c>
      <c r="W65" s="2">
        <f>VLOOKUP(A65,[1]TDSheet!$A:$V,22,0)</f>
        <v>21.122</v>
      </c>
      <c r="X65" s="2">
        <f>VLOOKUP(A65,[1]TDSheet!$A:$W,23,0)</f>
        <v>22.372599999999998</v>
      </c>
      <c r="Y65" s="2">
        <f>VLOOKUP(A65,[1]TDSheet!$A:$O,15,0)</f>
        <v>20.071400000000001</v>
      </c>
      <c r="AA65" s="2">
        <f t="shared" si="12"/>
        <v>176.36079999999998</v>
      </c>
      <c r="AB65" s="2">
        <f t="shared" si="9"/>
        <v>0</v>
      </c>
      <c r="AC65" s="2">
        <f t="shared" si="10"/>
        <v>0</v>
      </c>
    </row>
    <row r="66" spans="1:29" ht="11.1" customHeight="1" x14ac:dyDescent="0.2">
      <c r="A66" s="8" t="s">
        <v>67</v>
      </c>
      <c r="B66" s="8" t="s">
        <v>16</v>
      </c>
      <c r="C66" s="9">
        <v>313</v>
      </c>
      <c r="D66" s="9">
        <v>534</v>
      </c>
      <c r="E66" s="9">
        <v>411</v>
      </c>
      <c r="F66" s="9">
        <v>342</v>
      </c>
      <c r="G66" s="22">
        <f>VLOOKUP(A66,[1]TDSheet!$A:$H,8,0)</f>
        <v>0.4</v>
      </c>
      <c r="H66" s="2">
        <f>VLOOKUP(A66,[1]TDSheet!$A:$I,9,0)</f>
        <v>40</v>
      </c>
      <c r="J66" s="2">
        <f>VLOOKUP(A66,[2]TDSheet!$A:$E,4,0)</f>
        <v>533</v>
      </c>
      <c r="K66" s="2">
        <f t="shared" si="4"/>
        <v>-122</v>
      </c>
      <c r="M66" s="2">
        <f>VLOOKUP(A66,[1]TDSheet!$A:$P,16,0)</f>
        <v>233.80000000000007</v>
      </c>
      <c r="N66" s="2">
        <f t="shared" si="5"/>
        <v>82.2</v>
      </c>
      <c r="O66" s="30">
        <f t="shared" si="16"/>
        <v>492.80000000000007</v>
      </c>
      <c r="P66" s="40">
        <f t="shared" si="6"/>
        <v>492.80000000000007</v>
      </c>
      <c r="Q66" s="23"/>
      <c r="R66" s="41"/>
      <c r="S66" s="31"/>
      <c r="U66" s="2">
        <f t="shared" si="7"/>
        <v>13.000000000000002</v>
      </c>
      <c r="V66" s="2">
        <f t="shared" si="8"/>
        <v>7.004866180048662</v>
      </c>
      <c r="W66" s="2">
        <f>VLOOKUP(A66,[1]TDSheet!$A:$V,22,0)</f>
        <v>1.6666666666666667</v>
      </c>
      <c r="X66" s="2">
        <f>VLOOKUP(A66,[1]TDSheet!$A:$W,23,0)</f>
        <v>75.2</v>
      </c>
      <c r="Y66" s="2">
        <f>VLOOKUP(A66,[1]TDSheet!$A:$O,15,0)</f>
        <v>77.2</v>
      </c>
      <c r="AA66" s="2">
        <f t="shared" si="12"/>
        <v>197.12000000000003</v>
      </c>
      <c r="AB66" s="2">
        <f t="shared" si="9"/>
        <v>0</v>
      </c>
      <c r="AC66" s="2">
        <f t="shared" si="10"/>
        <v>0</v>
      </c>
    </row>
    <row r="67" spans="1:29" ht="11.1" customHeight="1" x14ac:dyDescent="0.2">
      <c r="A67" s="8" t="s">
        <v>68</v>
      </c>
      <c r="B67" s="8" t="s">
        <v>16</v>
      </c>
      <c r="C67" s="9">
        <v>432</v>
      </c>
      <c r="D67" s="9">
        <v>714</v>
      </c>
      <c r="E67" s="9">
        <v>507</v>
      </c>
      <c r="F67" s="9">
        <v>544</v>
      </c>
      <c r="G67" s="22">
        <f>VLOOKUP(A67,[1]TDSheet!$A:$H,8,0)</f>
        <v>0.4</v>
      </c>
      <c r="H67" s="2">
        <f>VLOOKUP(A67,[1]TDSheet!$A:$I,9,0)</f>
        <v>45</v>
      </c>
      <c r="J67" s="2">
        <f>VLOOKUP(A67,[2]TDSheet!$A:$E,4,0)</f>
        <v>602</v>
      </c>
      <c r="K67" s="2">
        <f t="shared" si="4"/>
        <v>-95</v>
      </c>
      <c r="M67" s="2">
        <f>VLOOKUP(A67,[1]TDSheet!$A:$P,16,0)</f>
        <v>229</v>
      </c>
      <c r="N67" s="2">
        <f t="shared" si="5"/>
        <v>101.4</v>
      </c>
      <c r="O67" s="30">
        <f t="shared" si="16"/>
        <v>545.20000000000005</v>
      </c>
      <c r="P67" s="40">
        <f t="shared" si="6"/>
        <v>245.20000000000005</v>
      </c>
      <c r="Q67" s="23"/>
      <c r="R67" s="41">
        <v>300</v>
      </c>
      <c r="S67" s="31"/>
      <c r="U67" s="2">
        <f t="shared" si="7"/>
        <v>13</v>
      </c>
      <c r="V67" s="2">
        <f t="shared" si="8"/>
        <v>7.6232741617356998</v>
      </c>
      <c r="W67" s="2">
        <f>VLOOKUP(A67,[1]TDSheet!$A:$V,22,0)</f>
        <v>2.3333333333333335</v>
      </c>
      <c r="X67" s="2">
        <f>VLOOKUP(A67,[1]TDSheet!$A:$W,23,0)</f>
        <v>105</v>
      </c>
      <c r="Y67" s="2">
        <f>VLOOKUP(A67,[1]TDSheet!$A:$O,15,0)</f>
        <v>98</v>
      </c>
      <c r="AA67" s="2">
        <f t="shared" si="12"/>
        <v>98.080000000000027</v>
      </c>
      <c r="AB67" s="2">
        <f t="shared" si="9"/>
        <v>0</v>
      </c>
      <c r="AC67" s="2">
        <f t="shared" si="10"/>
        <v>120</v>
      </c>
    </row>
    <row r="68" spans="1:29" ht="11.1" customHeight="1" x14ac:dyDescent="0.2">
      <c r="A68" s="8" t="s">
        <v>69</v>
      </c>
      <c r="B68" s="8" t="s">
        <v>16</v>
      </c>
      <c r="C68" s="9">
        <v>206</v>
      </c>
      <c r="D68" s="9">
        <v>216</v>
      </c>
      <c r="E68" s="9">
        <v>188</v>
      </c>
      <c r="F68" s="9">
        <v>196</v>
      </c>
      <c r="G68" s="22">
        <f>VLOOKUP(A68,[1]TDSheet!$A:$H,8,0)</f>
        <v>0.4</v>
      </c>
      <c r="H68" s="2">
        <f>VLOOKUP(A68,[1]TDSheet!$A:$I,9,0)</f>
        <v>40</v>
      </c>
      <c r="J68" s="2">
        <f>VLOOKUP(A68,[2]TDSheet!$A:$E,4,0)</f>
        <v>189</v>
      </c>
      <c r="K68" s="2">
        <f t="shared" si="4"/>
        <v>-1</v>
      </c>
      <c r="M68" s="2">
        <f>VLOOKUP(A68,[1]TDSheet!$A:$P,16,0)</f>
        <v>97</v>
      </c>
      <c r="N68" s="2">
        <f t="shared" si="5"/>
        <v>37.6</v>
      </c>
      <c r="O68" s="30">
        <f t="shared" si="16"/>
        <v>195.8</v>
      </c>
      <c r="P68" s="40">
        <f t="shared" si="6"/>
        <v>195.8</v>
      </c>
      <c r="Q68" s="23"/>
      <c r="R68" s="41"/>
      <c r="S68" s="31"/>
      <c r="U68" s="2">
        <f t="shared" si="7"/>
        <v>13</v>
      </c>
      <c r="V68" s="2">
        <f t="shared" si="8"/>
        <v>7.7925531914893611</v>
      </c>
      <c r="W68" s="2">
        <f>VLOOKUP(A68,[1]TDSheet!$A:$V,22,0)</f>
        <v>0.66666666666666663</v>
      </c>
      <c r="X68" s="2">
        <f>VLOOKUP(A68,[1]TDSheet!$A:$W,23,0)</f>
        <v>31.8</v>
      </c>
      <c r="Y68" s="2">
        <f>VLOOKUP(A68,[1]TDSheet!$A:$O,15,0)</f>
        <v>37</v>
      </c>
      <c r="AA68" s="2">
        <f t="shared" si="12"/>
        <v>78.320000000000007</v>
      </c>
      <c r="AB68" s="2">
        <f t="shared" si="9"/>
        <v>0</v>
      </c>
      <c r="AC68" s="2">
        <f t="shared" si="10"/>
        <v>0</v>
      </c>
    </row>
    <row r="69" spans="1:29" ht="11.1" customHeight="1" x14ac:dyDescent="0.2">
      <c r="A69" s="8" t="s">
        <v>70</v>
      </c>
      <c r="B69" s="8" t="s">
        <v>9</v>
      </c>
      <c r="C69" s="9">
        <v>425.34399999999999</v>
      </c>
      <c r="D69" s="9">
        <v>452.339</v>
      </c>
      <c r="E69" s="9">
        <v>516.16999999999996</v>
      </c>
      <c r="F69" s="9">
        <v>320.41199999999998</v>
      </c>
      <c r="G69" s="22">
        <f>VLOOKUP(A69,[1]TDSheet!$A:$H,8,0)</f>
        <v>1</v>
      </c>
      <c r="H69" s="2">
        <f>VLOOKUP(A69,[1]TDSheet!$A:$I,9,0)</f>
        <v>50</v>
      </c>
      <c r="J69" s="2">
        <f>VLOOKUP(A69,[2]TDSheet!$A:$E,4,0)</f>
        <v>479.85</v>
      </c>
      <c r="K69" s="2">
        <f t="shared" si="4"/>
        <v>36.319999999999936</v>
      </c>
      <c r="M69" s="2">
        <f>VLOOKUP(A69,[1]TDSheet!$A:$P,16,0)</f>
        <v>334.40699999999987</v>
      </c>
      <c r="N69" s="2">
        <f t="shared" si="5"/>
        <v>103.23399999999999</v>
      </c>
      <c r="O69" s="30">
        <f t="shared" si="16"/>
        <v>687.22299999999996</v>
      </c>
      <c r="P69" s="40">
        <f t="shared" si="6"/>
        <v>687.22299999999996</v>
      </c>
      <c r="Q69" s="23"/>
      <c r="R69" s="41"/>
      <c r="S69" s="31"/>
      <c r="U69" s="2">
        <f t="shared" si="7"/>
        <v>13</v>
      </c>
      <c r="V69" s="2">
        <f t="shared" si="8"/>
        <v>6.3430555824631405</v>
      </c>
      <c r="W69" s="2">
        <f>VLOOKUP(A69,[1]TDSheet!$A:$V,22,0)</f>
        <v>100.17333333333333</v>
      </c>
      <c r="X69" s="2">
        <f>VLOOKUP(A69,[1]TDSheet!$A:$W,23,0)</f>
        <v>61.217200000000005</v>
      </c>
      <c r="Y69" s="2">
        <f>VLOOKUP(A69,[1]TDSheet!$A:$O,15,0)</f>
        <v>86.554999999999993</v>
      </c>
      <c r="AA69" s="2">
        <f t="shared" si="12"/>
        <v>687.22299999999996</v>
      </c>
      <c r="AB69" s="2">
        <f t="shared" si="9"/>
        <v>0</v>
      </c>
      <c r="AC69" s="2">
        <f t="shared" si="10"/>
        <v>0</v>
      </c>
    </row>
    <row r="70" spans="1:29" ht="11.1" customHeight="1" x14ac:dyDescent="0.2">
      <c r="A70" s="8" t="s">
        <v>71</v>
      </c>
      <c r="B70" s="8" t="s">
        <v>9</v>
      </c>
      <c r="C70" s="9">
        <v>461.31200000000001</v>
      </c>
      <c r="D70" s="9">
        <v>821.46699999999998</v>
      </c>
      <c r="E70" s="9">
        <v>621.94000000000005</v>
      </c>
      <c r="F70" s="9">
        <v>560.63</v>
      </c>
      <c r="G70" s="22">
        <f>VLOOKUP(A70,[1]TDSheet!$A:$H,8,0)</f>
        <v>1</v>
      </c>
      <c r="H70" s="2">
        <f>VLOOKUP(A70,[1]TDSheet!$A:$I,9,0)</f>
        <v>50</v>
      </c>
      <c r="J70" s="2">
        <f>VLOOKUP(A70,[2]TDSheet!$A:$E,4,0)</f>
        <v>598.08000000000004</v>
      </c>
      <c r="K70" s="2">
        <f t="shared" si="4"/>
        <v>23.860000000000014</v>
      </c>
      <c r="M70" s="2">
        <f>VLOOKUP(A70,[1]TDSheet!$A:$P,16,0)</f>
        <v>250</v>
      </c>
      <c r="N70" s="2">
        <f t="shared" si="5"/>
        <v>124.38800000000001</v>
      </c>
      <c r="O70" s="30">
        <f t="shared" si="16"/>
        <v>806.4140000000001</v>
      </c>
      <c r="P70" s="40">
        <f t="shared" si="6"/>
        <v>506.4140000000001</v>
      </c>
      <c r="Q70" s="23"/>
      <c r="R70" s="41">
        <v>300</v>
      </c>
      <c r="S70" s="31"/>
      <c r="U70" s="2">
        <f t="shared" si="7"/>
        <v>13</v>
      </c>
      <c r="V70" s="2">
        <f t="shared" si="8"/>
        <v>6.5169469723767559</v>
      </c>
      <c r="W70" s="2">
        <f>VLOOKUP(A70,[1]TDSheet!$A:$V,22,0)</f>
        <v>120.93733333333334</v>
      </c>
      <c r="X70" s="2">
        <f>VLOOKUP(A70,[1]TDSheet!$A:$W,23,0)</f>
        <v>96.22</v>
      </c>
      <c r="Y70" s="2">
        <f>VLOOKUP(A70,[1]TDSheet!$A:$O,15,0)</f>
        <v>102.9186</v>
      </c>
      <c r="AA70" s="2">
        <f t="shared" si="12"/>
        <v>506.4140000000001</v>
      </c>
      <c r="AB70" s="2">
        <f t="shared" si="9"/>
        <v>0</v>
      </c>
      <c r="AC70" s="2">
        <f t="shared" si="10"/>
        <v>300</v>
      </c>
    </row>
    <row r="71" spans="1:29" ht="21.95" customHeight="1" x14ac:dyDescent="0.2">
      <c r="A71" s="8" t="s">
        <v>72</v>
      </c>
      <c r="B71" s="8" t="s">
        <v>9</v>
      </c>
      <c r="C71" s="9">
        <v>274.084</v>
      </c>
      <c r="D71" s="9">
        <v>541.98699999999997</v>
      </c>
      <c r="E71" s="9">
        <v>461.84</v>
      </c>
      <c r="F71" s="9">
        <v>309.70299999999997</v>
      </c>
      <c r="G71" s="22">
        <f>VLOOKUP(A71,[1]TDSheet!$A:$H,8,0)</f>
        <v>1</v>
      </c>
      <c r="H71" s="2">
        <f>VLOOKUP(A71,[1]TDSheet!$A:$I,9,0)</f>
        <v>55</v>
      </c>
      <c r="J71" s="2">
        <f>VLOOKUP(A71,[2]TDSheet!$A:$E,4,0)</f>
        <v>442.18</v>
      </c>
      <c r="K71" s="2">
        <f t="shared" ref="K71:K118" si="17">E71-J71</f>
        <v>19.659999999999968</v>
      </c>
      <c r="M71" s="2">
        <f>VLOOKUP(A71,[1]TDSheet!$A:$P,16,0)</f>
        <v>220</v>
      </c>
      <c r="N71" s="2">
        <f t="shared" ref="N71:N118" si="18">E71/5</f>
        <v>92.367999999999995</v>
      </c>
      <c r="O71" s="30">
        <f t="shared" si="16"/>
        <v>671.0809999999999</v>
      </c>
      <c r="P71" s="40">
        <f t="shared" ref="P71:P114" si="19">O71-Q71-R71</f>
        <v>371.0809999999999</v>
      </c>
      <c r="Q71" s="23"/>
      <c r="R71" s="41">
        <v>300</v>
      </c>
      <c r="S71" s="31"/>
      <c r="U71" s="2">
        <f t="shared" ref="U71:U118" si="20">(F71+L71+M71+O71)/N71</f>
        <v>13</v>
      </c>
      <c r="V71" s="2">
        <f t="shared" ref="V71:V118" si="21">(F71+L71+M71)/N71</f>
        <v>5.7347024943703451</v>
      </c>
      <c r="W71" s="2">
        <f>VLOOKUP(A71,[1]TDSheet!$A:$V,22,0)</f>
        <v>75.142333333333326</v>
      </c>
      <c r="X71" s="2">
        <f>VLOOKUP(A71,[1]TDSheet!$A:$W,23,0)</f>
        <v>61.900999999999996</v>
      </c>
      <c r="Y71" s="2">
        <f>VLOOKUP(A71,[1]TDSheet!$A:$O,15,0)</f>
        <v>70.3292</v>
      </c>
      <c r="AA71" s="2">
        <f t="shared" si="12"/>
        <v>371.0809999999999</v>
      </c>
      <c r="AB71" s="2">
        <f t="shared" ref="AB71:AB118" si="22">Q71*G71</f>
        <v>0</v>
      </c>
      <c r="AC71" s="2">
        <f t="shared" ref="AC71:AC118" si="23">R71*G71</f>
        <v>300</v>
      </c>
    </row>
    <row r="72" spans="1:29" ht="21.95" customHeight="1" x14ac:dyDescent="0.2">
      <c r="A72" s="8" t="s">
        <v>73</v>
      </c>
      <c r="B72" s="8" t="s">
        <v>9</v>
      </c>
      <c r="C72" s="9">
        <v>0.85499999999999998</v>
      </c>
      <c r="D72" s="9"/>
      <c r="E72" s="9"/>
      <c r="F72" s="9">
        <v>0.85499999999999998</v>
      </c>
      <c r="G72" s="22">
        <f>VLOOKUP(A72,[1]TDSheet!$A:$H,8,0)</f>
        <v>0</v>
      </c>
      <c r="H72" s="2">
        <f>VLOOKUP(A72,[1]TDSheet!$A:$I,9,0)</f>
        <v>50</v>
      </c>
      <c r="K72" s="2">
        <f t="shared" si="17"/>
        <v>0</v>
      </c>
      <c r="N72" s="2">
        <f t="shared" si="18"/>
        <v>0</v>
      </c>
      <c r="O72" s="30"/>
      <c r="P72" s="40">
        <f t="shared" si="19"/>
        <v>0</v>
      </c>
      <c r="Q72" s="23"/>
      <c r="R72" s="41"/>
      <c r="S72" s="31"/>
      <c r="U72" s="2" t="e">
        <f t="shared" si="20"/>
        <v>#DIV/0!</v>
      </c>
      <c r="V72" s="2" t="e">
        <f t="shared" si="21"/>
        <v>#DIV/0!</v>
      </c>
      <c r="W72" s="2">
        <f>VLOOKUP(A72,[1]TDSheet!$A:$V,22,0)</f>
        <v>0</v>
      </c>
      <c r="X72" s="2">
        <f>VLOOKUP(A72,[1]TDSheet!$A:$W,23,0)</f>
        <v>0</v>
      </c>
      <c r="Y72" s="2">
        <f>VLOOKUP(A72,[1]TDSheet!$A:$O,15,0)</f>
        <v>0</v>
      </c>
      <c r="Z72" s="2" t="str">
        <f>VLOOKUP(A72,[1]TDSheet!$A:$X,24,0)</f>
        <v>Вывести</v>
      </c>
      <c r="AA72" s="2">
        <f t="shared" si="12"/>
        <v>0</v>
      </c>
      <c r="AB72" s="2">
        <f t="shared" si="22"/>
        <v>0</v>
      </c>
      <c r="AC72" s="2">
        <f t="shared" si="23"/>
        <v>0</v>
      </c>
    </row>
    <row r="73" spans="1:29" ht="11.1" customHeight="1" x14ac:dyDescent="0.2">
      <c r="A73" s="8" t="s">
        <v>74</v>
      </c>
      <c r="B73" s="8" t="s">
        <v>16</v>
      </c>
      <c r="C73" s="9">
        <v>2</v>
      </c>
      <c r="D73" s="9"/>
      <c r="E73" s="9"/>
      <c r="F73" s="9">
        <v>2</v>
      </c>
      <c r="G73" s="22">
        <f>VLOOKUP(A73,[1]TDSheet!$A:$H,8,0)</f>
        <v>0.45</v>
      </c>
      <c r="H73" s="2">
        <f>VLOOKUP(A73,[1]TDSheet!$A:$I,9,0)</f>
        <v>50</v>
      </c>
      <c r="I73" s="2" t="str">
        <f>VLOOKUP(A73,[1]TDSheet!$A:$J,10,0)</f>
        <v>Вояж</v>
      </c>
      <c r="J73" s="2">
        <f>VLOOKUP(A73,[2]TDSheet!$A:$E,4,0)</f>
        <v>1.3</v>
      </c>
      <c r="K73" s="2">
        <f t="shared" si="17"/>
        <v>-1.3</v>
      </c>
      <c r="L73" s="2">
        <f>VLOOKUP(A73,[1]TDSheet!$A:$M,13,0)</f>
        <v>15</v>
      </c>
      <c r="N73" s="2">
        <f t="shared" si="18"/>
        <v>0</v>
      </c>
      <c r="O73" s="30"/>
      <c r="P73" s="40">
        <f t="shared" si="19"/>
        <v>0</v>
      </c>
      <c r="Q73" s="23"/>
      <c r="R73" s="41"/>
      <c r="S73" s="31"/>
      <c r="U73" s="2" t="e">
        <f t="shared" si="20"/>
        <v>#DIV/0!</v>
      </c>
      <c r="V73" s="2" t="e">
        <f t="shared" si="21"/>
        <v>#DIV/0!</v>
      </c>
      <c r="W73" s="2">
        <f>VLOOKUP(A73,[1]TDSheet!$A:$V,22,0)</f>
        <v>0</v>
      </c>
      <c r="X73" s="2">
        <f>VLOOKUP(A73,[1]TDSheet!$A:$W,23,0)</f>
        <v>0</v>
      </c>
      <c r="Y73" s="2">
        <f>VLOOKUP(A73,[1]TDSheet!$A:$O,15,0)</f>
        <v>0</v>
      </c>
      <c r="AA73" s="2">
        <f t="shared" si="12"/>
        <v>0</v>
      </c>
      <c r="AB73" s="2">
        <f t="shared" si="22"/>
        <v>0</v>
      </c>
      <c r="AC73" s="2">
        <f t="shared" si="23"/>
        <v>0</v>
      </c>
    </row>
    <row r="74" spans="1:29" ht="11.1" customHeight="1" x14ac:dyDescent="0.2">
      <c r="A74" s="8" t="s">
        <v>75</v>
      </c>
      <c r="B74" s="8" t="s">
        <v>16</v>
      </c>
      <c r="C74" s="9">
        <v>327</v>
      </c>
      <c r="D74" s="9">
        <v>846</v>
      </c>
      <c r="E74" s="9">
        <v>403</v>
      </c>
      <c r="F74" s="9">
        <v>634</v>
      </c>
      <c r="G74" s="22">
        <f>VLOOKUP(A74,[1]TDSheet!$A:$H,8,0)</f>
        <v>0.4</v>
      </c>
      <c r="H74" s="2">
        <f>VLOOKUP(A74,[1]TDSheet!$A:$I,9,0)</f>
        <v>45</v>
      </c>
      <c r="I74" s="2" t="str">
        <f>VLOOKUP(A74,[1]TDSheet!$A:$J,10,0)</f>
        <v>Вояж</v>
      </c>
      <c r="J74" s="2">
        <f>VLOOKUP(A74,[2]TDSheet!$A:$E,4,0)</f>
        <v>733</v>
      </c>
      <c r="K74" s="2">
        <f t="shared" si="17"/>
        <v>-330</v>
      </c>
      <c r="L74" s="2">
        <f>VLOOKUP(A74,[1]TDSheet!$A:$M,13,0)</f>
        <v>100</v>
      </c>
      <c r="N74" s="2">
        <f t="shared" si="18"/>
        <v>80.599999999999994</v>
      </c>
      <c r="O74" s="30">
        <f t="shared" ref="O74:O75" si="24">13*N74-M74-L74-F74</f>
        <v>313.79999999999995</v>
      </c>
      <c r="P74" s="40">
        <f t="shared" si="19"/>
        <v>313.79999999999995</v>
      </c>
      <c r="Q74" s="23"/>
      <c r="R74" s="41"/>
      <c r="S74" s="31"/>
      <c r="U74" s="2">
        <f t="shared" si="20"/>
        <v>13</v>
      </c>
      <c r="V74" s="2">
        <f t="shared" si="21"/>
        <v>9.1066997518610435</v>
      </c>
      <c r="W74" s="2">
        <f>VLOOKUP(A74,[1]TDSheet!$A:$V,22,0)</f>
        <v>1.6666666666666667</v>
      </c>
      <c r="X74" s="2">
        <f>VLOOKUP(A74,[1]TDSheet!$A:$W,23,0)</f>
        <v>129.6</v>
      </c>
      <c r="Y74" s="2">
        <f>VLOOKUP(A74,[1]TDSheet!$A:$O,15,0)</f>
        <v>77.400000000000006</v>
      </c>
      <c r="AA74" s="2">
        <f t="shared" si="12"/>
        <v>125.51999999999998</v>
      </c>
      <c r="AB74" s="2">
        <f t="shared" si="22"/>
        <v>0</v>
      </c>
      <c r="AC74" s="2">
        <f t="shared" si="23"/>
        <v>0</v>
      </c>
    </row>
    <row r="75" spans="1:29" ht="21.95" customHeight="1" x14ac:dyDescent="0.2">
      <c r="A75" s="8" t="s">
        <v>76</v>
      </c>
      <c r="B75" s="8" t="s">
        <v>16</v>
      </c>
      <c r="C75" s="9">
        <v>426</v>
      </c>
      <c r="D75" s="9">
        <v>204</v>
      </c>
      <c r="E75" s="9">
        <v>219</v>
      </c>
      <c r="F75" s="9">
        <v>349</v>
      </c>
      <c r="G75" s="22">
        <f>VLOOKUP(A75,[1]TDSheet!$A:$H,8,0)</f>
        <v>0.35</v>
      </c>
      <c r="H75" s="2">
        <f>VLOOKUP(A75,[1]TDSheet!$A:$I,9,0)</f>
        <v>40</v>
      </c>
      <c r="J75" s="2">
        <f>VLOOKUP(A75,[2]TDSheet!$A:$E,4,0)</f>
        <v>229</v>
      </c>
      <c r="K75" s="2">
        <f t="shared" si="17"/>
        <v>-10</v>
      </c>
      <c r="N75" s="2">
        <f t="shared" si="18"/>
        <v>43.8</v>
      </c>
      <c r="O75" s="30">
        <f t="shared" si="24"/>
        <v>220.39999999999998</v>
      </c>
      <c r="P75" s="40">
        <f t="shared" si="19"/>
        <v>220.39999999999998</v>
      </c>
      <c r="Q75" s="23"/>
      <c r="R75" s="41"/>
      <c r="S75" s="31"/>
      <c r="U75" s="2">
        <f t="shared" si="20"/>
        <v>13</v>
      </c>
      <c r="V75" s="2">
        <f t="shared" si="21"/>
        <v>7.9680365296803659</v>
      </c>
      <c r="W75" s="2">
        <f>VLOOKUP(A75,[1]TDSheet!$A:$V,22,0)</f>
        <v>28</v>
      </c>
      <c r="X75" s="2">
        <f>VLOOKUP(A75,[1]TDSheet!$A:$W,23,0)</f>
        <v>47.2</v>
      </c>
      <c r="Y75" s="2">
        <f>VLOOKUP(A75,[1]TDSheet!$A:$O,15,0)</f>
        <v>45</v>
      </c>
      <c r="AA75" s="2">
        <f t="shared" si="12"/>
        <v>77.139999999999986</v>
      </c>
      <c r="AB75" s="2">
        <f t="shared" si="22"/>
        <v>0</v>
      </c>
      <c r="AC75" s="2">
        <f t="shared" si="23"/>
        <v>0</v>
      </c>
    </row>
    <row r="76" spans="1:29" ht="11.1" customHeight="1" x14ac:dyDescent="0.2">
      <c r="A76" s="8" t="s">
        <v>77</v>
      </c>
      <c r="B76" s="8" t="s">
        <v>9</v>
      </c>
      <c r="C76" s="9">
        <v>-1.282</v>
      </c>
      <c r="D76" s="9"/>
      <c r="E76" s="9"/>
      <c r="F76" s="9">
        <v>-1.282</v>
      </c>
      <c r="G76" s="22">
        <f>VLOOKUP(A76,[1]TDSheet!$A:$H,8,0)</f>
        <v>0</v>
      </c>
      <c r="H76" s="2" t="e">
        <f>VLOOKUP(A76,[1]TDSheet!$A:$I,9,0)</f>
        <v>#N/A</v>
      </c>
      <c r="K76" s="2">
        <f t="shared" si="17"/>
        <v>0</v>
      </c>
      <c r="N76" s="2">
        <f t="shared" si="18"/>
        <v>0</v>
      </c>
      <c r="O76" s="30"/>
      <c r="P76" s="40">
        <f t="shared" si="19"/>
        <v>0</v>
      </c>
      <c r="Q76" s="23"/>
      <c r="R76" s="41"/>
      <c r="S76" s="31"/>
      <c r="U76" s="2" t="e">
        <f t="shared" si="20"/>
        <v>#DIV/0!</v>
      </c>
      <c r="V76" s="2" t="e">
        <f t="shared" si="21"/>
        <v>#DIV/0!</v>
      </c>
      <c r="W76" s="2">
        <f>VLOOKUP(A76,[1]TDSheet!$A:$V,22,0)</f>
        <v>0</v>
      </c>
      <c r="X76" s="2">
        <f>VLOOKUP(A76,[1]TDSheet!$A:$W,23,0)</f>
        <v>0</v>
      </c>
      <c r="Y76" s="2">
        <f>VLOOKUP(A76,[1]TDSheet!$A:$O,15,0)</f>
        <v>0</v>
      </c>
      <c r="AA76" s="2">
        <f t="shared" si="12"/>
        <v>0</v>
      </c>
      <c r="AB76" s="2">
        <f t="shared" si="22"/>
        <v>0</v>
      </c>
      <c r="AC76" s="2">
        <f t="shared" si="23"/>
        <v>0</v>
      </c>
    </row>
    <row r="77" spans="1:29" ht="11.1" customHeight="1" x14ac:dyDescent="0.2">
      <c r="A77" s="8" t="s">
        <v>78</v>
      </c>
      <c r="B77" s="8" t="s">
        <v>16</v>
      </c>
      <c r="C77" s="9">
        <v>99.295000000000002</v>
      </c>
      <c r="D77" s="9">
        <v>370</v>
      </c>
      <c r="E77" s="9">
        <v>31</v>
      </c>
      <c r="F77" s="9">
        <v>417.29500000000002</v>
      </c>
      <c r="G77" s="22">
        <f>VLOOKUP(A77,[1]TDSheet!$A:$H,8,0)</f>
        <v>0.4</v>
      </c>
      <c r="H77" s="2">
        <f>VLOOKUP(A77,[1]TDSheet!$A:$I,9,0)</f>
        <v>50</v>
      </c>
      <c r="I77" s="2" t="str">
        <f>VLOOKUP(A77,[1]TDSheet!$A:$J,10,0)</f>
        <v>Вояж</v>
      </c>
      <c r="J77" s="2">
        <f>VLOOKUP(A77,[2]TDSheet!$A:$E,4,0)</f>
        <v>42.3</v>
      </c>
      <c r="K77" s="2">
        <f t="shared" si="17"/>
        <v>-11.299999999999997</v>
      </c>
      <c r="L77" s="2">
        <f>VLOOKUP(A77,[1]TDSheet!$A:$M,13,0)</f>
        <v>40</v>
      </c>
      <c r="N77" s="2">
        <f t="shared" si="18"/>
        <v>6.2</v>
      </c>
      <c r="O77" s="30"/>
      <c r="P77" s="40">
        <f t="shared" si="19"/>
        <v>0</v>
      </c>
      <c r="Q77" s="23"/>
      <c r="R77" s="41"/>
      <c r="S77" s="31"/>
      <c r="U77" s="2">
        <f t="shared" si="20"/>
        <v>73.757258064516122</v>
      </c>
      <c r="V77" s="2">
        <f t="shared" si="21"/>
        <v>73.757258064516122</v>
      </c>
      <c r="W77" s="2">
        <f>VLOOKUP(A77,[1]TDSheet!$A:$V,22,0)</f>
        <v>30</v>
      </c>
      <c r="X77" s="2">
        <f>VLOOKUP(A77,[1]TDSheet!$A:$W,23,0)</f>
        <v>49.4</v>
      </c>
      <c r="Y77" s="2">
        <f>VLOOKUP(A77,[1]TDSheet!$A:$O,15,0)</f>
        <v>7.8</v>
      </c>
      <c r="AA77" s="2">
        <f t="shared" si="12"/>
        <v>0</v>
      </c>
      <c r="AB77" s="2">
        <f t="shared" si="22"/>
        <v>0</v>
      </c>
      <c r="AC77" s="2">
        <f t="shared" si="23"/>
        <v>0</v>
      </c>
    </row>
    <row r="78" spans="1:29" ht="11.1" customHeight="1" x14ac:dyDescent="0.2">
      <c r="A78" s="8" t="s">
        <v>137</v>
      </c>
      <c r="B78" s="24" t="s">
        <v>16</v>
      </c>
      <c r="C78" s="9"/>
      <c r="D78" s="9"/>
      <c r="E78" s="9"/>
      <c r="F78" s="9"/>
      <c r="G78" s="22">
        <f>VLOOKUP(A78,[1]TDSheet!$A:$H,8,0)</f>
        <v>0.42</v>
      </c>
      <c r="H78" s="2">
        <f>VLOOKUP(A78,[1]TDSheet!$A:$I,9,0)</f>
        <v>45</v>
      </c>
      <c r="I78" s="2" t="str">
        <f>VLOOKUP(A78,[1]TDSheet!$A:$J,10,0)</f>
        <v>Вояж</v>
      </c>
      <c r="K78" s="2">
        <f t="shared" si="17"/>
        <v>0</v>
      </c>
      <c r="L78" s="2">
        <f>VLOOKUP(A78,[1]TDSheet!$A:$M,13,0)</f>
        <v>50</v>
      </c>
      <c r="N78" s="2">
        <f t="shared" si="18"/>
        <v>0</v>
      </c>
      <c r="O78" s="30"/>
      <c r="P78" s="40">
        <f t="shared" si="19"/>
        <v>0</v>
      </c>
      <c r="Q78" s="23"/>
      <c r="R78" s="41"/>
      <c r="S78" s="31"/>
      <c r="U78" s="2" t="e">
        <f t="shared" si="20"/>
        <v>#DIV/0!</v>
      </c>
      <c r="V78" s="2" t="e">
        <f t="shared" si="21"/>
        <v>#DIV/0!</v>
      </c>
      <c r="W78" s="2">
        <f>VLOOKUP(A78,[1]TDSheet!$A:$V,22,0)</f>
        <v>0</v>
      </c>
      <c r="X78" s="2">
        <f>VLOOKUP(A78,[1]TDSheet!$A:$W,23,0)</f>
        <v>0</v>
      </c>
      <c r="Y78" s="2">
        <f>VLOOKUP(A78,[1]TDSheet!$A:$O,15,0)</f>
        <v>0</v>
      </c>
      <c r="AA78" s="2">
        <f t="shared" si="12"/>
        <v>0</v>
      </c>
      <c r="AB78" s="2">
        <f t="shared" si="22"/>
        <v>0</v>
      </c>
      <c r="AC78" s="2">
        <f t="shared" si="23"/>
        <v>0</v>
      </c>
    </row>
    <row r="79" spans="1:29" ht="21.95" customHeight="1" x14ac:dyDescent="0.2">
      <c r="A79" s="27" t="s">
        <v>79</v>
      </c>
      <c r="B79" s="27" t="s">
        <v>16</v>
      </c>
      <c r="C79" s="28">
        <v>3</v>
      </c>
      <c r="D79" s="28"/>
      <c r="E79" s="28"/>
      <c r="F79" s="28">
        <v>3</v>
      </c>
      <c r="G79" s="22">
        <f>VLOOKUP(A79,[1]TDSheet!$A:$H,8,0)</f>
        <v>0.4</v>
      </c>
      <c r="H79" s="2" t="e">
        <f>VLOOKUP(A79,[1]TDSheet!$A:$I,9,0)</f>
        <v>#N/A</v>
      </c>
      <c r="J79" s="2">
        <f>VLOOKUP(A79,[2]TDSheet!$A:$E,4,0)</f>
        <v>1</v>
      </c>
      <c r="K79" s="2">
        <f t="shared" si="17"/>
        <v>-1</v>
      </c>
      <c r="N79" s="2">
        <f t="shared" si="18"/>
        <v>0</v>
      </c>
      <c r="O79" s="30"/>
      <c r="P79" s="40">
        <f t="shared" si="19"/>
        <v>0</v>
      </c>
      <c r="Q79" s="23"/>
      <c r="R79" s="41"/>
      <c r="S79" s="31"/>
      <c r="U79" s="2" t="e">
        <f t="shared" si="20"/>
        <v>#DIV/0!</v>
      </c>
      <c r="V79" s="2" t="e">
        <f t="shared" si="21"/>
        <v>#DIV/0!</v>
      </c>
      <c r="W79" s="2">
        <f>VLOOKUP(A79,[1]TDSheet!$A:$V,22,0)</f>
        <v>0</v>
      </c>
      <c r="X79" s="2">
        <f>VLOOKUP(A79,[1]TDSheet!$A:$W,23,0)</f>
        <v>0</v>
      </c>
      <c r="Y79" s="2">
        <f>VLOOKUP(A79,[1]TDSheet!$A:$O,15,0)</f>
        <v>0</v>
      </c>
      <c r="Z79" s="26" t="str">
        <f>VLOOKUP(A79,[1]TDSheet!$A:$X,24,0)</f>
        <v>устар</v>
      </c>
      <c r="AA79" s="2">
        <f t="shared" si="12"/>
        <v>0</v>
      </c>
      <c r="AB79" s="2">
        <f t="shared" si="22"/>
        <v>0</v>
      </c>
      <c r="AC79" s="2">
        <f t="shared" si="23"/>
        <v>0</v>
      </c>
    </row>
    <row r="80" spans="1:29" ht="21.95" customHeight="1" x14ac:dyDescent="0.2">
      <c r="A80" s="8" t="s">
        <v>80</v>
      </c>
      <c r="B80" s="8" t="s">
        <v>16</v>
      </c>
      <c r="C80" s="9">
        <v>10</v>
      </c>
      <c r="D80" s="9">
        <v>40</v>
      </c>
      <c r="E80" s="9">
        <v>10</v>
      </c>
      <c r="F80" s="9">
        <v>40</v>
      </c>
      <c r="G80" s="22">
        <f>VLOOKUP(A80,[1]TDSheet!$A:$H,8,0)</f>
        <v>0.4</v>
      </c>
      <c r="H80" s="2">
        <f>VLOOKUP(A80,[1]TDSheet!$A:$I,9,0)</f>
        <v>60</v>
      </c>
      <c r="I80" s="2" t="str">
        <f>VLOOKUP(A80,[1]TDSheet!$A:$J,10,0)</f>
        <v>Вояж</v>
      </c>
      <c r="J80" s="2">
        <f>VLOOKUP(A80,[2]TDSheet!$A:$E,4,0)</f>
        <v>10</v>
      </c>
      <c r="K80" s="2">
        <f t="shared" si="17"/>
        <v>0</v>
      </c>
      <c r="L80" s="2">
        <f>VLOOKUP(A80,[1]TDSheet!$A:$M,13,0)</f>
        <v>15</v>
      </c>
      <c r="N80" s="2">
        <f t="shared" si="18"/>
        <v>2</v>
      </c>
      <c r="O80" s="30"/>
      <c r="P80" s="40">
        <f t="shared" si="19"/>
        <v>0</v>
      </c>
      <c r="Q80" s="23"/>
      <c r="R80" s="41"/>
      <c r="S80" s="31"/>
      <c r="U80" s="2">
        <f t="shared" si="20"/>
        <v>27.5</v>
      </c>
      <c r="V80" s="2">
        <f t="shared" si="21"/>
        <v>27.5</v>
      </c>
      <c r="W80" s="2">
        <f>VLOOKUP(A80,[1]TDSheet!$A:$V,22,0)</f>
        <v>6.666666666666667</v>
      </c>
      <c r="X80" s="2">
        <f>VLOOKUP(A80,[1]TDSheet!$A:$W,23,0)</f>
        <v>2</v>
      </c>
      <c r="Y80" s="2">
        <f>VLOOKUP(A80,[1]TDSheet!$A:$O,15,0)</f>
        <v>0</v>
      </c>
      <c r="AA80" s="2">
        <f t="shared" si="12"/>
        <v>0</v>
      </c>
      <c r="AB80" s="2">
        <f t="shared" si="22"/>
        <v>0</v>
      </c>
      <c r="AC80" s="2">
        <f t="shared" si="23"/>
        <v>0</v>
      </c>
    </row>
    <row r="81" spans="1:29" ht="21.95" customHeight="1" x14ac:dyDescent="0.2">
      <c r="A81" s="24" t="s">
        <v>138</v>
      </c>
      <c r="B81" s="24" t="s">
        <v>16</v>
      </c>
      <c r="C81" s="9"/>
      <c r="D81" s="9"/>
      <c r="E81" s="9"/>
      <c r="F81" s="9"/>
      <c r="G81" s="22">
        <f>VLOOKUP(A81,[1]TDSheet!$A:$H,8,0)</f>
        <v>0.35</v>
      </c>
      <c r="H81" s="2">
        <f>VLOOKUP(A81,[1]TDSheet!$A:$I,9,0)</f>
        <v>40</v>
      </c>
      <c r="I81" s="2" t="str">
        <f>VLOOKUP(A81,[1]TDSheet!$A:$J,10,0)</f>
        <v>Вояж</v>
      </c>
      <c r="K81" s="2">
        <f t="shared" si="17"/>
        <v>0</v>
      </c>
      <c r="L81" s="2">
        <f>VLOOKUP(A81,[1]TDSheet!$A:$M,13,0)</f>
        <v>25</v>
      </c>
      <c r="N81" s="2">
        <f t="shared" si="18"/>
        <v>0</v>
      </c>
      <c r="O81" s="30"/>
      <c r="P81" s="40">
        <f t="shared" si="19"/>
        <v>0</v>
      </c>
      <c r="Q81" s="23"/>
      <c r="R81" s="41"/>
      <c r="S81" s="31"/>
      <c r="U81" s="2" t="e">
        <f t="shared" si="20"/>
        <v>#DIV/0!</v>
      </c>
      <c r="V81" s="2" t="e">
        <f t="shared" si="21"/>
        <v>#DIV/0!</v>
      </c>
      <c r="W81" s="2">
        <f>VLOOKUP(A81,[1]TDSheet!$A:$V,22,0)</f>
        <v>0</v>
      </c>
      <c r="X81" s="2">
        <f>VLOOKUP(A81,[1]TDSheet!$A:$W,23,0)</f>
        <v>0</v>
      </c>
      <c r="Y81" s="2">
        <f>VLOOKUP(A81,[1]TDSheet!$A:$O,15,0)</f>
        <v>0</v>
      </c>
      <c r="AA81" s="2">
        <f t="shared" si="12"/>
        <v>0</v>
      </c>
      <c r="AB81" s="2">
        <f t="shared" si="22"/>
        <v>0</v>
      </c>
      <c r="AC81" s="2">
        <f t="shared" si="23"/>
        <v>0</v>
      </c>
    </row>
    <row r="82" spans="1:29" ht="21.95" customHeight="1" x14ac:dyDescent="0.2">
      <c r="A82" s="8" t="s">
        <v>81</v>
      </c>
      <c r="B82" s="8" t="s">
        <v>16</v>
      </c>
      <c r="C82" s="9">
        <v>-17</v>
      </c>
      <c r="D82" s="9"/>
      <c r="E82" s="9"/>
      <c r="F82" s="9">
        <v>-17</v>
      </c>
      <c r="G82" s="22">
        <f>VLOOKUP(A82,[1]TDSheet!$A:$H,8,0)</f>
        <v>0.35</v>
      </c>
      <c r="H82" s="2">
        <f>VLOOKUP(A82,[1]TDSheet!$A:$I,9,0)</f>
        <v>45</v>
      </c>
      <c r="I82" s="2" t="str">
        <f>VLOOKUP(A82,[1]TDSheet!$A:$J,10,0)</f>
        <v>Вояж</v>
      </c>
      <c r="K82" s="2">
        <f t="shared" si="17"/>
        <v>0</v>
      </c>
      <c r="L82" s="2">
        <f>VLOOKUP(A82,[1]TDSheet!$A:$M,13,0)</f>
        <v>30</v>
      </c>
      <c r="N82" s="2">
        <f t="shared" si="18"/>
        <v>0</v>
      </c>
      <c r="O82" s="30"/>
      <c r="P82" s="40">
        <f t="shared" si="19"/>
        <v>0</v>
      </c>
      <c r="Q82" s="23"/>
      <c r="R82" s="41"/>
      <c r="S82" s="31"/>
      <c r="U82" s="2" t="e">
        <f t="shared" si="20"/>
        <v>#DIV/0!</v>
      </c>
      <c r="V82" s="2" t="e">
        <f t="shared" si="21"/>
        <v>#DIV/0!</v>
      </c>
      <c r="W82" s="2">
        <f>VLOOKUP(A82,[1]TDSheet!$A:$V,22,0)</f>
        <v>0</v>
      </c>
      <c r="X82" s="2">
        <f>VLOOKUP(A82,[1]TDSheet!$A:$W,23,0)</f>
        <v>0</v>
      </c>
      <c r="Y82" s="2">
        <f>VLOOKUP(A82,[1]TDSheet!$A:$O,15,0)</f>
        <v>0</v>
      </c>
      <c r="AA82" s="2">
        <f t="shared" si="12"/>
        <v>0</v>
      </c>
      <c r="AB82" s="2">
        <f t="shared" si="22"/>
        <v>0</v>
      </c>
      <c r="AC82" s="2">
        <f t="shared" si="23"/>
        <v>0</v>
      </c>
    </row>
    <row r="83" spans="1:29" ht="21.95" customHeight="1" x14ac:dyDescent="0.2">
      <c r="A83" s="8" t="s">
        <v>139</v>
      </c>
      <c r="B83" s="24" t="s">
        <v>16</v>
      </c>
      <c r="C83" s="9"/>
      <c r="D83" s="9"/>
      <c r="E83" s="9"/>
      <c r="F83" s="9"/>
      <c r="G83" s="22">
        <f>VLOOKUP(A83,[1]TDSheet!$A:$H,8,0)</f>
        <v>0.45</v>
      </c>
      <c r="H83" s="2">
        <f>VLOOKUP(A83,[1]TDSheet!$A:$I,9,0)</f>
        <v>45</v>
      </c>
      <c r="I83" s="2" t="str">
        <f>VLOOKUP(A83,[1]TDSheet!$A:$J,10,0)</f>
        <v>Вояж</v>
      </c>
      <c r="K83" s="2">
        <f t="shared" si="17"/>
        <v>0</v>
      </c>
      <c r="L83" s="2">
        <f>VLOOKUP(A83,[1]TDSheet!$A:$M,13,0)</f>
        <v>70</v>
      </c>
      <c r="N83" s="2">
        <f t="shared" si="18"/>
        <v>0</v>
      </c>
      <c r="O83" s="30"/>
      <c r="P83" s="40">
        <f t="shared" si="19"/>
        <v>0</v>
      </c>
      <c r="Q83" s="23"/>
      <c r="R83" s="41"/>
      <c r="S83" s="31"/>
      <c r="U83" s="2" t="e">
        <f t="shared" si="20"/>
        <v>#DIV/0!</v>
      </c>
      <c r="V83" s="2" t="e">
        <f t="shared" si="21"/>
        <v>#DIV/0!</v>
      </c>
      <c r="W83" s="2">
        <f>VLOOKUP(A83,[1]TDSheet!$A:$V,22,0)</f>
        <v>0</v>
      </c>
      <c r="X83" s="2">
        <f>VLOOKUP(A83,[1]TDSheet!$A:$W,23,0)</f>
        <v>0</v>
      </c>
      <c r="Y83" s="2">
        <f>VLOOKUP(A83,[1]TDSheet!$A:$O,15,0)</f>
        <v>0</v>
      </c>
      <c r="AA83" s="2">
        <f t="shared" si="12"/>
        <v>0</v>
      </c>
      <c r="AB83" s="2">
        <f t="shared" si="22"/>
        <v>0</v>
      </c>
      <c r="AC83" s="2">
        <f t="shared" si="23"/>
        <v>0</v>
      </c>
    </row>
    <row r="84" spans="1:29" ht="21.95" customHeight="1" x14ac:dyDescent="0.2">
      <c r="A84" s="8" t="s">
        <v>140</v>
      </c>
      <c r="B84" s="24" t="s">
        <v>16</v>
      </c>
      <c r="C84" s="9"/>
      <c r="D84" s="9"/>
      <c r="E84" s="9"/>
      <c r="F84" s="9"/>
      <c r="G84" s="22">
        <f>VLOOKUP(A84,[1]TDSheet!$A:$H,8,0)</f>
        <v>0.33</v>
      </c>
      <c r="H84" s="2">
        <f>VLOOKUP(A84,[1]TDSheet!$A:$I,9,0)</f>
        <v>45</v>
      </c>
      <c r="I84" s="2" t="str">
        <f>VLOOKUP(A84,[1]TDSheet!$A:$J,10,0)</f>
        <v>Вояж</v>
      </c>
      <c r="K84" s="2">
        <f t="shared" si="17"/>
        <v>0</v>
      </c>
      <c r="L84" s="2">
        <f>VLOOKUP(A84,[1]TDSheet!$A:$M,13,0)</f>
        <v>15</v>
      </c>
      <c r="N84" s="2">
        <f t="shared" si="18"/>
        <v>0</v>
      </c>
      <c r="O84" s="30"/>
      <c r="P84" s="40">
        <f t="shared" si="19"/>
        <v>0</v>
      </c>
      <c r="Q84" s="23"/>
      <c r="R84" s="41"/>
      <c r="S84" s="31"/>
      <c r="U84" s="2" t="e">
        <f t="shared" si="20"/>
        <v>#DIV/0!</v>
      </c>
      <c r="V84" s="2" t="e">
        <f t="shared" si="21"/>
        <v>#DIV/0!</v>
      </c>
      <c r="W84" s="2">
        <f>VLOOKUP(A84,[1]TDSheet!$A:$V,22,0)</f>
        <v>0</v>
      </c>
      <c r="X84" s="2">
        <f>VLOOKUP(A84,[1]TDSheet!$A:$W,23,0)</f>
        <v>0</v>
      </c>
      <c r="Y84" s="2">
        <f>VLOOKUP(A84,[1]TDSheet!$A:$O,15,0)</f>
        <v>0</v>
      </c>
      <c r="AA84" s="2">
        <f t="shared" si="12"/>
        <v>0</v>
      </c>
      <c r="AB84" s="2">
        <f t="shared" si="22"/>
        <v>0</v>
      </c>
      <c r="AC84" s="2">
        <f t="shared" si="23"/>
        <v>0</v>
      </c>
    </row>
    <row r="85" spans="1:29" ht="11.1" customHeight="1" x14ac:dyDescent="0.2">
      <c r="A85" s="8" t="s">
        <v>82</v>
      </c>
      <c r="B85" s="8" t="s">
        <v>16</v>
      </c>
      <c r="C85" s="9">
        <v>97</v>
      </c>
      <c r="D85" s="9">
        <v>138</v>
      </c>
      <c r="E85" s="9">
        <v>64</v>
      </c>
      <c r="F85" s="9">
        <v>149</v>
      </c>
      <c r="G85" s="22">
        <f>VLOOKUP(A85,[1]TDSheet!$A:$H,8,0)</f>
        <v>0.4</v>
      </c>
      <c r="H85" s="2">
        <f>VLOOKUP(A85,[1]TDSheet!$A:$I,9,0)</f>
        <v>40</v>
      </c>
      <c r="I85" s="2" t="str">
        <f>VLOOKUP(A85,[1]TDSheet!$A:$J,10,0)</f>
        <v>Вояж</v>
      </c>
      <c r="J85" s="2">
        <f>VLOOKUP(A85,[2]TDSheet!$A:$E,4,0)</f>
        <v>104</v>
      </c>
      <c r="K85" s="2">
        <f t="shared" si="17"/>
        <v>-40</v>
      </c>
      <c r="L85" s="2">
        <f>VLOOKUP(A85,[1]TDSheet!$A:$M,13,0)</f>
        <v>30</v>
      </c>
      <c r="N85" s="2">
        <f t="shared" si="18"/>
        <v>12.8</v>
      </c>
      <c r="O85" s="30"/>
      <c r="P85" s="40">
        <f t="shared" si="19"/>
        <v>0</v>
      </c>
      <c r="Q85" s="23"/>
      <c r="R85" s="41"/>
      <c r="S85" s="31"/>
      <c r="U85" s="2">
        <f t="shared" si="20"/>
        <v>13.984375</v>
      </c>
      <c r="V85" s="2">
        <f t="shared" si="21"/>
        <v>13.984375</v>
      </c>
      <c r="W85" s="2">
        <f>VLOOKUP(A85,[1]TDSheet!$A:$V,22,0)</f>
        <v>10</v>
      </c>
      <c r="X85" s="2">
        <f>VLOOKUP(A85,[1]TDSheet!$A:$W,23,0)</f>
        <v>18.600000000000001</v>
      </c>
      <c r="Y85" s="2">
        <f>VLOOKUP(A85,[1]TDSheet!$A:$O,15,0)</f>
        <v>6</v>
      </c>
      <c r="AA85" s="2">
        <f t="shared" si="12"/>
        <v>0</v>
      </c>
      <c r="AB85" s="2">
        <f t="shared" si="22"/>
        <v>0</v>
      </c>
      <c r="AC85" s="2">
        <f t="shared" si="23"/>
        <v>0</v>
      </c>
    </row>
    <row r="86" spans="1:29" ht="21.95" customHeight="1" x14ac:dyDescent="0.2">
      <c r="A86" s="8" t="s">
        <v>83</v>
      </c>
      <c r="B86" s="8" t="s">
        <v>9</v>
      </c>
      <c r="C86" s="9">
        <v>149.25</v>
      </c>
      <c r="D86" s="9">
        <v>140.47300000000001</v>
      </c>
      <c r="E86" s="9">
        <v>178.27099999999999</v>
      </c>
      <c r="F86" s="9">
        <v>98.027000000000001</v>
      </c>
      <c r="G86" s="22">
        <f>VLOOKUP(A86,[1]TDSheet!$A:$H,8,0)</f>
        <v>1</v>
      </c>
      <c r="H86" s="2">
        <f>VLOOKUP(A86,[1]TDSheet!$A:$I,9,0)</f>
        <v>40</v>
      </c>
      <c r="J86" s="2">
        <f>VLOOKUP(A86,[2]TDSheet!$A:$E,4,0)</f>
        <v>154.30000000000001</v>
      </c>
      <c r="K86" s="2">
        <f t="shared" si="17"/>
        <v>23.970999999999975</v>
      </c>
      <c r="M86" s="2">
        <f>VLOOKUP(A86,[1]TDSheet!$A:$P,16,0)</f>
        <v>127.80180000000004</v>
      </c>
      <c r="N86" s="2">
        <f t="shared" si="18"/>
        <v>35.654199999999996</v>
      </c>
      <c r="O86" s="30">
        <f t="shared" ref="O86:O109" si="25">13*N86-M86-L86-F86</f>
        <v>237.67579999999992</v>
      </c>
      <c r="P86" s="40">
        <f t="shared" si="19"/>
        <v>237.67579999999992</v>
      </c>
      <c r="Q86" s="23"/>
      <c r="R86" s="41"/>
      <c r="S86" s="31"/>
      <c r="U86" s="2">
        <f t="shared" si="20"/>
        <v>13.000000000000002</v>
      </c>
      <c r="V86" s="2">
        <f t="shared" si="21"/>
        <v>6.3338624902536047</v>
      </c>
      <c r="W86" s="2">
        <f>VLOOKUP(A86,[1]TDSheet!$A:$V,22,0)</f>
        <v>7.6956666666666669</v>
      </c>
      <c r="X86" s="2">
        <f>VLOOKUP(A86,[1]TDSheet!$A:$W,23,0)</f>
        <v>22.735599999999998</v>
      </c>
      <c r="Y86" s="2">
        <f>VLOOKUP(A86,[1]TDSheet!$A:$O,15,0)</f>
        <v>29.823200000000003</v>
      </c>
      <c r="AA86" s="2">
        <f t="shared" si="12"/>
        <v>237.67579999999992</v>
      </c>
      <c r="AB86" s="2">
        <f t="shared" si="22"/>
        <v>0</v>
      </c>
      <c r="AC86" s="2">
        <f t="shared" si="23"/>
        <v>0</v>
      </c>
    </row>
    <row r="87" spans="1:29" ht="21.95" customHeight="1" x14ac:dyDescent="0.2">
      <c r="A87" s="8" t="s">
        <v>84</v>
      </c>
      <c r="B87" s="8" t="s">
        <v>16</v>
      </c>
      <c r="C87" s="9">
        <v>263</v>
      </c>
      <c r="D87" s="9"/>
      <c r="E87" s="9">
        <v>104</v>
      </c>
      <c r="F87" s="9">
        <v>115</v>
      </c>
      <c r="G87" s="22">
        <f>VLOOKUP(A87,[1]TDSheet!$A:$H,8,0)</f>
        <v>0.28000000000000003</v>
      </c>
      <c r="H87" s="2">
        <f>VLOOKUP(A87,[1]TDSheet!$A:$I,9,0)</f>
        <v>45</v>
      </c>
      <c r="J87" s="2">
        <f>VLOOKUP(A87,[2]TDSheet!$A:$E,4,0)</f>
        <v>109</v>
      </c>
      <c r="K87" s="2">
        <f t="shared" si="17"/>
        <v>-5</v>
      </c>
      <c r="M87" s="2">
        <f>VLOOKUP(A87,[1]TDSheet!$A:$P,16,0)</f>
        <v>40</v>
      </c>
      <c r="N87" s="2">
        <f t="shared" si="18"/>
        <v>20.8</v>
      </c>
      <c r="O87" s="30">
        <f t="shared" si="25"/>
        <v>115.40000000000003</v>
      </c>
      <c r="P87" s="40">
        <f t="shared" si="19"/>
        <v>115.40000000000003</v>
      </c>
      <c r="Q87" s="23"/>
      <c r="R87" s="41"/>
      <c r="S87" s="31"/>
      <c r="U87" s="2">
        <f t="shared" si="20"/>
        <v>13.000000000000002</v>
      </c>
      <c r="V87" s="2">
        <f t="shared" si="21"/>
        <v>7.4519230769230766</v>
      </c>
      <c r="W87" s="2">
        <f>VLOOKUP(A87,[1]TDSheet!$A:$V,22,0)</f>
        <v>3</v>
      </c>
      <c r="X87" s="2">
        <f>VLOOKUP(A87,[1]TDSheet!$A:$W,23,0)</f>
        <v>18.8</v>
      </c>
      <c r="Y87" s="2">
        <f>VLOOKUP(A87,[1]TDSheet!$A:$O,15,0)</f>
        <v>20.2</v>
      </c>
      <c r="AA87" s="2">
        <f t="shared" si="12"/>
        <v>32.312000000000012</v>
      </c>
      <c r="AB87" s="2">
        <f t="shared" si="22"/>
        <v>0</v>
      </c>
      <c r="AC87" s="2">
        <f t="shared" si="23"/>
        <v>0</v>
      </c>
    </row>
    <row r="88" spans="1:29" ht="11.1" customHeight="1" x14ac:dyDescent="0.2">
      <c r="A88" s="8" t="s">
        <v>85</v>
      </c>
      <c r="B88" s="8" t="s">
        <v>9</v>
      </c>
      <c r="C88" s="9">
        <v>144.08799999999999</v>
      </c>
      <c r="D88" s="9">
        <v>192.09100000000001</v>
      </c>
      <c r="E88" s="9">
        <v>201.262</v>
      </c>
      <c r="F88" s="9">
        <v>114.48099999999999</v>
      </c>
      <c r="G88" s="22">
        <f>VLOOKUP(A88,[1]TDSheet!$A:$H,8,0)</f>
        <v>1</v>
      </c>
      <c r="H88" s="2">
        <f>VLOOKUP(A88,[1]TDSheet!$A:$I,9,0)</f>
        <v>30</v>
      </c>
      <c r="J88" s="2">
        <f>VLOOKUP(A88,[2]TDSheet!$A:$E,4,0)</f>
        <v>195.4</v>
      </c>
      <c r="K88" s="2">
        <f t="shared" si="17"/>
        <v>5.8619999999999948</v>
      </c>
      <c r="M88" s="2">
        <f>VLOOKUP(A88,[1]TDSheet!$A:$P,16,0)</f>
        <v>92.169800000000009</v>
      </c>
      <c r="N88" s="2">
        <f t="shared" si="18"/>
        <v>40.252400000000002</v>
      </c>
      <c r="O88" s="30">
        <f t="shared" si="25"/>
        <v>316.63040000000001</v>
      </c>
      <c r="P88" s="40">
        <f t="shared" si="19"/>
        <v>316.63040000000001</v>
      </c>
      <c r="Q88" s="23"/>
      <c r="R88" s="41"/>
      <c r="S88" s="31"/>
      <c r="U88" s="2">
        <f t="shared" si="20"/>
        <v>13</v>
      </c>
      <c r="V88" s="2">
        <f t="shared" si="21"/>
        <v>5.1338752471902298</v>
      </c>
      <c r="W88" s="2">
        <f>VLOOKUP(A88,[1]TDSheet!$A:$V,22,0)</f>
        <v>17.531333333333333</v>
      </c>
      <c r="X88" s="2">
        <f>VLOOKUP(A88,[1]TDSheet!$A:$W,23,0)</f>
        <v>27.988999999999997</v>
      </c>
      <c r="Y88" s="2">
        <f>VLOOKUP(A88,[1]TDSheet!$A:$O,15,0)</f>
        <v>30.519200000000001</v>
      </c>
      <c r="AA88" s="2">
        <f t="shared" ref="AA88:AA118" si="26">P88*G88</f>
        <v>316.63040000000001</v>
      </c>
      <c r="AB88" s="2">
        <f t="shared" si="22"/>
        <v>0</v>
      </c>
      <c r="AC88" s="2">
        <f t="shared" si="23"/>
        <v>0</v>
      </c>
    </row>
    <row r="89" spans="1:29" ht="21.95" customHeight="1" x14ac:dyDescent="0.2">
      <c r="A89" s="8" t="s">
        <v>86</v>
      </c>
      <c r="B89" s="8" t="s">
        <v>16</v>
      </c>
      <c r="C89" s="9">
        <v>149</v>
      </c>
      <c r="D89" s="9">
        <v>72</v>
      </c>
      <c r="E89" s="9">
        <v>106</v>
      </c>
      <c r="F89" s="9">
        <v>79</v>
      </c>
      <c r="G89" s="22">
        <f>VLOOKUP(A89,[1]TDSheet!$A:$H,8,0)</f>
        <v>0.28000000000000003</v>
      </c>
      <c r="H89" s="2">
        <f>VLOOKUP(A89,[1]TDSheet!$A:$I,9,0)</f>
        <v>45</v>
      </c>
      <c r="J89" s="2">
        <f>VLOOKUP(A89,[2]TDSheet!$A:$E,4,0)</f>
        <v>109</v>
      </c>
      <c r="K89" s="2">
        <f t="shared" si="17"/>
        <v>-3</v>
      </c>
      <c r="M89" s="2">
        <f>VLOOKUP(A89,[1]TDSheet!$A:$P,16,0)</f>
        <v>90.799999999999983</v>
      </c>
      <c r="N89" s="2">
        <f t="shared" si="18"/>
        <v>21.2</v>
      </c>
      <c r="O89" s="30">
        <f t="shared" si="25"/>
        <v>105.79999999999998</v>
      </c>
      <c r="P89" s="40">
        <f t="shared" si="19"/>
        <v>105.79999999999998</v>
      </c>
      <c r="Q89" s="23"/>
      <c r="R89" s="41"/>
      <c r="S89" s="31"/>
      <c r="U89" s="2">
        <f t="shared" si="20"/>
        <v>12.999999999999998</v>
      </c>
      <c r="V89" s="2">
        <f t="shared" si="21"/>
        <v>8.0094339622641506</v>
      </c>
      <c r="W89" s="2">
        <f>VLOOKUP(A89,[1]TDSheet!$A:$V,22,0)</f>
        <v>9.6666666666666661</v>
      </c>
      <c r="X89" s="2">
        <f>VLOOKUP(A89,[1]TDSheet!$A:$W,23,0)</f>
        <v>15.2</v>
      </c>
      <c r="Y89" s="2">
        <f>VLOOKUP(A89,[1]TDSheet!$A:$O,15,0)</f>
        <v>22.2</v>
      </c>
      <c r="AA89" s="2">
        <f t="shared" si="26"/>
        <v>29.623999999999999</v>
      </c>
      <c r="AB89" s="2">
        <f t="shared" si="22"/>
        <v>0</v>
      </c>
      <c r="AC89" s="2">
        <f t="shared" si="23"/>
        <v>0</v>
      </c>
    </row>
    <row r="90" spans="1:29" ht="11.1" customHeight="1" x14ac:dyDescent="0.2">
      <c r="A90" s="8" t="s">
        <v>87</v>
      </c>
      <c r="B90" s="8" t="s">
        <v>16</v>
      </c>
      <c r="C90" s="9">
        <v>189</v>
      </c>
      <c r="D90" s="9">
        <v>460</v>
      </c>
      <c r="E90" s="9">
        <v>130</v>
      </c>
      <c r="F90" s="9">
        <v>469</v>
      </c>
      <c r="G90" s="22">
        <f>VLOOKUP(A90,[1]TDSheet!$A:$H,8,0)</f>
        <v>0.45</v>
      </c>
      <c r="H90" s="2">
        <f>VLOOKUP(A90,[1]TDSheet!$A:$I,9,0)</f>
        <v>50</v>
      </c>
      <c r="J90" s="2">
        <f>VLOOKUP(A90,[2]TDSheet!$A:$E,4,0)</f>
        <v>131</v>
      </c>
      <c r="K90" s="2">
        <f t="shared" si="17"/>
        <v>-1</v>
      </c>
      <c r="N90" s="2">
        <f t="shared" si="18"/>
        <v>26</v>
      </c>
      <c r="O90" s="30"/>
      <c r="P90" s="40">
        <f t="shared" si="19"/>
        <v>0</v>
      </c>
      <c r="Q90" s="23"/>
      <c r="R90" s="41"/>
      <c r="S90" s="31"/>
      <c r="U90" s="2">
        <f t="shared" si="20"/>
        <v>18.03846153846154</v>
      </c>
      <c r="V90" s="2">
        <f t="shared" si="21"/>
        <v>18.03846153846154</v>
      </c>
      <c r="W90" s="2">
        <f>VLOOKUP(A90,[1]TDSheet!$A:$V,22,0)</f>
        <v>19</v>
      </c>
      <c r="X90" s="2">
        <f>VLOOKUP(A90,[1]TDSheet!$A:$W,23,0)</f>
        <v>65.599999999999994</v>
      </c>
      <c r="Y90" s="2">
        <f>VLOOKUP(A90,[1]TDSheet!$A:$O,15,0)</f>
        <v>34.4</v>
      </c>
      <c r="AA90" s="2">
        <f t="shared" si="26"/>
        <v>0</v>
      </c>
      <c r="AB90" s="2">
        <f t="shared" si="22"/>
        <v>0</v>
      </c>
      <c r="AC90" s="2">
        <f t="shared" si="23"/>
        <v>0</v>
      </c>
    </row>
    <row r="91" spans="1:29" ht="11.1" customHeight="1" x14ac:dyDescent="0.2">
      <c r="A91" s="8" t="s">
        <v>88</v>
      </c>
      <c r="B91" s="8" t="s">
        <v>9</v>
      </c>
      <c r="C91" s="9">
        <v>758.2</v>
      </c>
      <c r="D91" s="9">
        <v>450.815</v>
      </c>
      <c r="E91" s="9">
        <v>585.34400000000005</v>
      </c>
      <c r="F91" s="9">
        <v>522.24</v>
      </c>
      <c r="G91" s="22">
        <f>VLOOKUP(A91,[1]TDSheet!$A:$H,8,0)</f>
        <v>1</v>
      </c>
      <c r="H91" s="2">
        <f>VLOOKUP(A91,[1]TDSheet!$A:$I,9,0)</f>
        <v>50</v>
      </c>
      <c r="J91" s="2">
        <f>VLOOKUP(A91,[2]TDSheet!$A:$E,4,0)</f>
        <v>539.84</v>
      </c>
      <c r="K91" s="2">
        <f t="shared" si="17"/>
        <v>45.504000000000019</v>
      </c>
      <c r="M91" s="2">
        <f>VLOOKUP(A91,[1]TDSheet!$A:$P,16,0)</f>
        <v>220</v>
      </c>
      <c r="N91" s="2">
        <f t="shared" si="18"/>
        <v>117.06880000000001</v>
      </c>
      <c r="O91" s="30">
        <f t="shared" si="25"/>
        <v>779.65440000000012</v>
      </c>
      <c r="P91" s="40">
        <f t="shared" si="19"/>
        <v>479.65440000000012</v>
      </c>
      <c r="Q91" s="23"/>
      <c r="R91" s="41">
        <v>300</v>
      </c>
      <c r="S91" s="31"/>
      <c r="U91" s="2">
        <f t="shared" si="20"/>
        <v>13</v>
      </c>
      <c r="V91" s="2">
        <f t="shared" si="21"/>
        <v>6.3402033675923892</v>
      </c>
      <c r="W91" s="2">
        <f>VLOOKUP(A91,[1]TDSheet!$A:$V,22,0)</f>
        <v>64.065333333333328</v>
      </c>
      <c r="X91" s="2">
        <f>VLOOKUP(A91,[1]TDSheet!$A:$W,23,0)</f>
        <v>90.772000000000006</v>
      </c>
      <c r="Y91" s="2">
        <f>VLOOKUP(A91,[1]TDSheet!$A:$O,15,0)</f>
        <v>99.837400000000002</v>
      </c>
      <c r="AA91" s="2">
        <f t="shared" si="26"/>
        <v>479.65440000000012</v>
      </c>
      <c r="AB91" s="2">
        <f t="shared" si="22"/>
        <v>0</v>
      </c>
      <c r="AC91" s="2">
        <f t="shared" si="23"/>
        <v>300</v>
      </c>
    </row>
    <row r="92" spans="1:29" ht="11.1" customHeight="1" x14ac:dyDescent="0.2">
      <c r="A92" s="8" t="s">
        <v>89</v>
      </c>
      <c r="B92" s="8" t="s">
        <v>9</v>
      </c>
      <c r="C92" s="9">
        <v>1.3859999999999999</v>
      </c>
      <c r="D92" s="9">
        <v>87.466999999999999</v>
      </c>
      <c r="E92" s="9">
        <v>87.466999999999999</v>
      </c>
      <c r="F92" s="9">
        <v>1.3859999999999999</v>
      </c>
      <c r="G92" s="22">
        <f>VLOOKUP(A92,[1]TDSheet!$A:$H,8,0)</f>
        <v>1</v>
      </c>
      <c r="H92" s="2">
        <f>VLOOKUP(A92,[1]TDSheet!$A:$I,9,0)</f>
        <v>50</v>
      </c>
      <c r="J92" s="2">
        <f>VLOOKUP(A92,[2]TDSheet!$A:$E,4,0)</f>
        <v>83.45</v>
      </c>
      <c r="K92" s="2">
        <f t="shared" si="17"/>
        <v>4.0169999999999959</v>
      </c>
      <c r="M92" s="2">
        <f>VLOOKUP(A92,[1]TDSheet!$A:$P,16,0)</f>
        <v>86.081000000000017</v>
      </c>
      <c r="N92" s="2">
        <f t="shared" si="18"/>
        <v>17.493400000000001</v>
      </c>
      <c r="O92" s="30">
        <f t="shared" si="25"/>
        <v>139.94720000000001</v>
      </c>
      <c r="P92" s="40">
        <f t="shared" si="19"/>
        <v>139.94720000000001</v>
      </c>
      <c r="Q92" s="23"/>
      <c r="R92" s="41"/>
      <c r="S92" s="31"/>
      <c r="U92" s="2">
        <f t="shared" si="20"/>
        <v>13</v>
      </c>
      <c r="V92" s="2">
        <f t="shared" si="21"/>
        <v>5</v>
      </c>
      <c r="W92" s="2">
        <f>VLOOKUP(A92,[1]TDSheet!$A:$V,22,0)</f>
        <v>14.552333333333332</v>
      </c>
      <c r="X92" s="2">
        <f>VLOOKUP(A92,[1]TDSheet!$A:$W,23,0)</f>
        <v>6.2789999999999999</v>
      </c>
      <c r="Y92" s="2">
        <f>VLOOKUP(A92,[1]TDSheet!$A:$O,15,0)</f>
        <v>17.493400000000001</v>
      </c>
      <c r="AA92" s="2">
        <f t="shared" si="26"/>
        <v>139.94720000000001</v>
      </c>
      <c r="AB92" s="2">
        <f t="shared" si="22"/>
        <v>0</v>
      </c>
      <c r="AC92" s="2">
        <f t="shared" si="23"/>
        <v>0</v>
      </c>
    </row>
    <row r="93" spans="1:29" ht="11.1" customHeight="1" x14ac:dyDescent="0.2">
      <c r="A93" s="8" t="s">
        <v>90</v>
      </c>
      <c r="B93" s="8" t="s">
        <v>16</v>
      </c>
      <c r="C93" s="9">
        <v>199</v>
      </c>
      <c r="D93" s="9">
        <v>432</v>
      </c>
      <c r="E93" s="9">
        <v>343</v>
      </c>
      <c r="F93" s="9">
        <v>209</v>
      </c>
      <c r="G93" s="22">
        <f>VLOOKUP(A93,[1]TDSheet!$A:$H,8,0)</f>
        <v>0.4</v>
      </c>
      <c r="H93" s="2">
        <f>VLOOKUP(A93,[1]TDSheet!$A:$I,9,0)</f>
        <v>40</v>
      </c>
      <c r="J93" s="2">
        <f>VLOOKUP(A93,[2]TDSheet!$A:$E,4,0)</f>
        <v>410</v>
      </c>
      <c r="K93" s="2">
        <f t="shared" si="17"/>
        <v>-67</v>
      </c>
      <c r="M93" s="2">
        <f>VLOOKUP(A93,[1]TDSheet!$A:$P,16,0)</f>
        <v>266</v>
      </c>
      <c r="N93" s="2">
        <f t="shared" si="18"/>
        <v>68.599999999999994</v>
      </c>
      <c r="O93" s="30">
        <f t="shared" si="25"/>
        <v>416.79999999999995</v>
      </c>
      <c r="P93" s="40">
        <f t="shared" si="19"/>
        <v>216.79999999999995</v>
      </c>
      <c r="Q93" s="23"/>
      <c r="R93" s="41">
        <v>200</v>
      </c>
      <c r="S93" s="31"/>
      <c r="U93" s="2">
        <f t="shared" si="20"/>
        <v>13</v>
      </c>
      <c r="V93" s="2">
        <f t="shared" si="21"/>
        <v>6.924198250728864</v>
      </c>
      <c r="W93" s="2">
        <f>VLOOKUP(A93,[1]TDSheet!$A:$V,22,0)</f>
        <v>26.333333333333332</v>
      </c>
      <c r="X93" s="2">
        <f>VLOOKUP(A93,[1]TDSheet!$A:$W,23,0)</f>
        <v>60.8</v>
      </c>
      <c r="Y93" s="2">
        <f>VLOOKUP(A93,[1]TDSheet!$A:$O,15,0)</f>
        <v>64</v>
      </c>
      <c r="AA93" s="2">
        <f t="shared" si="26"/>
        <v>86.719999999999985</v>
      </c>
      <c r="AB93" s="2">
        <f t="shared" si="22"/>
        <v>0</v>
      </c>
      <c r="AC93" s="2">
        <f t="shared" si="23"/>
        <v>80</v>
      </c>
    </row>
    <row r="94" spans="1:29" ht="11.1" customHeight="1" x14ac:dyDescent="0.2">
      <c r="A94" s="8" t="s">
        <v>91</v>
      </c>
      <c r="B94" s="8" t="s">
        <v>16</v>
      </c>
      <c r="C94" s="9">
        <v>225</v>
      </c>
      <c r="D94" s="9">
        <v>312</v>
      </c>
      <c r="E94" s="9">
        <v>320</v>
      </c>
      <c r="F94" s="9">
        <v>156</v>
      </c>
      <c r="G94" s="22">
        <f>VLOOKUP(A94,[1]TDSheet!$A:$H,8,0)</f>
        <v>0.4</v>
      </c>
      <c r="H94" s="2">
        <f>VLOOKUP(A94,[1]TDSheet!$A:$I,9,0)</f>
        <v>40</v>
      </c>
      <c r="J94" s="2">
        <f>VLOOKUP(A94,[2]TDSheet!$A:$E,4,0)</f>
        <v>344</v>
      </c>
      <c r="K94" s="2">
        <f t="shared" si="17"/>
        <v>-24</v>
      </c>
      <c r="M94" s="2">
        <f>VLOOKUP(A94,[1]TDSheet!$A:$P,16,0)</f>
        <v>252.59999999999997</v>
      </c>
      <c r="N94" s="2">
        <f t="shared" si="18"/>
        <v>64</v>
      </c>
      <c r="O94" s="30">
        <f t="shared" si="25"/>
        <v>423.40000000000009</v>
      </c>
      <c r="P94" s="40">
        <f t="shared" si="19"/>
        <v>223.40000000000009</v>
      </c>
      <c r="Q94" s="23"/>
      <c r="R94" s="41">
        <v>200</v>
      </c>
      <c r="S94" s="31"/>
      <c r="U94" s="2">
        <f t="shared" si="20"/>
        <v>13</v>
      </c>
      <c r="V94" s="2">
        <f t="shared" si="21"/>
        <v>6.3843749999999995</v>
      </c>
      <c r="W94" s="2">
        <f>VLOOKUP(A94,[1]TDSheet!$A:$V,22,0)</f>
        <v>8</v>
      </c>
      <c r="X94" s="2">
        <f>VLOOKUP(A94,[1]TDSheet!$A:$W,23,0)</f>
        <v>47</v>
      </c>
      <c r="Y94" s="2">
        <f>VLOOKUP(A94,[1]TDSheet!$A:$O,15,0)</f>
        <v>56.4</v>
      </c>
      <c r="AA94" s="2">
        <f t="shared" si="26"/>
        <v>89.360000000000042</v>
      </c>
      <c r="AB94" s="2">
        <f t="shared" si="22"/>
        <v>0</v>
      </c>
      <c r="AC94" s="2">
        <f t="shared" si="23"/>
        <v>80</v>
      </c>
    </row>
    <row r="95" spans="1:29" ht="11.1" customHeight="1" x14ac:dyDescent="0.2">
      <c r="A95" s="8" t="s">
        <v>92</v>
      </c>
      <c r="B95" s="8" t="s">
        <v>16</v>
      </c>
      <c r="C95" s="9">
        <v>19</v>
      </c>
      <c r="D95" s="9"/>
      <c r="E95" s="9">
        <v>-30</v>
      </c>
      <c r="F95" s="9">
        <v>19</v>
      </c>
      <c r="G95" s="22">
        <f>VLOOKUP(A95,[1]TDSheet!$A:$H,8,0)</f>
        <v>0.45</v>
      </c>
      <c r="H95" s="2">
        <f>VLOOKUP(A95,[1]TDSheet!$A:$I,9,0)</f>
        <v>50</v>
      </c>
      <c r="I95" s="2" t="str">
        <f>VLOOKUP(A95,[1]TDSheet!$A:$J,10,0)</f>
        <v>Вояж</v>
      </c>
      <c r="K95" s="2">
        <f t="shared" si="17"/>
        <v>-30</v>
      </c>
      <c r="L95" s="2">
        <f>VLOOKUP(A95,[1]TDSheet!$A:$M,13,0)</f>
        <v>40</v>
      </c>
      <c r="N95" s="2">
        <f t="shared" si="18"/>
        <v>-6</v>
      </c>
      <c r="O95" s="30"/>
      <c r="P95" s="40">
        <f t="shared" si="19"/>
        <v>0</v>
      </c>
      <c r="Q95" s="23"/>
      <c r="R95" s="41"/>
      <c r="S95" s="31"/>
      <c r="U95" s="2">
        <f t="shared" si="20"/>
        <v>-9.8333333333333339</v>
      </c>
      <c r="V95" s="2">
        <f t="shared" si="21"/>
        <v>-9.8333333333333339</v>
      </c>
      <c r="W95" s="2">
        <f>VLOOKUP(A95,[1]TDSheet!$A:$V,22,0)</f>
        <v>0</v>
      </c>
      <c r="X95" s="2">
        <f>VLOOKUP(A95,[1]TDSheet!$A:$W,23,0)</f>
        <v>6.2</v>
      </c>
      <c r="Y95" s="2">
        <f>VLOOKUP(A95,[1]TDSheet!$A:$O,15,0)</f>
        <v>0</v>
      </c>
      <c r="AA95" s="2">
        <f t="shared" si="26"/>
        <v>0</v>
      </c>
      <c r="AB95" s="2">
        <f t="shared" si="22"/>
        <v>0</v>
      </c>
      <c r="AC95" s="2">
        <f t="shared" si="23"/>
        <v>0</v>
      </c>
    </row>
    <row r="96" spans="1:29" ht="11.1" customHeight="1" x14ac:dyDescent="0.2">
      <c r="A96" s="8" t="s">
        <v>141</v>
      </c>
      <c r="B96" s="24" t="s">
        <v>16</v>
      </c>
      <c r="C96" s="9"/>
      <c r="D96" s="9"/>
      <c r="E96" s="9"/>
      <c r="F96" s="9"/>
      <c r="G96" s="22">
        <f>VLOOKUP(A96,[1]TDSheet!$A:$H,8,0)</f>
        <v>0.3</v>
      </c>
      <c r="H96" s="2">
        <f>VLOOKUP(A96,[1]TDSheet!$A:$I,9,0)</f>
        <v>0</v>
      </c>
      <c r="I96" s="2" t="str">
        <f>VLOOKUP(A96,[1]TDSheet!$A:$J,10,0)</f>
        <v>Вояж</v>
      </c>
      <c r="K96" s="2">
        <f t="shared" si="17"/>
        <v>0</v>
      </c>
      <c r="L96" s="2">
        <f>VLOOKUP(A96,[1]TDSheet!$A:$M,13,0)</f>
        <v>50</v>
      </c>
      <c r="N96" s="2">
        <f t="shared" si="18"/>
        <v>0</v>
      </c>
      <c r="O96" s="30"/>
      <c r="P96" s="40">
        <f t="shared" si="19"/>
        <v>0</v>
      </c>
      <c r="Q96" s="23"/>
      <c r="R96" s="41"/>
      <c r="S96" s="31"/>
      <c r="U96" s="2" t="e">
        <f t="shared" si="20"/>
        <v>#DIV/0!</v>
      </c>
      <c r="V96" s="2" t="e">
        <f t="shared" si="21"/>
        <v>#DIV/0!</v>
      </c>
      <c r="W96" s="2">
        <f>VLOOKUP(A96,[1]TDSheet!$A:$V,22,0)</f>
        <v>0</v>
      </c>
      <c r="X96" s="2">
        <f>VLOOKUP(A96,[1]TDSheet!$A:$W,23,0)</f>
        <v>0</v>
      </c>
      <c r="Y96" s="2">
        <f>VLOOKUP(A96,[1]TDSheet!$A:$O,15,0)</f>
        <v>0</v>
      </c>
      <c r="AA96" s="2">
        <f t="shared" si="26"/>
        <v>0</v>
      </c>
      <c r="AB96" s="2">
        <f t="shared" si="22"/>
        <v>0</v>
      </c>
      <c r="AC96" s="2">
        <f t="shared" si="23"/>
        <v>0</v>
      </c>
    </row>
    <row r="97" spans="1:29" ht="21.95" customHeight="1" x14ac:dyDescent="0.2">
      <c r="A97" s="8" t="s">
        <v>93</v>
      </c>
      <c r="B97" s="8" t="s">
        <v>16</v>
      </c>
      <c r="C97" s="9">
        <v>42</v>
      </c>
      <c r="D97" s="9">
        <v>258</v>
      </c>
      <c r="E97" s="9">
        <v>105</v>
      </c>
      <c r="F97" s="9">
        <v>177</v>
      </c>
      <c r="G97" s="22">
        <f>VLOOKUP(A97,[1]TDSheet!$A:$H,8,0)</f>
        <v>0.4</v>
      </c>
      <c r="H97" s="2">
        <f>VLOOKUP(A97,[1]TDSheet!$A:$I,9,0)</f>
        <v>40</v>
      </c>
      <c r="I97" s="2" t="str">
        <f>VLOOKUP(A97,[1]TDSheet!$A:$J,10,0)</f>
        <v>Вояж</v>
      </c>
      <c r="J97" s="2">
        <f>VLOOKUP(A97,[2]TDSheet!$A:$E,4,0)</f>
        <v>110</v>
      </c>
      <c r="K97" s="2">
        <f t="shared" si="17"/>
        <v>-5</v>
      </c>
      <c r="L97" s="2">
        <f>VLOOKUP(A97,[1]TDSheet!$A:$M,13,0)</f>
        <v>10</v>
      </c>
      <c r="N97" s="2">
        <f t="shared" si="18"/>
        <v>21</v>
      </c>
      <c r="O97" s="30">
        <f t="shared" si="25"/>
        <v>86</v>
      </c>
      <c r="P97" s="40">
        <f t="shared" si="19"/>
        <v>86</v>
      </c>
      <c r="Q97" s="23"/>
      <c r="R97" s="41"/>
      <c r="S97" s="31"/>
      <c r="U97" s="2">
        <f t="shared" si="20"/>
        <v>13</v>
      </c>
      <c r="V97" s="2">
        <f t="shared" si="21"/>
        <v>8.9047619047619051</v>
      </c>
      <c r="W97" s="2">
        <f>VLOOKUP(A97,[1]TDSheet!$A:$V,22,0)</f>
        <v>8</v>
      </c>
      <c r="X97" s="2">
        <f>VLOOKUP(A97,[1]TDSheet!$A:$W,23,0)</f>
        <v>35</v>
      </c>
      <c r="Y97" s="2">
        <f>VLOOKUP(A97,[1]TDSheet!$A:$O,15,0)</f>
        <v>16.8</v>
      </c>
      <c r="AA97" s="2">
        <f t="shared" si="26"/>
        <v>34.4</v>
      </c>
      <c r="AB97" s="2">
        <f t="shared" si="22"/>
        <v>0</v>
      </c>
      <c r="AC97" s="2">
        <f t="shared" si="23"/>
        <v>0</v>
      </c>
    </row>
    <row r="98" spans="1:29" ht="21.95" customHeight="1" x14ac:dyDescent="0.2">
      <c r="A98" s="8" t="s">
        <v>94</v>
      </c>
      <c r="B98" s="8" t="s">
        <v>9</v>
      </c>
      <c r="C98" s="9">
        <v>114.04600000000001</v>
      </c>
      <c r="D98" s="9">
        <v>228.56700000000001</v>
      </c>
      <c r="E98" s="9">
        <v>228.03200000000001</v>
      </c>
      <c r="F98" s="9">
        <v>108.83499999999999</v>
      </c>
      <c r="G98" s="22">
        <f>VLOOKUP(A98,[1]TDSheet!$A:$H,8,0)</f>
        <v>1</v>
      </c>
      <c r="H98" s="2">
        <f>VLOOKUP(A98,[1]TDSheet!$A:$I,9,0)</f>
        <v>40</v>
      </c>
      <c r="J98" s="2">
        <f>VLOOKUP(A98,[2]TDSheet!$A:$E,4,0)</f>
        <v>213.05</v>
      </c>
      <c r="K98" s="2">
        <f t="shared" si="17"/>
        <v>14.981999999999999</v>
      </c>
      <c r="M98" s="2">
        <f>VLOOKUP(A98,[1]TDSheet!$A:$P,16,0)</f>
        <v>203.70599999999999</v>
      </c>
      <c r="N98" s="2">
        <f t="shared" si="18"/>
        <v>45.606400000000001</v>
      </c>
      <c r="O98" s="30">
        <f t="shared" si="25"/>
        <v>280.34219999999999</v>
      </c>
      <c r="P98" s="40">
        <f t="shared" si="19"/>
        <v>280.34219999999999</v>
      </c>
      <c r="Q98" s="23"/>
      <c r="R98" s="41"/>
      <c r="S98" s="31"/>
      <c r="U98" s="2">
        <f t="shared" si="20"/>
        <v>13</v>
      </c>
      <c r="V98" s="2">
        <f t="shared" si="21"/>
        <v>6.8530074726354195</v>
      </c>
      <c r="W98" s="2">
        <f>VLOOKUP(A98,[1]TDSheet!$A:$V,22,0)</f>
        <v>40.792666666666669</v>
      </c>
      <c r="X98" s="2">
        <f>VLOOKUP(A98,[1]TDSheet!$A:$W,23,0)</f>
        <v>23.578800000000001</v>
      </c>
      <c r="Y98" s="2">
        <f>VLOOKUP(A98,[1]TDSheet!$A:$O,15,0)</f>
        <v>38.963999999999999</v>
      </c>
      <c r="AA98" s="2">
        <f t="shared" si="26"/>
        <v>280.34219999999999</v>
      </c>
      <c r="AB98" s="2">
        <f t="shared" si="22"/>
        <v>0</v>
      </c>
      <c r="AC98" s="2">
        <f t="shared" si="23"/>
        <v>0</v>
      </c>
    </row>
    <row r="99" spans="1:29" ht="21.95" customHeight="1" x14ac:dyDescent="0.2">
      <c r="A99" s="8" t="s">
        <v>95</v>
      </c>
      <c r="B99" s="8" t="s">
        <v>9</v>
      </c>
      <c r="C99" s="9">
        <v>313.61399999999998</v>
      </c>
      <c r="D99" s="9">
        <v>29.312999999999999</v>
      </c>
      <c r="E99" s="9">
        <v>216.006</v>
      </c>
      <c r="F99" s="9">
        <v>120.401</v>
      </c>
      <c r="G99" s="22">
        <f>VLOOKUP(A99,[1]TDSheet!$A:$H,8,0)</f>
        <v>1</v>
      </c>
      <c r="H99" s="2">
        <f>VLOOKUP(A99,[1]TDSheet!$A:$I,9,0)</f>
        <v>40</v>
      </c>
      <c r="J99" s="2">
        <f>VLOOKUP(A99,[2]TDSheet!$A:$E,4,0)</f>
        <v>202.55</v>
      </c>
      <c r="K99" s="2">
        <f t="shared" si="17"/>
        <v>13.455999999999989</v>
      </c>
      <c r="M99" s="2">
        <f>VLOOKUP(A99,[1]TDSheet!$A:$P,16,0)</f>
        <v>151.67520000000002</v>
      </c>
      <c r="N99" s="2">
        <f t="shared" si="18"/>
        <v>43.2012</v>
      </c>
      <c r="O99" s="30">
        <f t="shared" si="25"/>
        <v>289.53939999999994</v>
      </c>
      <c r="P99" s="40">
        <f t="shared" si="19"/>
        <v>289.53939999999994</v>
      </c>
      <c r="Q99" s="23"/>
      <c r="R99" s="41"/>
      <c r="S99" s="31"/>
      <c r="U99" s="2">
        <f t="shared" si="20"/>
        <v>13</v>
      </c>
      <c r="V99" s="2">
        <f t="shared" si="21"/>
        <v>6.2978852439284099</v>
      </c>
      <c r="W99" s="2">
        <f>VLOOKUP(A99,[1]TDSheet!$A:$V,22,0)</f>
        <v>36.018999999999998</v>
      </c>
      <c r="X99" s="2">
        <f>VLOOKUP(A99,[1]TDSheet!$A:$W,23,0)</f>
        <v>27.665800000000001</v>
      </c>
      <c r="Y99" s="2">
        <f>VLOOKUP(A99,[1]TDSheet!$A:$O,15,0)</f>
        <v>35.270800000000001</v>
      </c>
      <c r="AA99" s="2">
        <f t="shared" si="26"/>
        <v>289.53939999999994</v>
      </c>
      <c r="AB99" s="2">
        <f t="shared" si="22"/>
        <v>0</v>
      </c>
      <c r="AC99" s="2">
        <f t="shared" si="23"/>
        <v>0</v>
      </c>
    </row>
    <row r="100" spans="1:29" ht="21.95" customHeight="1" x14ac:dyDescent="0.2">
      <c r="A100" s="8" t="s">
        <v>96</v>
      </c>
      <c r="B100" s="8" t="s">
        <v>16</v>
      </c>
      <c r="C100" s="9">
        <v>75</v>
      </c>
      <c r="D100" s="9">
        <v>30</v>
      </c>
      <c r="E100" s="9">
        <v>27</v>
      </c>
      <c r="F100" s="9">
        <v>73</v>
      </c>
      <c r="G100" s="22">
        <f>VLOOKUP(A100,[1]TDSheet!$A:$H,8,0)</f>
        <v>0.28000000000000003</v>
      </c>
      <c r="H100" s="2">
        <f>VLOOKUP(A100,[1]TDSheet!$A:$I,9,0)</f>
        <v>35</v>
      </c>
      <c r="J100" s="2">
        <f>VLOOKUP(A100,[2]TDSheet!$A:$E,4,0)</f>
        <v>41</v>
      </c>
      <c r="K100" s="2">
        <f t="shared" si="17"/>
        <v>-14</v>
      </c>
      <c r="N100" s="2">
        <f t="shared" si="18"/>
        <v>5.4</v>
      </c>
      <c r="O100" s="30"/>
      <c r="P100" s="40">
        <f t="shared" si="19"/>
        <v>0</v>
      </c>
      <c r="Q100" s="23"/>
      <c r="R100" s="41"/>
      <c r="S100" s="31"/>
      <c r="U100" s="2">
        <f t="shared" si="20"/>
        <v>13.518518518518517</v>
      </c>
      <c r="V100" s="2">
        <f t="shared" si="21"/>
        <v>13.518518518518517</v>
      </c>
      <c r="W100" s="2">
        <f>VLOOKUP(A100,[1]TDSheet!$A:$V,22,0)</f>
        <v>9.3333333333333339</v>
      </c>
      <c r="X100" s="2">
        <f>VLOOKUP(A100,[1]TDSheet!$A:$W,23,0)</f>
        <v>1</v>
      </c>
      <c r="Y100" s="2">
        <f>VLOOKUP(A100,[1]TDSheet!$A:$O,15,0)</f>
        <v>2.6</v>
      </c>
      <c r="AA100" s="2">
        <f t="shared" si="26"/>
        <v>0</v>
      </c>
      <c r="AB100" s="2">
        <f t="shared" si="22"/>
        <v>0</v>
      </c>
      <c r="AC100" s="2">
        <f t="shared" si="23"/>
        <v>0</v>
      </c>
    </row>
    <row r="101" spans="1:29" ht="21.95" customHeight="1" x14ac:dyDescent="0.2">
      <c r="A101" s="27" t="s">
        <v>97</v>
      </c>
      <c r="B101" s="27" t="s">
        <v>16</v>
      </c>
      <c r="C101" s="28">
        <v>2</v>
      </c>
      <c r="D101" s="28"/>
      <c r="E101" s="28"/>
      <c r="F101" s="28"/>
      <c r="G101" s="22">
        <f>VLOOKUP(A101,[1]TDSheet!$A:$H,8,0)</f>
        <v>0.4</v>
      </c>
      <c r="H101" s="2">
        <f>VLOOKUP(A101,[1]TDSheet!$A:$I,9,0)</f>
        <v>90</v>
      </c>
      <c r="J101" s="2">
        <f>VLOOKUP(A101,[2]TDSheet!$A:$E,4,0)</f>
        <v>2</v>
      </c>
      <c r="K101" s="2">
        <f t="shared" si="17"/>
        <v>-2</v>
      </c>
      <c r="N101" s="2">
        <f t="shared" si="18"/>
        <v>0</v>
      </c>
      <c r="O101" s="30"/>
      <c r="P101" s="40">
        <f t="shared" si="19"/>
        <v>0</v>
      </c>
      <c r="Q101" s="23"/>
      <c r="R101" s="41"/>
      <c r="S101" s="31"/>
      <c r="U101" s="2" t="e">
        <f t="shared" si="20"/>
        <v>#DIV/0!</v>
      </c>
      <c r="V101" s="2" t="e">
        <f t="shared" si="21"/>
        <v>#DIV/0!</v>
      </c>
      <c r="W101" s="2">
        <f>VLOOKUP(A101,[1]TDSheet!$A:$V,22,0)</f>
        <v>0</v>
      </c>
      <c r="X101" s="2">
        <f>VLOOKUP(A101,[1]TDSheet!$A:$W,23,0)</f>
        <v>0</v>
      </c>
      <c r="Y101" s="2">
        <f>VLOOKUP(A101,[1]TDSheet!$A:$O,15,0)</f>
        <v>0</v>
      </c>
      <c r="Z101" s="26" t="str">
        <f>VLOOKUP(A101,[1]TDSheet!$A:$X,24,0)</f>
        <v>нет в бланке заказов</v>
      </c>
      <c r="AA101" s="2">
        <f t="shared" si="26"/>
        <v>0</v>
      </c>
      <c r="AB101" s="2">
        <f t="shared" si="22"/>
        <v>0</v>
      </c>
      <c r="AC101" s="2">
        <f t="shared" si="23"/>
        <v>0</v>
      </c>
    </row>
    <row r="102" spans="1:29" ht="11.1" customHeight="1" x14ac:dyDescent="0.2">
      <c r="A102" s="8" t="s">
        <v>98</v>
      </c>
      <c r="B102" s="8" t="s">
        <v>16</v>
      </c>
      <c r="C102" s="9">
        <v>84</v>
      </c>
      <c r="D102" s="9">
        <v>430</v>
      </c>
      <c r="E102" s="9">
        <v>24</v>
      </c>
      <c r="F102" s="9">
        <v>439</v>
      </c>
      <c r="G102" s="22">
        <f>VLOOKUP(A102,[1]TDSheet!$A:$H,8,0)</f>
        <v>0.37</v>
      </c>
      <c r="H102" s="2">
        <f>VLOOKUP(A102,[1]TDSheet!$A:$I,9,0)</f>
        <v>50</v>
      </c>
      <c r="I102" s="2" t="str">
        <f>VLOOKUP(A102,[1]TDSheet!$A:$J,10,0)</f>
        <v>Вояж</v>
      </c>
      <c r="J102" s="2">
        <f>VLOOKUP(A102,[2]TDSheet!$A:$E,4,0)</f>
        <v>26</v>
      </c>
      <c r="K102" s="2">
        <f t="shared" si="17"/>
        <v>-2</v>
      </c>
      <c r="L102" s="2">
        <f>VLOOKUP(A102,[1]TDSheet!$A:$M,13,0)</f>
        <v>20</v>
      </c>
      <c r="N102" s="2">
        <f t="shared" si="18"/>
        <v>4.8</v>
      </c>
      <c r="O102" s="30"/>
      <c r="P102" s="40">
        <f t="shared" si="19"/>
        <v>0</v>
      </c>
      <c r="Q102" s="23"/>
      <c r="R102" s="41"/>
      <c r="S102" s="31"/>
      <c r="U102" s="2">
        <f t="shared" si="20"/>
        <v>95.625</v>
      </c>
      <c r="V102" s="2">
        <f t="shared" si="21"/>
        <v>95.625</v>
      </c>
      <c r="W102" s="2">
        <f>VLOOKUP(A102,[1]TDSheet!$A:$V,22,0)</f>
        <v>17</v>
      </c>
      <c r="X102" s="2">
        <f>VLOOKUP(A102,[1]TDSheet!$A:$W,23,0)</f>
        <v>57.2</v>
      </c>
      <c r="Y102" s="2">
        <f>VLOOKUP(A102,[1]TDSheet!$A:$O,15,0)</f>
        <v>15</v>
      </c>
      <c r="AA102" s="2">
        <f t="shared" si="26"/>
        <v>0</v>
      </c>
      <c r="AB102" s="2">
        <f t="shared" si="22"/>
        <v>0</v>
      </c>
      <c r="AC102" s="2">
        <f t="shared" si="23"/>
        <v>0</v>
      </c>
    </row>
    <row r="103" spans="1:29" ht="11.1" customHeight="1" x14ac:dyDescent="0.2">
      <c r="A103" s="8" t="s">
        <v>99</v>
      </c>
      <c r="B103" s="8" t="s">
        <v>16</v>
      </c>
      <c r="C103" s="9">
        <v>70</v>
      </c>
      <c r="D103" s="9">
        <v>210</v>
      </c>
      <c r="E103" s="9">
        <v>48</v>
      </c>
      <c r="F103" s="9">
        <v>232</v>
      </c>
      <c r="G103" s="22">
        <f>VLOOKUP(A103,[1]TDSheet!$A:$H,8,0)</f>
        <v>0.6</v>
      </c>
      <c r="H103" s="2">
        <f>VLOOKUP(A103,[1]TDSheet!$A:$I,9,0)</f>
        <v>55</v>
      </c>
      <c r="J103" s="2">
        <f>VLOOKUP(A103,[2]TDSheet!$A:$E,4,0)</f>
        <v>48</v>
      </c>
      <c r="K103" s="2">
        <f t="shared" si="17"/>
        <v>0</v>
      </c>
      <c r="N103" s="2">
        <f t="shared" si="18"/>
        <v>9.6</v>
      </c>
      <c r="O103" s="30"/>
      <c r="P103" s="40">
        <f t="shared" si="19"/>
        <v>0</v>
      </c>
      <c r="Q103" s="23"/>
      <c r="R103" s="41"/>
      <c r="S103" s="31"/>
      <c r="U103" s="2">
        <f t="shared" si="20"/>
        <v>24.166666666666668</v>
      </c>
      <c r="V103" s="2">
        <f t="shared" si="21"/>
        <v>24.166666666666668</v>
      </c>
      <c r="W103" s="2">
        <f>VLOOKUP(A103,[1]TDSheet!$A:$V,22,0)</f>
        <v>14.666666666666666</v>
      </c>
      <c r="X103" s="2">
        <f>VLOOKUP(A103,[1]TDSheet!$A:$W,23,0)</f>
        <v>27.6</v>
      </c>
      <c r="Y103" s="2">
        <f>VLOOKUP(A103,[1]TDSheet!$A:$O,15,0)</f>
        <v>9.6</v>
      </c>
      <c r="AA103" s="2">
        <f t="shared" si="26"/>
        <v>0</v>
      </c>
      <c r="AB103" s="2">
        <f t="shared" si="22"/>
        <v>0</v>
      </c>
      <c r="AC103" s="2">
        <f t="shared" si="23"/>
        <v>0</v>
      </c>
    </row>
    <row r="104" spans="1:29" ht="11.1" customHeight="1" x14ac:dyDescent="0.2">
      <c r="A104" s="8" t="s">
        <v>100</v>
      </c>
      <c r="B104" s="8" t="s">
        <v>16</v>
      </c>
      <c r="C104" s="9">
        <v>176</v>
      </c>
      <c r="D104" s="9">
        <v>234</v>
      </c>
      <c r="E104" s="9">
        <v>65</v>
      </c>
      <c r="F104" s="9">
        <v>309</v>
      </c>
      <c r="G104" s="22">
        <f>VLOOKUP(A104,[1]TDSheet!$A:$H,8,0)</f>
        <v>0.4</v>
      </c>
      <c r="H104" s="2">
        <f>VLOOKUP(A104,[1]TDSheet!$A:$I,9,0)</f>
        <v>50</v>
      </c>
      <c r="I104" s="2" t="str">
        <f>VLOOKUP(A104,[1]TDSheet!$A:$J,10,0)</f>
        <v>Вояж</v>
      </c>
      <c r="J104" s="2">
        <f>VLOOKUP(A104,[2]TDSheet!$A:$E,4,0)</f>
        <v>78</v>
      </c>
      <c r="K104" s="2">
        <f t="shared" si="17"/>
        <v>-13</v>
      </c>
      <c r="L104" s="2">
        <f>VLOOKUP(A104,[1]TDSheet!$A:$M,13,0)</f>
        <v>40</v>
      </c>
      <c r="N104" s="2">
        <f t="shared" si="18"/>
        <v>13</v>
      </c>
      <c r="O104" s="30"/>
      <c r="P104" s="40">
        <f t="shared" si="19"/>
        <v>0</v>
      </c>
      <c r="Q104" s="23"/>
      <c r="R104" s="41"/>
      <c r="S104" s="31"/>
      <c r="U104" s="2">
        <f t="shared" si="20"/>
        <v>26.846153846153847</v>
      </c>
      <c r="V104" s="2">
        <f t="shared" si="21"/>
        <v>26.846153846153847</v>
      </c>
      <c r="W104" s="2">
        <f>VLOOKUP(A104,[1]TDSheet!$A:$V,22,0)</f>
        <v>15</v>
      </c>
      <c r="X104" s="2">
        <f>VLOOKUP(A104,[1]TDSheet!$A:$W,23,0)</f>
        <v>33.799999999999997</v>
      </c>
      <c r="Y104" s="2">
        <f>VLOOKUP(A104,[1]TDSheet!$A:$O,15,0)</f>
        <v>20</v>
      </c>
      <c r="AA104" s="2">
        <f t="shared" si="26"/>
        <v>0</v>
      </c>
      <c r="AB104" s="2">
        <f t="shared" si="22"/>
        <v>0</v>
      </c>
      <c r="AC104" s="2">
        <f t="shared" si="23"/>
        <v>0</v>
      </c>
    </row>
    <row r="105" spans="1:29" ht="21.95" customHeight="1" x14ac:dyDescent="0.2">
      <c r="A105" s="8" t="s">
        <v>101</v>
      </c>
      <c r="B105" s="8" t="s">
        <v>16</v>
      </c>
      <c r="C105" s="9">
        <v>69</v>
      </c>
      <c r="D105" s="9">
        <v>270</v>
      </c>
      <c r="E105" s="9">
        <v>30</v>
      </c>
      <c r="F105" s="9">
        <v>305</v>
      </c>
      <c r="G105" s="22">
        <f>VLOOKUP(A105,[1]TDSheet!$A:$H,8,0)</f>
        <v>0.35</v>
      </c>
      <c r="H105" s="2">
        <f>VLOOKUP(A105,[1]TDSheet!$A:$I,9,0)</f>
        <v>50</v>
      </c>
      <c r="I105" s="2" t="str">
        <f>VLOOKUP(A105,[1]TDSheet!$A:$J,10,0)</f>
        <v>Вояж</v>
      </c>
      <c r="J105" s="2">
        <f>VLOOKUP(A105,[2]TDSheet!$A:$E,4,0)</f>
        <v>30</v>
      </c>
      <c r="K105" s="2">
        <f t="shared" si="17"/>
        <v>0</v>
      </c>
      <c r="L105" s="2">
        <f>VLOOKUP(A105,[1]TDSheet!$A:$M,13,0)</f>
        <v>30</v>
      </c>
      <c r="N105" s="2">
        <f t="shared" si="18"/>
        <v>6</v>
      </c>
      <c r="O105" s="30"/>
      <c r="P105" s="40">
        <f t="shared" si="19"/>
        <v>0</v>
      </c>
      <c r="Q105" s="23"/>
      <c r="R105" s="41"/>
      <c r="S105" s="31"/>
      <c r="U105" s="2">
        <f t="shared" si="20"/>
        <v>55.833333333333336</v>
      </c>
      <c r="V105" s="2">
        <f t="shared" si="21"/>
        <v>55.833333333333336</v>
      </c>
      <c r="W105" s="2">
        <f>VLOOKUP(A105,[1]TDSheet!$A:$V,22,0)</f>
        <v>5</v>
      </c>
      <c r="X105" s="2">
        <f>VLOOKUP(A105,[1]TDSheet!$A:$W,23,0)</f>
        <v>36.799999999999997</v>
      </c>
      <c r="Y105" s="2">
        <f>VLOOKUP(A105,[1]TDSheet!$A:$O,15,0)</f>
        <v>6.6</v>
      </c>
      <c r="AA105" s="2">
        <f t="shared" si="26"/>
        <v>0</v>
      </c>
      <c r="AB105" s="2">
        <f t="shared" si="22"/>
        <v>0</v>
      </c>
      <c r="AC105" s="2">
        <f t="shared" si="23"/>
        <v>0</v>
      </c>
    </row>
    <row r="106" spans="1:29" ht="11.1" customHeight="1" x14ac:dyDescent="0.2">
      <c r="A106" s="8" t="s">
        <v>102</v>
      </c>
      <c r="B106" s="8" t="s">
        <v>16</v>
      </c>
      <c r="C106" s="9">
        <v>22</v>
      </c>
      <c r="D106" s="9">
        <v>198</v>
      </c>
      <c r="E106" s="9">
        <v>6</v>
      </c>
      <c r="F106" s="9">
        <v>208</v>
      </c>
      <c r="G106" s="22">
        <f>VLOOKUP(A106,[1]TDSheet!$A:$H,8,0)</f>
        <v>0.6</v>
      </c>
      <c r="H106" s="2">
        <f>VLOOKUP(A106,[1]TDSheet!$A:$I,9,0)</f>
        <v>55</v>
      </c>
      <c r="I106" s="2" t="str">
        <f>VLOOKUP(A106,[1]TDSheet!$A:$J,10,0)</f>
        <v>Вояж</v>
      </c>
      <c r="J106" s="2">
        <f>VLOOKUP(A106,[2]TDSheet!$A:$E,4,0)</f>
        <v>6</v>
      </c>
      <c r="K106" s="2">
        <f t="shared" si="17"/>
        <v>0</v>
      </c>
      <c r="L106" s="2">
        <f>VLOOKUP(A106,[1]TDSheet!$A:$M,13,0)</f>
        <v>40</v>
      </c>
      <c r="N106" s="2">
        <f t="shared" si="18"/>
        <v>1.2</v>
      </c>
      <c r="O106" s="30"/>
      <c r="P106" s="40">
        <f t="shared" si="19"/>
        <v>0</v>
      </c>
      <c r="Q106" s="23"/>
      <c r="R106" s="41"/>
      <c r="S106" s="31"/>
      <c r="U106" s="2">
        <f t="shared" si="20"/>
        <v>206.66666666666669</v>
      </c>
      <c r="V106" s="2">
        <f t="shared" si="21"/>
        <v>206.66666666666669</v>
      </c>
      <c r="W106" s="2">
        <f>VLOOKUP(A106,[1]TDSheet!$A:$V,22,0)</f>
        <v>12.666666666666666</v>
      </c>
      <c r="X106" s="2">
        <f>VLOOKUP(A106,[1]TDSheet!$A:$W,23,0)</f>
        <v>26.4</v>
      </c>
      <c r="Y106" s="2">
        <f>VLOOKUP(A106,[1]TDSheet!$A:$O,15,0)</f>
        <v>2.4</v>
      </c>
      <c r="Z106" s="29" t="s">
        <v>142</v>
      </c>
      <c r="AA106" s="2">
        <f t="shared" si="26"/>
        <v>0</v>
      </c>
      <c r="AB106" s="2">
        <f t="shared" si="22"/>
        <v>0</v>
      </c>
      <c r="AC106" s="2">
        <f t="shared" si="23"/>
        <v>0</v>
      </c>
    </row>
    <row r="107" spans="1:29" ht="11.1" customHeight="1" x14ac:dyDescent="0.2">
      <c r="A107" s="8" t="s">
        <v>103</v>
      </c>
      <c r="B107" s="8" t="s">
        <v>16</v>
      </c>
      <c r="C107" s="10"/>
      <c r="D107" s="9">
        <v>60</v>
      </c>
      <c r="E107" s="9">
        <v>49</v>
      </c>
      <c r="F107" s="9">
        <v>11</v>
      </c>
      <c r="G107" s="22">
        <f>VLOOKUP(A107,[1]TDSheet!$A:$H,8,0)</f>
        <v>0.4</v>
      </c>
      <c r="H107" s="2">
        <f>VLOOKUP(A107,[1]TDSheet!$A:$I,9,0)</f>
        <v>30</v>
      </c>
      <c r="I107" s="2" t="str">
        <f>VLOOKUP(A107,[1]TDSheet!$A:$J,10,0)</f>
        <v>Вояж</v>
      </c>
      <c r="J107" s="2">
        <f>VLOOKUP(A107,[2]TDSheet!$A:$E,4,0)</f>
        <v>49</v>
      </c>
      <c r="K107" s="2">
        <f t="shared" si="17"/>
        <v>0</v>
      </c>
      <c r="L107" s="2">
        <f>VLOOKUP(A107,[1]TDSheet!$A:$M,13,0)</f>
        <v>20</v>
      </c>
      <c r="M107" s="2">
        <f>VLOOKUP(A107,[1]TDSheet!$A:$P,16,0)</f>
        <v>40</v>
      </c>
      <c r="N107" s="2">
        <f t="shared" si="18"/>
        <v>9.8000000000000007</v>
      </c>
      <c r="O107" s="30">
        <f t="shared" si="25"/>
        <v>56.400000000000006</v>
      </c>
      <c r="P107" s="40">
        <f t="shared" si="19"/>
        <v>56.400000000000006</v>
      </c>
      <c r="Q107" s="23"/>
      <c r="R107" s="41"/>
      <c r="S107" s="31"/>
      <c r="U107" s="2">
        <f t="shared" si="20"/>
        <v>13</v>
      </c>
      <c r="V107" s="2">
        <f t="shared" si="21"/>
        <v>7.2448979591836729</v>
      </c>
      <c r="W107" s="2">
        <f>VLOOKUP(A107,[1]TDSheet!$A:$V,22,0)</f>
        <v>8.3333333333333339</v>
      </c>
      <c r="X107" s="2">
        <f>VLOOKUP(A107,[1]TDSheet!$A:$W,23,0)</f>
        <v>4.7200000000000006</v>
      </c>
      <c r="Y107" s="2">
        <f>VLOOKUP(A107,[1]TDSheet!$A:$O,15,0)</f>
        <v>9.6</v>
      </c>
      <c r="AA107" s="2">
        <f t="shared" si="26"/>
        <v>22.560000000000002</v>
      </c>
      <c r="AB107" s="2">
        <f t="shared" si="22"/>
        <v>0</v>
      </c>
      <c r="AC107" s="2">
        <f t="shared" si="23"/>
        <v>0</v>
      </c>
    </row>
    <row r="108" spans="1:29" ht="21.95" customHeight="1" x14ac:dyDescent="0.2">
      <c r="A108" s="8" t="s">
        <v>104</v>
      </c>
      <c r="B108" s="8" t="s">
        <v>16</v>
      </c>
      <c r="C108" s="9">
        <v>24</v>
      </c>
      <c r="D108" s="9">
        <v>138</v>
      </c>
      <c r="E108" s="9">
        <v>60</v>
      </c>
      <c r="F108" s="9">
        <v>102</v>
      </c>
      <c r="G108" s="22">
        <f>VLOOKUP(A108,[1]TDSheet!$A:$H,8,0)</f>
        <v>0.45</v>
      </c>
      <c r="H108" s="2">
        <f>VLOOKUP(A108,[1]TDSheet!$A:$I,9,0)</f>
        <v>40</v>
      </c>
      <c r="I108" s="2" t="str">
        <f>VLOOKUP(A108,[1]TDSheet!$A:$J,10,0)</f>
        <v>Вояж</v>
      </c>
      <c r="J108" s="2">
        <f>VLOOKUP(A108,[2]TDSheet!$A:$E,4,0)</f>
        <v>60</v>
      </c>
      <c r="K108" s="2">
        <f t="shared" si="17"/>
        <v>0</v>
      </c>
      <c r="L108" s="2">
        <f>VLOOKUP(A108,[1]TDSheet!$A:$M,13,0)</f>
        <v>20</v>
      </c>
      <c r="N108" s="2">
        <f t="shared" si="18"/>
        <v>12</v>
      </c>
      <c r="O108" s="30">
        <f t="shared" si="25"/>
        <v>34</v>
      </c>
      <c r="P108" s="40">
        <f t="shared" si="19"/>
        <v>34</v>
      </c>
      <c r="Q108" s="23"/>
      <c r="R108" s="41"/>
      <c r="S108" s="31"/>
      <c r="U108" s="2">
        <f t="shared" si="20"/>
        <v>13</v>
      </c>
      <c r="V108" s="2">
        <f t="shared" si="21"/>
        <v>10.166666666666666</v>
      </c>
      <c r="W108" s="2">
        <f>VLOOKUP(A108,[1]TDSheet!$A:$V,22,0)</f>
        <v>14.666666666666666</v>
      </c>
      <c r="X108" s="2">
        <f>VLOOKUP(A108,[1]TDSheet!$A:$W,23,0)</f>
        <v>13.2</v>
      </c>
      <c r="Y108" s="2">
        <f>VLOOKUP(A108,[1]TDSheet!$A:$O,15,0)</f>
        <v>12</v>
      </c>
      <c r="AA108" s="2">
        <f t="shared" si="26"/>
        <v>15.3</v>
      </c>
      <c r="AB108" s="2">
        <f t="shared" si="22"/>
        <v>0</v>
      </c>
      <c r="AC108" s="2">
        <f t="shared" si="23"/>
        <v>0</v>
      </c>
    </row>
    <row r="109" spans="1:29" ht="11.1" customHeight="1" x14ac:dyDescent="0.2">
      <c r="A109" s="8" t="s">
        <v>105</v>
      </c>
      <c r="B109" s="8" t="s">
        <v>9</v>
      </c>
      <c r="C109" s="9">
        <v>58.625999999999998</v>
      </c>
      <c r="D109" s="9">
        <v>36.924999999999997</v>
      </c>
      <c r="E109" s="9">
        <v>39.262999999999998</v>
      </c>
      <c r="F109" s="9">
        <v>53.228000000000002</v>
      </c>
      <c r="G109" s="22">
        <f>VLOOKUP(A109,[1]TDSheet!$A:$H,8,0)</f>
        <v>1</v>
      </c>
      <c r="H109" s="2">
        <f>VLOOKUP(A109,[1]TDSheet!$A:$I,9,0)</f>
        <v>45</v>
      </c>
      <c r="I109" s="2" t="str">
        <f>VLOOKUP(A109,[1]TDSheet!$A:$J,10,0)</f>
        <v>Вояж</v>
      </c>
      <c r="J109" s="2">
        <f>VLOOKUP(A109,[2]TDSheet!$A:$E,4,0)</f>
        <v>44.194000000000003</v>
      </c>
      <c r="K109" s="2">
        <f t="shared" si="17"/>
        <v>-4.9310000000000045</v>
      </c>
      <c r="L109" s="2">
        <f>VLOOKUP(A109,[1]TDSheet!$A:$M,13,0)</f>
        <v>30</v>
      </c>
      <c r="M109" s="2">
        <f>VLOOKUP(A109,[1]TDSheet!$A:$P,16,0)</f>
        <v>10</v>
      </c>
      <c r="N109" s="2">
        <f t="shared" si="18"/>
        <v>7.8525999999999998</v>
      </c>
      <c r="O109" s="30">
        <f t="shared" si="25"/>
        <v>8.855799999999995</v>
      </c>
      <c r="P109" s="40">
        <f t="shared" si="19"/>
        <v>8.855799999999995</v>
      </c>
      <c r="Q109" s="23"/>
      <c r="R109" s="41"/>
      <c r="S109" s="31"/>
      <c r="U109" s="2">
        <f t="shared" si="20"/>
        <v>13</v>
      </c>
      <c r="V109" s="2">
        <f t="shared" si="21"/>
        <v>11.872246135038077</v>
      </c>
      <c r="W109" s="2">
        <f>VLOOKUP(A109,[1]TDSheet!$A:$V,22,0)</f>
        <v>4.9943333333333335</v>
      </c>
      <c r="X109" s="2">
        <f>VLOOKUP(A109,[1]TDSheet!$A:$W,23,0)</f>
        <v>6.7145999999999999</v>
      </c>
      <c r="Y109" s="2">
        <f>VLOOKUP(A109,[1]TDSheet!$A:$O,15,0)</f>
        <v>8.1406000000000009</v>
      </c>
      <c r="AA109" s="2">
        <f t="shared" si="26"/>
        <v>8.855799999999995</v>
      </c>
      <c r="AB109" s="2">
        <f t="shared" si="22"/>
        <v>0</v>
      </c>
      <c r="AC109" s="2">
        <f t="shared" si="23"/>
        <v>0</v>
      </c>
    </row>
    <row r="110" spans="1:29" ht="21.95" customHeight="1" x14ac:dyDescent="0.2">
      <c r="A110" s="8" t="s">
        <v>106</v>
      </c>
      <c r="B110" s="8" t="s">
        <v>16</v>
      </c>
      <c r="C110" s="9">
        <v>-1</v>
      </c>
      <c r="D110" s="9"/>
      <c r="E110" s="9"/>
      <c r="F110" s="9">
        <v>-1</v>
      </c>
      <c r="G110" s="22">
        <f>VLOOKUP(A110,[1]TDSheet!$A:$H,8,0)</f>
        <v>0</v>
      </c>
      <c r="H110" s="2" t="e">
        <f>VLOOKUP(A110,[1]TDSheet!$A:$I,9,0)</f>
        <v>#N/A</v>
      </c>
      <c r="K110" s="2">
        <f t="shared" si="17"/>
        <v>0</v>
      </c>
      <c r="N110" s="2">
        <f t="shared" si="18"/>
        <v>0</v>
      </c>
      <c r="O110" s="30"/>
      <c r="P110" s="40">
        <f t="shared" si="19"/>
        <v>0</v>
      </c>
      <c r="Q110" s="23"/>
      <c r="R110" s="41"/>
      <c r="S110" s="31"/>
      <c r="U110" s="2" t="e">
        <f t="shared" si="20"/>
        <v>#DIV/0!</v>
      </c>
      <c r="V110" s="2" t="e">
        <f t="shared" si="21"/>
        <v>#DIV/0!</v>
      </c>
      <c r="W110" s="2">
        <f>VLOOKUP(A110,[1]TDSheet!$A:$V,22,0)</f>
        <v>0</v>
      </c>
      <c r="X110" s="2">
        <f>VLOOKUP(A110,[1]TDSheet!$A:$W,23,0)</f>
        <v>0</v>
      </c>
      <c r="Y110" s="2">
        <f>VLOOKUP(A110,[1]TDSheet!$A:$O,15,0)</f>
        <v>0</v>
      </c>
      <c r="AA110" s="2">
        <f t="shared" si="26"/>
        <v>0</v>
      </c>
      <c r="AB110" s="2">
        <f t="shared" si="22"/>
        <v>0</v>
      </c>
      <c r="AC110" s="2">
        <f t="shared" si="23"/>
        <v>0</v>
      </c>
    </row>
    <row r="111" spans="1:29" ht="21.95" customHeight="1" x14ac:dyDescent="0.2">
      <c r="A111" s="8" t="s">
        <v>107</v>
      </c>
      <c r="B111" s="8" t="s">
        <v>16</v>
      </c>
      <c r="C111" s="9">
        <v>47</v>
      </c>
      <c r="D111" s="9"/>
      <c r="E111" s="9">
        <v>8</v>
      </c>
      <c r="F111" s="9">
        <v>39</v>
      </c>
      <c r="G111" s="22">
        <f>VLOOKUP(A111,[1]TDSheet!$A:$H,8,0)</f>
        <v>0.35</v>
      </c>
      <c r="H111" s="2">
        <f>VLOOKUP(A111,[1]TDSheet!$A:$I,9,0)</f>
        <v>40</v>
      </c>
      <c r="J111" s="2">
        <f>VLOOKUP(A111,[2]TDSheet!$A:$E,4,0)</f>
        <v>8</v>
      </c>
      <c r="K111" s="2">
        <f t="shared" si="17"/>
        <v>0</v>
      </c>
      <c r="N111" s="2">
        <f t="shared" si="18"/>
        <v>1.6</v>
      </c>
      <c r="O111" s="30"/>
      <c r="P111" s="40">
        <f t="shared" si="19"/>
        <v>0</v>
      </c>
      <c r="Q111" s="23"/>
      <c r="R111" s="41"/>
      <c r="S111" s="31"/>
      <c r="U111" s="2">
        <f t="shared" si="20"/>
        <v>24.375</v>
      </c>
      <c r="V111" s="2">
        <f t="shared" si="21"/>
        <v>24.375</v>
      </c>
      <c r="W111" s="2">
        <f>VLOOKUP(A111,[1]TDSheet!$A:$V,22,0)</f>
        <v>0</v>
      </c>
      <c r="X111" s="2">
        <f>VLOOKUP(A111,[1]TDSheet!$A:$W,23,0)</f>
        <v>0.6</v>
      </c>
      <c r="Y111" s="2">
        <f>VLOOKUP(A111,[1]TDSheet!$A:$O,15,0)</f>
        <v>1.6</v>
      </c>
      <c r="Z111" s="25" t="str">
        <f>VLOOKUP(A111,[1]TDSheet!$A:$X,24,0)</f>
        <v>нужно увеличить продажи</v>
      </c>
      <c r="AA111" s="2">
        <f t="shared" si="26"/>
        <v>0</v>
      </c>
      <c r="AB111" s="2">
        <f t="shared" si="22"/>
        <v>0</v>
      </c>
      <c r="AC111" s="2">
        <f t="shared" si="23"/>
        <v>0</v>
      </c>
    </row>
    <row r="112" spans="1:29" ht="11.1" customHeight="1" x14ac:dyDescent="0.2">
      <c r="A112" s="8" t="s">
        <v>108</v>
      </c>
      <c r="B112" s="8" t="s">
        <v>16</v>
      </c>
      <c r="C112" s="9">
        <v>30</v>
      </c>
      <c r="D112" s="9"/>
      <c r="E112" s="9">
        <v>2</v>
      </c>
      <c r="F112" s="9">
        <v>28</v>
      </c>
      <c r="G112" s="22">
        <f>VLOOKUP(A112,[1]TDSheet!$A:$H,8,0)</f>
        <v>0.35</v>
      </c>
      <c r="H112" s="2">
        <f>VLOOKUP(A112,[1]TDSheet!$A:$I,9,0)</f>
        <v>45</v>
      </c>
      <c r="I112" s="2" t="str">
        <f>VLOOKUP(A112,[1]TDSheet!$A:$J,10,0)</f>
        <v>Вояж</v>
      </c>
      <c r="J112" s="2">
        <f>VLOOKUP(A112,[2]TDSheet!$A:$E,4,0)</f>
        <v>4</v>
      </c>
      <c r="K112" s="2">
        <f t="shared" si="17"/>
        <v>-2</v>
      </c>
      <c r="L112" s="2">
        <f>VLOOKUP(A112,[1]TDSheet!$A:$M,13,0)</f>
        <v>10</v>
      </c>
      <c r="N112" s="2">
        <f t="shared" si="18"/>
        <v>0.4</v>
      </c>
      <c r="O112" s="30"/>
      <c r="P112" s="40">
        <f t="shared" si="19"/>
        <v>0</v>
      </c>
      <c r="Q112" s="23"/>
      <c r="R112" s="41"/>
      <c r="S112" s="31"/>
      <c r="U112" s="2">
        <f t="shared" si="20"/>
        <v>95</v>
      </c>
      <c r="V112" s="2">
        <f t="shared" si="21"/>
        <v>95</v>
      </c>
      <c r="W112" s="2">
        <f>VLOOKUP(A112,[1]TDSheet!$A:$V,22,0)</f>
        <v>0</v>
      </c>
      <c r="X112" s="2">
        <f>VLOOKUP(A112,[1]TDSheet!$A:$W,23,0)</f>
        <v>0</v>
      </c>
      <c r="Y112" s="2">
        <f>VLOOKUP(A112,[1]TDSheet!$A:$O,15,0)</f>
        <v>0.4</v>
      </c>
      <c r="Z112" s="25" t="str">
        <f>VLOOKUP(A112,[1]TDSheet!$A:$X,24,0)</f>
        <v>нужно увеличить продажи</v>
      </c>
      <c r="AA112" s="2">
        <f t="shared" si="26"/>
        <v>0</v>
      </c>
      <c r="AB112" s="2">
        <f t="shared" si="22"/>
        <v>0</v>
      </c>
      <c r="AC112" s="2">
        <f t="shared" si="23"/>
        <v>0</v>
      </c>
    </row>
    <row r="113" spans="1:29" ht="21.95" customHeight="1" x14ac:dyDescent="0.2">
      <c r="A113" s="27" t="s">
        <v>109</v>
      </c>
      <c r="B113" s="27" t="s">
        <v>16</v>
      </c>
      <c r="C113" s="28">
        <v>-7</v>
      </c>
      <c r="D113" s="28"/>
      <c r="E113" s="28"/>
      <c r="F113" s="28">
        <v>-7</v>
      </c>
      <c r="G113" s="22">
        <f>VLOOKUP(A113,[1]TDSheet!$A:$H,8,0)</f>
        <v>0</v>
      </c>
      <c r="H113" s="2">
        <f>VLOOKUP(A113,[1]TDSheet!$A:$I,9,0)</f>
        <v>150</v>
      </c>
      <c r="K113" s="2">
        <f t="shared" si="17"/>
        <v>0</v>
      </c>
      <c r="N113" s="2">
        <f t="shared" si="18"/>
        <v>0</v>
      </c>
      <c r="O113" s="30"/>
      <c r="P113" s="40">
        <f t="shared" si="19"/>
        <v>0</v>
      </c>
      <c r="Q113" s="23"/>
      <c r="R113" s="41"/>
      <c r="S113" s="31"/>
      <c r="U113" s="2" t="e">
        <f t="shared" si="20"/>
        <v>#DIV/0!</v>
      </c>
      <c r="V113" s="2" t="e">
        <f t="shared" si="21"/>
        <v>#DIV/0!</v>
      </c>
      <c r="W113" s="2">
        <f>VLOOKUP(A113,[1]TDSheet!$A:$V,22,0)</f>
        <v>0</v>
      </c>
      <c r="X113" s="2">
        <f>VLOOKUP(A113,[1]TDSheet!$A:$W,23,0)</f>
        <v>0.4</v>
      </c>
      <c r="Y113" s="2">
        <f>VLOOKUP(A113,[1]TDSheet!$A:$O,15,0)</f>
        <v>0</v>
      </c>
      <c r="Z113" s="26" t="str">
        <f>VLOOKUP(A113,[1]TDSheet!$A:$X,24,0)</f>
        <v>устар</v>
      </c>
      <c r="AA113" s="2">
        <f t="shared" si="26"/>
        <v>0</v>
      </c>
      <c r="AB113" s="2">
        <f t="shared" si="22"/>
        <v>0</v>
      </c>
      <c r="AC113" s="2">
        <f t="shared" si="23"/>
        <v>0</v>
      </c>
    </row>
    <row r="114" spans="1:29" ht="21.95" customHeight="1" x14ac:dyDescent="0.2">
      <c r="A114" s="8" t="s">
        <v>110</v>
      </c>
      <c r="B114" s="8" t="s">
        <v>9</v>
      </c>
      <c r="C114" s="9">
        <v>2.7410000000000001</v>
      </c>
      <c r="D114" s="9">
        <v>22.44</v>
      </c>
      <c r="E114" s="9">
        <v>18.213999999999999</v>
      </c>
      <c r="F114" s="9">
        <v>5.5730000000000004</v>
      </c>
      <c r="G114" s="22">
        <f>VLOOKUP(A114,[1]TDSheet!$A:$H,8,0)</f>
        <v>1</v>
      </c>
      <c r="H114" s="2">
        <f>VLOOKUP(A114,[1]TDSheet!$A:$I,9,0)</f>
        <v>50</v>
      </c>
      <c r="J114" s="2">
        <f>VLOOKUP(A114,[2]TDSheet!$A:$E,4,0)</f>
        <v>16.5</v>
      </c>
      <c r="K114" s="2">
        <f t="shared" si="17"/>
        <v>1.7139999999999986</v>
      </c>
      <c r="M114" s="2">
        <f>VLOOKUP(A114,[1]TDSheet!$A:$P,16,0)</f>
        <v>13.935</v>
      </c>
      <c r="N114" s="2">
        <f t="shared" si="18"/>
        <v>3.6427999999999998</v>
      </c>
      <c r="O114" s="30">
        <f t="shared" ref="O114" si="27">13*N114-M114-L114-F114</f>
        <v>27.848399999999998</v>
      </c>
      <c r="P114" s="40">
        <f t="shared" si="19"/>
        <v>27.848399999999998</v>
      </c>
      <c r="Q114" s="23"/>
      <c r="R114" s="41"/>
      <c r="S114" s="31"/>
      <c r="U114" s="2">
        <f t="shared" si="20"/>
        <v>13</v>
      </c>
      <c r="V114" s="2">
        <f t="shared" si="21"/>
        <v>5.3552212583726817</v>
      </c>
      <c r="W114" s="2">
        <f>VLOOKUP(A114,[1]TDSheet!$A:$V,22,0)</f>
        <v>0</v>
      </c>
      <c r="X114" s="2">
        <f>VLOOKUP(A114,[1]TDSheet!$A:$W,23,0)</f>
        <v>1.9585999999999999</v>
      </c>
      <c r="Y114" s="2">
        <f>VLOOKUP(A114,[1]TDSheet!$A:$O,15,0)</f>
        <v>2.794</v>
      </c>
      <c r="Z114" s="2" t="str">
        <f>VLOOKUP(A114,[1]TDSheet!$A:$X,24,0)</f>
        <v>новинка/ согласовал Химич</v>
      </c>
      <c r="AA114" s="2">
        <f t="shared" si="26"/>
        <v>27.848399999999998</v>
      </c>
      <c r="AB114" s="2">
        <f t="shared" si="22"/>
        <v>0</v>
      </c>
      <c r="AC114" s="2">
        <f t="shared" si="23"/>
        <v>0</v>
      </c>
    </row>
    <row r="115" spans="1:29" ht="21.95" customHeight="1" x14ac:dyDescent="0.2">
      <c r="A115" s="8" t="s">
        <v>111</v>
      </c>
      <c r="B115" s="8" t="s">
        <v>16</v>
      </c>
      <c r="C115" s="9">
        <v>483</v>
      </c>
      <c r="D115" s="9"/>
      <c r="E115" s="9">
        <v>289</v>
      </c>
      <c r="F115" s="9">
        <v>131</v>
      </c>
      <c r="G115" s="22">
        <f>VLOOKUP(A115,[1]TDSheet!$A:$H,8,0)</f>
        <v>0</v>
      </c>
      <c r="H115" s="2" t="e">
        <f>VLOOKUP(A115,[1]TDSheet!$A:$I,9,0)</f>
        <v>#N/A</v>
      </c>
      <c r="J115" s="2">
        <f>VLOOKUP(A115,[2]TDSheet!$A:$E,4,0)</f>
        <v>292</v>
      </c>
      <c r="K115" s="2">
        <f t="shared" si="17"/>
        <v>-3</v>
      </c>
      <c r="N115" s="2">
        <f t="shared" si="18"/>
        <v>57.8</v>
      </c>
      <c r="O115" s="30"/>
      <c r="P115" s="40"/>
      <c r="Q115" s="23"/>
      <c r="R115" s="41"/>
      <c r="S115" s="31"/>
      <c r="U115" s="2">
        <f t="shared" si="20"/>
        <v>2.2664359861591699</v>
      </c>
      <c r="V115" s="2">
        <f t="shared" si="21"/>
        <v>2.2664359861591699</v>
      </c>
      <c r="W115" s="2">
        <f>VLOOKUP(A115,[1]TDSheet!$A:$V,22,0)</f>
        <v>0</v>
      </c>
      <c r="X115" s="2">
        <f>VLOOKUP(A115,[1]TDSheet!$A:$W,23,0)</f>
        <v>16.600000000000001</v>
      </c>
      <c r="Y115" s="2">
        <f>VLOOKUP(A115,[1]TDSheet!$A:$O,15,0)</f>
        <v>60</v>
      </c>
      <c r="Z115" s="2" t="str">
        <f>VLOOKUP(A115,[1]TDSheet!$A:$X,24,0)</f>
        <v>не заказывали</v>
      </c>
      <c r="AA115" s="2">
        <f t="shared" si="26"/>
        <v>0</v>
      </c>
      <c r="AB115" s="2">
        <f t="shared" si="22"/>
        <v>0</v>
      </c>
      <c r="AC115" s="2">
        <f t="shared" si="23"/>
        <v>0</v>
      </c>
    </row>
    <row r="116" spans="1:29" ht="21.95" customHeight="1" x14ac:dyDescent="0.2">
      <c r="A116" s="8" t="s">
        <v>112</v>
      </c>
      <c r="B116" s="8" t="s">
        <v>16</v>
      </c>
      <c r="C116" s="9">
        <v>424</v>
      </c>
      <c r="D116" s="9"/>
      <c r="E116" s="9">
        <v>283</v>
      </c>
      <c r="F116" s="9">
        <v>71</v>
      </c>
      <c r="G116" s="22">
        <f>VLOOKUP(A116,[1]TDSheet!$A:$H,8,0)</f>
        <v>0</v>
      </c>
      <c r="H116" s="2" t="e">
        <f>VLOOKUP(A116,[1]TDSheet!$A:$I,9,0)</f>
        <v>#N/A</v>
      </c>
      <c r="J116" s="2">
        <f>VLOOKUP(A116,[2]TDSheet!$A:$E,4,0)</f>
        <v>284</v>
      </c>
      <c r="K116" s="2">
        <f t="shared" si="17"/>
        <v>-1</v>
      </c>
      <c r="N116" s="2">
        <f t="shared" si="18"/>
        <v>56.6</v>
      </c>
      <c r="O116" s="30"/>
      <c r="P116" s="40"/>
      <c r="Q116" s="23"/>
      <c r="R116" s="41"/>
      <c r="S116" s="31"/>
      <c r="U116" s="2">
        <f t="shared" si="20"/>
        <v>1.2544169611307421</v>
      </c>
      <c r="V116" s="2">
        <f t="shared" si="21"/>
        <v>1.2544169611307421</v>
      </c>
      <c r="W116" s="2">
        <f>VLOOKUP(A116,[1]TDSheet!$A:$V,22,0)</f>
        <v>0</v>
      </c>
      <c r="X116" s="2">
        <f>VLOOKUP(A116,[1]TDSheet!$A:$W,23,0)</f>
        <v>31.4</v>
      </c>
      <c r="Y116" s="2">
        <f>VLOOKUP(A116,[1]TDSheet!$A:$O,15,0)</f>
        <v>59.6</v>
      </c>
      <c r="Z116" s="2" t="str">
        <f>VLOOKUP(A116,[1]TDSheet!$A:$X,24,0)</f>
        <v>не заказывали</v>
      </c>
      <c r="AA116" s="2">
        <f t="shared" si="26"/>
        <v>0</v>
      </c>
      <c r="AB116" s="2">
        <f t="shared" si="22"/>
        <v>0</v>
      </c>
      <c r="AC116" s="2">
        <f t="shared" si="23"/>
        <v>0</v>
      </c>
    </row>
    <row r="117" spans="1:29" ht="21.95" customHeight="1" x14ac:dyDescent="0.2">
      <c r="A117" s="8" t="s">
        <v>113</v>
      </c>
      <c r="B117" s="8" t="s">
        <v>16</v>
      </c>
      <c r="C117" s="9">
        <v>426</v>
      </c>
      <c r="D117" s="9"/>
      <c r="E117" s="9">
        <v>293</v>
      </c>
      <c r="F117" s="9">
        <v>61</v>
      </c>
      <c r="G117" s="22">
        <f>VLOOKUP(A117,[1]TDSheet!$A:$H,8,0)</f>
        <v>0</v>
      </c>
      <c r="H117" s="2" t="e">
        <f>VLOOKUP(A117,[1]TDSheet!$A:$I,9,0)</f>
        <v>#N/A</v>
      </c>
      <c r="J117" s="2">
        <f>VLOOKUP(A117,[2]TDSheet!$A:$E,4,0)</f>
        <v>296</v>
      </c>
      <c r="K117" s="2">
        <f t="shared" si="17"/>
        <v>-3</v>
      </c>
      <c r="N117" s="2">
        <f t="shared" si="18"/>
        <v>58.6</v>
      </c>
      <c r="O117" s="30"/>
      <c r="P117" s="40"/>
      <c r="Q117" s="23"/>
      <c r="R117" s="41"/>
      <c r="S117" s="31"/>
      <c r="U117" s="2">
        <f t="shared" si="20"/>
        <v>1.0409556313993173</v>
      </c>
      <c r="V117" s="2">
        <f t="shared" si="21"/>
        <v>1.0409556313993173</v>
      </c>
      <c r="W117" s="2">
        <f>VLOOKUP(A117,[1]TDSheet!$A:$V,22,0)</f>
        <v>0</v>
      </c>
      <c r="X117" s="2">
        <f>VLOOKUP(A117,[1]TDSheet!$A:$W,23,0)</f>
        <v>31.4</v>
      </c>
      <c r="Y117" s="2">
        <f>VLOOKUP(A117,[1]TDSheet!$A:$O,15,0)</f>
        <v>61</v>
      </c>
      <c r="Z117" s="2" t="str">
        <f>VLOOKUP(A117,[1]TDSheet!$A:$X,24,0)</f>
        <v>не заказывали</v>
      </c>
      <c r="AA117" s="2">
        <f t="shared" si="26"/>
        <v>0</v>
      </c>
      <c r="AB117" s="2">
        <f t="shared" si="22"/>
        <v>0</v>
      </c>
      <c r="AC117" s="2">
        <f t="shared" si="23"/>
        <v>0</v>
      </c>
    </row>
    <row r="118" spans="1:29" ht="21.95" customHeight="1" thickBot="1" x14ac:dyDescent="0.25">
      <c r="A118" s="8" t="s">
        <v>114</v>
      </c>
      <c r="B118" s="8" t="s">
        <v>16</v>
      </c>
      <c r="C118" s="9">
        <v>228</v>
      </c>
      <c r="D118" s="9"/>
      <c r="E118" s="9">
        <v>32</v>
      </c>
      <c r="F118" s="9">
        <v>187</v>
      </c>
      <c r="G118" s="22">
        <f>VLOOKUP(A118,[1]TDSheet!$A:$H,8,0)</f>
        <v>0.11</v>
      </c>
      <c r="H118" s="2">
        <f>VLOOKUP(A118,[1]TDSheet!$A:$I,9,0)</f>
        <v>150</v>
      </c>
      <c r="J118" s="2">
        <f>VLOOKUP(A118,[2]TDSheet!$A:$E,4,0)</f>
        <v>32</v>
      </c>
      <c r="K118" s="2">
        <f t="shared" si="17"/>
        <v>0</v>
      </c>
      <c r="N118" s="2">
        <f t="shared" si="18"/>
        <v>6.4</v>
      </c>
      <c r="O118" s="30"/>
      <c r="P118" s="42"/>
      <c r="Q118" s="43"/>
      <c r="R118" s="44"/>
      <c r="S118" s="31"/>
      <c r="U118" s="2">
        <f t="shared" si="20"/>
        <v>29.21875</v>
      </c>
      <c r="V118" s="2">
        <f t="shared" si="21"/>
        <v>29.21875</v>
      </c>
      <c r="W118" s="2">
        <f>VLOOKUP(A118,[1]TDSheet!$A:$V,22,0)</f>
        <v>0</v>
      </c>
      <c r="X118" s="2">
        <f>VLOOKUP(A118,[1]TDSheet!$A:$W,23,0)</f>
        <v>3.6</v>
      </c>
      <c r="Y118" s="2">
        <f>VLOOKUP(A118,[1]TDSheet!$A:$O,15,0)</f>
        <v>7.6</v>
      </c>
      <c r="Z118" s="2" t="str">
        <f>VLOOKUP(A118,[1]TDSheet!$A:$X,24,0)</f>
        <v>новинка/ вместо 0,13</v>
      </c>
      <c r="AA118" s="2">
        <f t="shared" si="26"/>
        <v>0</v>
      </c>
      <c r="AB118" s="2">
        <f t="shared" si="22"/>
        <v>0</v>
      </c>
      <c r="AC118" s="2">
        <f t="shared" si="23"/>
        <v>0</v>
      </c>
    </row>
  </sheetData>
  <autoFilter ref="A3:AA118" xr:uid="{364841B0-B9EC-4798-87B1-E54D1E51D75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2024-01-22T14:23:34Z</dcterms:modified>
</cp:coreProperties>
</file>