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A507D1E-7BEE-472A-93CE-7FDA2427C2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W474" i="1"/>
  <c r="V472" i="1"/>
  <c r="W471" i="1"/>
  <c r="V471" i="1"/>
  <c r="X470" i="1"/>
  <c r="W470" i="1"/>
  <c r="X469" i="1"/>
  <c r="X471" i="1" s="1"/>
  <c r="W469" i="1"/>
  <c r="W472" i="1" s="1"/>
  <c r="V467" i="1"/>
  <c r="V466" i="1"/>
  <c r="W465" i="1"/>
  <c r="X465" i="1" s="1"/>
  <c r="W464" i="1"/>
  <c r="X464" i="1" s="1"/>
  <c r="W463" i="1"/>
  <c r="V459" i="1"/>
  <c r="V458" i="1"/>
  <c r="X457" i="1"/>
  <c r="W457" i="1"/>
  <c r="N457" i="1"/>
  <c r="W456" i="1"/>
  <c r="X456" i="1" s="1"/>
  <c r="N456" i="1"/>
  <c r="X455" i="1"/>
  <c r="X458" i="1" s="1"/>
  <c r="W455" i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N447" i="1"/>
  <c r="W446" i="1"/>
  <c r="N446" i="1"/>
  <c r="V444" i="1"/>
  <c r="V443" i="1"/>
  <c r="W442" i="1"/>
  <c r="X442" i="1" s="1"/>
  <c r="N442" i="1"/>
  <c r="X441" i="1"/>
  <c r="X443" i="1" s="1"/>
  <c r="W441" i="1"/>
  <c r="N441" i="1"/>
  <c r="V439" i="1"/>
  <c r="V438" i="1"/>
  <c r="X437" i="1"/>
  <c r="W437" i="1"/>
  <c r="N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X430" i="1" s="1"/>
  <c r="N430" i="1"/>
  <c r="X429" i="1"/>
  <c r="X438" i="1" s="1"/>
  <c r="W429" i="1"/>
  <c r="N429" i="1"/>
  <c r="V425" i="1"/>
  <c r="W424" i="1"/>
  <c r="V424" i="1"/>
  <c r="X423" i="1"/>
  <c r="X424" i="1" s="1"/>
  <c r="W423" i="1"/>
  <c r="W425" i="1" s="1"/>
  <c r="V421" i="1"/>
  <c r="V420" i="1"/>
  <c r="W419" i="1"/>
  <c r="V417" i="1"/>
  <c r="W416" i="1"/>
  <c r="V416" i="1"/>
  <c r="X415" i="1"/>
  <c r="X416" i="1" s="1"/>
  <c r="W415" i="1"/>
  <c r="W417" i="1" s="1"/>
  <c r="V413" i="1"/>
  <c r="V412" i="1"/>
  <c r="W411" i="1"/>
  <c r="X411" i="1" s="1"/>
  <c r="N411" i="1"/>
  <c r="X410" i="1"/>
  <c r="W410" i="1"/>
  <c r="N410" i="1"/>
  <c r="W409" i="1"/>
  <c r="X409" i="1" s="1"/>
  <c r="N409" i="1"/>
  <c r="X408" i="1"/>
  <c r="W408" i="1"/>
  <c r="X407" i="1"/>
  <c r="W407" i="1"/>
  <c r="N407" i="1"/>
  <c r="W406" i="1"/>
  <c r="X406" i="1" s="1"/>
  <c r="N406" i="1"/>
  <c r="X405" i="1"/>
  <c r="X412" i="1" s="1"/>
  <c r="W405" i="1"/>
  <c r="N405" i="1"/>
  <c r="V403" i="1"/>
  <c r="W402" i="1"/>
  <c r="V402" i="1"/>
  <c r="X401" i="1"/>
  <c r="W401" i="1"/>
  <c r="N401" i="1"/>
  <c r="W400" i="1"/>
  <c r="N400" i="1"/>
  <c r="V397" i="1"/>
  <c r="V396" i="1"/>
  <c r="W395" i="1"/>
  <c r="X395" i="1" s="1"/>
  <c r="W394" i="1"/>
  <c r="X394" i="1" s="1"/>
  <c r="W393" i="1"/>
  <c r="X393" i="1" s="1"/>
  <c r="W392" i="1"/>
  <c r="W397" i="1" s="1"/>
  <c r="V390" i="1"/>
  <c r="W389" i="1"/>
  <c r="V389" i="1"/>
  <c r="X388" i="1"/>
  <c r="X389" i="1" s="1"/>
  <c r="W388" i="1"/>
  <c r="W390" i="1" s="1"/>
  <c r="N388" i="1"/>
  <c r="V386" i="1"/>
  <c r="V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X377" i="1" s="1"/>
  <c r="W376" i="1"/>
  <c r="X376" i="1" s="1"/>
  <c r="N376" i="1"/>
  <c r="X375" i="1"/>
  <c r="W375" i="1"/>
  <c r="N375" i="1"/>
  <c r="W374" i="1"/>
  <c r="X374" i="1" s="1"/>
  <c r="N374" i="1"/>
  <c r="X373" i="1"/>
  <c r="W373" i="1"/>
  <c r="N373" i="1"/>
  <c r="W372" i="1"/>
  <c r="X372" i="1" s="1"/>
  <c r="N372" i="1"/>
  <c r="X371" i="1"/>
  <c r="W371" i="1"/>
  <c r="N371" i="1"/>
  <c r="W370" i="1"/>
  <c r="X370" i="1" s="1"/>
  <c r="N370" i="1"/>
  <c r="X369" i="1"/>
  <c r="W369" i="1"/>
  <c r="N369" i="1"/>
  <c r="W368" i="1"/>
  <c r="X368" i="1" s="1"/>
  <c r="N368" i="1"/>
  <c r="X367" i="1"/>
  <c r="W367" i="1"/>
  <c r="N367" i="1"/>
  <c r="W366" i="1"/>
  <c r="X366" i="1" s="1"/>
  <c r="N366" i="1"/>
  <c r="X365" i="1"/>
  <c r="X378" i="1" s="1"/>
  <c r="W365" i="1"/>
  <c r="N365" i="1"/>
  <c r="V363" i="1"/>
  <c r="W362" i="1"/>
  <c r="V362" i="1"/>
  <c r="X361" i="1"/>
  <c r="W361" i="1"/>
  <c r="N361" i="1"/>
  <c r="W360" i="1"/>
  <c r="N360" i="1"/>
  <c r="V356" i="1"/>
  <c r="V355" i="1"/>
  <c r="W354" i="1"/>
  <c r="N354" i="1"/>
  <c r="V352" i="1"/>
  <c r="V351" i="1"/>
  <c r="W350" i="1"/>
  <c r="X350" i="1" s="1"/>
  <c r="N350" i="1"/>
  <c r="X349" i="1"/>
  <c r="W349" i="1"/>
  <c r="N349" i="1"/>
  <c r="W348" i="1"/>
  <c r="X348" i="1" s="1"/>
  <c r="N348" i="1"/>
  <c r="X347" i="1"/>
  <c r="X351" i="1" s="1"/>
  <c r="W347" i="1"/>
  <c r="N347" i="1"/>
  <c r="V345" i="1"/>
  <c r="V344" i="1"/>
  <c r="X343" i="1"/>
  <c r="W343" i="1"/>
  <c r="N343" i="1"/>
  <c r="W342" i="1"/>
  <c r="W344" i="1" s="1"/>
  <c r="N342" i="1"/>
  <c r="V340" i="1"/>
  <c r="V339" i="1"/>
  <c r="W338" i="1"/>
  <c r="X338" i="1" s="1"/>
  <c r="N338" i="1"/>
  <c r="X337" i="1"/>
  <c r="W337" i="1"/>
  <c r="X336" i="1"/>
  <c r="W336" i="1"/>
  <c r="N336" i="1"/>
  <c r="W335" i="1"/>
  <c r="W340" i="1" s="1"/>
  <c r="N335" i="1"/>
  <c r="X334" i="1"/>
  <c r="W334" i="1"/>
  <c r="N334" i="1"/>
  <c r="V331" i="1"/>
  <c r="W330" i="1"/>
  <c r="V330" i="1"/>
  <c r="X329" i="1"/>
  <c r="X330" i="1" s="1"/>
  <c r="W329" i="1"/>
  <c r="W331" i="1" s="1"/>
  <c r="N329" i="1"/>
  <c r="V327" i="1"/>
  <c r="V326" i="1"/>
  <c r="X325" i="1"/>
  <c r="W325" i="1"/>
  <c r="N325" i="1"/>
  <c r="W324" i="1"/>
  <c r="W326" i="1" s="1"/>
  <c r="V322" i="1"/>
  <c r="V321" i="1"/>
  <c r="X320" i="1"/>
  <c r="W320" i="1"/>
  <c r="N320" i="1"/>
  <c r="W319" i="1"/>
  <c r="X319" i="1" s="1"/>
  <c r="W318" i="1"/>
  <c r="W321" i="1" s="1"/>
  <c r="N318" i="1"/>
  <c r="V316" i="1"/>
  <c r="V315" i="1"/>
  <c r="W314" i="1"/>
  <c r="X314" i="1" s="1"/>
  <c r="N314" i="1"/>
  <c r="X313" i="1"/>
  <c r="W313" i="1"/>
  <c r="N313" i="1"/>
  <c r="W312" i="1"/>
  <c r="X312" i="1" s="1"/>
  <c r="W311" i="1"/>
  <c r="X311" i="1" s="1"/>
  <c r="N311" i="1"/>
  <c r="X310" i="1"/>
  <c r="W310" i="1"/>
  <c r="N310" i="1"/>
  <c r="W309" i="1"/>
  <c r="X309" i="1" s="1"/>
  <c r="N309" i="1"/>
  <c r="X308" i="1"/>
  <c r="W308" i="1"/>
  <c r="N308" i="1"/>
  <c r="W307" i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X283" i="1"/>
  <c r="X285" i="1" s="1"/>
  <c r="W283" i="1"/>
  <c r="N283" i="1"/>
  <c r="V281" i="1"/>
  <c r="V280" i="1"/>
  <c r="X279" i="1"/>
  <c r="W279" i="1"/>
  <c r="N279" i="1"/>
  <c r="W278" i="1"/>
  <c r="X278" i="1" s="1"/>
  <c r="N278" i="1"/>
  <c r="X277" i="1"/>
  <c r="W277" i="1"/>
  <c r="N277" i="1"/>
  <c r="W276" i="1"/>
  <c r="X276" i="1" s="1"/>
  <c r="W275" i="1"/>
  <c r="X275" i="1" s="1"/>
  <c r="N275" i="1"/>
  <c r="X274" i="1"/>
  <c r="W274" i="1"/>
  <c r="N274" i="1"/>
  <c r="W273" i="1"/>
  <c r="X273" i="1" s="1"/>
  <c r="N273" i="1"/>
  <c r="X272" i="1"/>
  <c r="X280" i="1" s="1"/>
  <c r="W272" i="1"/>
  <c r="N272" i="1"/>
  <c r="V269" i="1"/>
  <c r="W268" i="1"/>
  <c r="V268" i="1"/>
  <c r="X267" i="1"/>
  <c r="W267" i="1"/>
  <c r="N267" i="1"/>
  <c r="W266" i="1"/>
  <c r="X266" i="1" s="1"/>
  <c r="N266" i="1"/>
  <c r="X265" i="1"/>
  <c r="W265" i="1"/>
  <c r="W269" i="1" s="1"/>
  <c r="N265" i="1"/>
  <c r="V263" i="1"/>
  <c r="V262" i="1"/>
  <c r="X261" i="1"/>
  <c r="W261" i="1"/>
  <c r="N261" i="1"/>
  <c r="W260" i="1"/>
  <c r="X260" i="1" s="1"/>
  <c r="W259" i="1"/>
  <c r="V257" i="1"/>
  <c r="V256" i="1"/>
  <c r="X255" i="1"/>
  <c r="W255" i="1"/>
  <c r="N255" i="1"/>
  <c r="W254" i="1"/>
  <c r="X254" i="1" s="1"/>
  <c r="N254" i="1"/>
  <c r="X253" i="1"/>
  <c r="X256" i="1" s="1"/>
  <c r="W253" i="1"/>
  <c r="N253" i="1"/>
  <c r="V251" i="1"/>
  <c r="V250" i="1"/>
  <c r="X249" i="1"/>
  <c r="W249" i="1"/>
  <c r="N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W243" i="1"/>
  <c r="X243" i="1" s="1"/>
  <c r="W242" i="1"/>
  <c r="X242" i="1" s="1"/>
  <c r="N242" i="1"/>
  <c r="X241" i="1"/>
  <c r="W241" i="1"/>
  <c r="N241" i="1"/>
  <c r="W240" i="1"/>
  <c r="N240" i="1"/>
  <c r="V238" i="1"/>
  <c r="V237" i="1"/>
  <c r="W236" i="1"/>
  <c r="X236" i="1" s="1"/>
  <c r="N236" i="1"/>
  <c r="X235" i="1"/>
  <c r="W235" i="1"/>
  <c r="N235" i="1"/>
  <c r="W234" i="1"/>
  <c r="W237" i="1" s="1"/>
  <c r="N234" i="1"/>
  <c r="V232" i="1"/>
  <c r="V231" i="1"/>
  <c r="W230" i="1"/>
  <c r="W231" i="1" s="1"/>
  <c r="N230" i="1"/>
  <c r="V228" i="1"/>
  <c r="V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L498" i="1" s="1"/>
  <c r="N212" i="1"/>
  <c r="V209" i="1"/>
  <c r="V208" i="1"/>
  <c r="W207" i="1"/>
  <c r="J498" i="1" s="1"/>
  <c r="N207" i="1"/>
  <c r="V204" i="1"/>
  <c r="V203" i="1"/>
  <c r="W202" i="1"/>
  <c r="X202" i="1" s="1"/>
  <c r="N202" i="1"/>
  <c r="X201" i="1"/>
  <c r="W201" i="1"/>
  <c r="N201" i="1"/>
  <c r="W200" i="1"/>
  <c r="X200" i="1" s="1"/>
  <c r="W199" i="1"/>
  <c r="W203" i="1" s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W185" i="1"/>
  <c r="X185" i="1" s="1"/>
  <c r="W184" i="1"/>
  <c r="X184" i="1" s="1"/>
  <c r="N184" i="1"/>
  <c r="X183" i="1"/>
  <c r="W183" i="1"/>
  <c r="N183" i="1"/>
  <c r="W182" i="1"/>
  <c r="X182" i="1" s="1"/>
  <c r="W181" i="1"/>
  <c r="X181" i="1" s="1"/>
  <c r="N181" i="1"/>
  <c r="X180" i="1"/>
  <c r="W180" i="1"/>
  <c r="X179" i="1"/>
  <c r="X196" i="1" s="1"/>
  <c r="W179" i="1"/>
  <c r="W197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7" i="1" s="1"/>
  <c r="N172" i="1"/>
  <c r="V170" i="1"/>
  <c r="V169" i="1"/>
  <c r="W168" i="1"/>
  <c r="X168" i="1" s="1"/>
  <c r="N168" i="1"/>
  <c r="X167" i="1"/>
  <c r="X169" i="1" s="1"/>
  <c r="W167" i="1"/>
  <c r="W169" i="1" s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H498" i="1" s="1"/>
  <c r="N149" i="1"/>
  <c r="V146" i="1"/>
  <c r="V145" i="1"/>
  <c r="W144" i="1"/>
  <c r="X144" i="1" s="1"/>
  <c r="N144" i="1"/>
  <c r="X143" i="1"/>
  <c r="W143" i="1"/>
  <c r="N143" i="1"/>
  <c r="W142" i="1"/>
  <c r="G498" i="1" s="1"/>
  <c r="N142" i="1"/>
  <c r="V138" i="1"/>
  <c r="V137" i="1"/>
  <c r="W136" i="1"/>
  <c r="X136" i="1" s="1"/>
  <c r="N136" i="1"/>
  <c r="X135" i="1"/>
  <c r="W135" i="1"/>
  <c r="N135" i="1"/>
  <c r="W134" i="1"/>
  <c r="X134" i="1" s="1"/>
  <c r="W133" i="1"/>
  <c r="F498" i="1" s="1"/>
  <c r="N133" i="1"/>
  <c r="V130" i="1"/>
  <c r="V129" i="1"/>
  <c r="W128" i="1"/>
  <c r="X128" i="1" s="1"/>
  <c r="W127" i="1"/>
  <c r="X127" i="1" s="1"/>
  <c r="N127" i="1"/>
  <c r="X126" i="1"/>
  <c r="W126" i="1"/>
  <c r="X125" i="1"/>
  <c r="W125" i="1"/>
  <c r="X124" i="1"/>
  <c r="W124" i="1"/>
  <c r="X123" i="1"/>
  <c r="W123" i="1"/>
  <c r="N123" i="1"/>
  <c r="W122" i="1"/>
  <c r="W129" i="1" s="1"/>
  <c r="N122" i="1"/>
  <c r="V120" i="1"/>
  <c r="V119" i="1"/>
  <c r="W118" i="1"/>
  <c r="X118" i="1" s="1"/>
  <c r="W117" i="1"/>
  <c r="X117" i="1" s="1"/>
  <c r="N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W119" i="1" s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5" i="1" s="1"/>
  <c r="W96" i="1"/>
  <c r="W106" i="1" s="1"/>
  <c r="N96" i="1"/>
  <c r="V94" i="1"/>
  <c r="V93" i="1"/>
  <c r="X92" i="1"/>
  <c r="W92" i="1"/>
  <c r="N92" i="1"/>
  <c r="W91" i="1"/>
  <c r="X91" i="1" s="1"/>
  <c r="W90" i="1"/>
  <c r="X90" i="1" s="1"/>
  <c r="W89" i="1"/>
  <c r="X89" i="1" s="1"/>
  <c r="W88" i="1"/>
  <c r="W94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W79" i="1"/>
  <c r="X79" i="1" s="1"/>
  <c r="W78" i="1"/>
  <c r="X78" i="1" s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98" i="1" s="1"/>
  <c r="V60" i="1"/>
  <c r="V59" i="1"/>
  <c r="X58" i="1"/>
  <c r="W58" i="1"/>
  <c r="X57" i="1"/>
  <c r="W57" i="1"/>
  <c r="N57" i="1"/>
  <c r="W56" i="1"/>
  <c r="X56" i="1" s="1"/>
  <c r="W55" i="1"/>
  <c r="D498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N26" i="1"/>
  <c r="V24" i="1"/>
  <c r="V488" i="1" s="1"/>
  <c r="W23" i="1"/>
  <c r="V23" i="1"/>
  <c r="V492" i="1" s="1"/>
  <c r="X22" i="1"/>
  <c r="X23" i="1" s="1"/>
  <c r="W22" i="1"/>
  <c r="N22" i="1"/>
  <c r="H10" i="1"/>
  <c r="A9" i="1"/>
  <c r="F10" i="1" s="1"/>
  <c r="D7" i="1"/>
  <c r="O6" i="1"/>
  <c r="N2" i="1"/>
  <c r="X32" i="1" l="1"/>
  <c r="H9" i="1"/>
  <c r="A10" i="1"/>
  <c r="B498" i="1"/>
  <c r="W490" i="1"/>
  <c r="W489" i="1"/>
  <c r="W24" i="1"/>
  <c r="W32" i="1"/>
  <c r="W52" i="1"/>
  <c r="W59" i="1"/>
  <c r="W86" i="1"/>
  <c r="W93" i="1"/>
  <c r="W105" i="1"/>
  <c r="W120" i="1"/>
  <c r="W130" i="1"/>
  <c r="W138" i="1"/>
  <c r="W146" i="1"/>
  <c r="W158" i="1"/>
  <c r="W165" i="1"/>
  <c r="W170" i="1"/>
  <c r="W176" i="1"/>
  <c r="W196" i="1"/>
  <c r="W204" i="1"/>
  <c r="W209" i="1"/>
  <c r="W228" i="1"/>
  <c r="W232" i="1"/>
  <c r="W238" i="1"/>
  <c r="W251" i="1"/>
  <c r="X240" i="1"/>
  <c r="X250" i="1" s="1"/>
  <c r="W250" i="1"/>
  <c r="W280" i="1"/>
  <c r="W286" i="1"/>
  <c r="N498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W302" i="1"/>
  <c r="X301" i="1"/>
  <c r="X302" i="1" s="1"/>
  <c r="W303" i="1"/>
  <c r="O498" i="1"/>
  <c r="W316" i="1"/>
  <c r="W315" i="1"/>
  <c r="X307" i="1"/>
  <c r="X315" i="1" s="1"/>
  <c r="F9" i="1"/>
  <c r="J9" i="1"/>
  <c r="C498" i="1"/>
  <c r="W51" i="1"/>
  <c r="W492" i="1" s="1"/>
  <c r="X55" i="1"/>
  <c r="X59" i="1" s="1"/>
  <c r="W60" i="1"/>
  <c r="X63" i="1"/>
  <c r="X85" i="1" s="1"/>
  <c r="W85" i="1"/>
  <c r="X88" i="1"/>
  <c r="X93" i="1" s="1"/>
  <c r="X108" i="1"/>
  <c r="X119" i="1" s="1"/>
  <c r="X122" i="1"/>
  <c r="X129" i="1" s="1"/>
  <c r="X133" i="1"/>
  <c r="X137" i="1" s="1"/>
  <c r="W137" i="1"/>
  <c r="X142" i="1"/>
  <c r="X145" i="1" s="1"/>
  <c r="W145" i="1"/>
  <c r="X149" i="1"/>
  <c r="X158" i="1" s="1"/>
  <c r="W159" i="1"/>
  <c r="I498" i="1"/>
  <c r="W164" i="1"/>
  <c r="X172" i="1"/>
  <c r="X176" i="1" s="1"/>
  <c r="X199" i="1"/>
  <c r="X203" i="1" s="1"/>
  <c r="X207" i="1"/>
  <c r="X208" i="1" s="1"/>
  <c r="W208" i="1"/>
  <c r="X212" i="1"/>
  <c r="X227" i="1" s="1"/>
  <c r="W227" i="1"/>
  <c r="X230" i="1"/>
  <c r="X231" i="1" s="1"/>
  <c r="X234" i="1"/>
  <c r="X237" i="1" s="1"/>
  <c r="W257" i="1"/>
  <c r="W256" i="1"/>
  <c r="W263" i="1"/>
  <c r="X259" i="1"/>
  <c r="X262" i="1" s="1"/>
  <c r="W262" i="1"/>
  <c r="X268" i="1"/>
  <c r="M498" i="1"/>
  <c r="W285" i="1"/>
  <c r="W281" i="1"/>
  <c r="X318" i="1"/>
  <c r="X321" i="1" s="1"/>
  <c r="W322" i="1"/>
  <c r="X324" i="1"/>
  <c r="X326" i="1" s="1"/>
  <c r="W327" i="1"/>
  <c r="P498" i="1"/>
  <c r="X335" i="1"/>
  <c r="X339" i="1" s="1"/>
  <c r="W339" i="1"/>
  <c r="X342" i="1"/>
  <c r="X344" i="1" s="1"/>
  <c r="W345" i="1"/>
  <c r="W351" i="1"/>
  <c r="W352" i="1"/>
  <c r="W355" i="1"/>
  <c r="X354" i="1"/>
  <c r="X355" i="1" s="1"/>
  <c r="W356" i="1"/>
  <c r="W363" i="1"/>
  <c r="X360" i="1"/>
  <c r="X362" i="1" s="1"/>
  <c r="W378" i="1"/>
  <c r="R498" i="1"/>
  <c r="W403" i="1"/>
  <c r="X400" i="1"/>
  <c r="X402" i="1" s="1"/>
  <c r="W412" i="1"/>
  <c r="W439" i="1"/>
  <c r="W443" i="1"/>
  <c r="W459" i="1"/>
  <c r="W458" i="1"/>
  <c r="T498" i="1"/>
  <c r="W466" i="1"/>
  <c r="X463" i="1"/>
  <c r="X466" i="1" s="1"/>
  <c r="W467" i="1"/>
  <c r="W478" i="1"/>
  <c r="X474" i="1"/>
  <c r="X478" i="1" s="1"/>
  <c r="Q498" i="1"/>
  <c r="W379" i="1"/>
  <c r="W386" i="1"/>
  <c r="X381" i="1"/>
  <c r="X385" i="1" s="1"/>
  <c r="W385" i="1"/>
  <c r="W396" i="1"/>
  <c r="X392" i="1"/>
  <c r="X396" i="1" s="1"/>
  <c r="W413" i="1"/>
  <c r="W420" i="1"/>
  <c r="X419" i="1"/>
  <c r="X420" i="1" s="1"/>
  <c r="W421" i="1"/>
  <c r="W438" i="1"/>
  <c r="W444" i="1"/>
  <c r="W452" i="1"/>
  <c r="X446" i="1"/>
  <c r="X452" i="1" s="1"/>
  <c r="W453" i="1"/>
  <c r="W479" i="1"/>
  <c r="W486" i="1"/>
  <c r="X481" i="1"/>
  <c r="X486" i="1" s="1"/>
  <c r="W487" i="1"/>
  <c r="S498" i="1"/>
  <c r="X493" i="1" l="1"/>
  <c r="W488" i="1"/>
  <c r="W491" i="1"/>
</calcChain>
</file>

<file path=xl/sharedStrings.xml><?xml version="1.0" encoding="utf-8"?>
<sst xmlns="http://schemas.openxmlformats.org/spreadsheetml/2006/main" count="2129" uniqueCount="737">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</sst>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98"/>
  <sheetViews>
    <sheetView showGridLines="0" tabSelected="1" topLeftCell="A477" zoomScaleNormal="100" zoomScaleSheetLayoutView="100" workbookViewId="0">
      <selection activeCell="Z493" sqref="Z493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33" t="s">
        <v>0</v>
      </c>
      <c r="E1" s="434"/>
      <c r="F1" s="434"/>
      <c r="G1" s="12" t="s">
        <v>1</v>
      </c>
      <c r="H1" s="433" t="s">
        <v>2</v>
      </c>
      <c r="I1" s="434"/>
      <c r="J1" s="434"/>
      <c r="K1" s="434"/>
      <c r="L1" s="434"/>
      <c r="M1" s="434"/>
      <c r="N1" s="434"/>
      <c r="O1" s="434"/>
      <c r="P1" s="684" t="s">
        <v>3</v>
      </c>
      <c r="Q1" s="434"/>
      <c r="R1" s="43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5" t="s">
        <v>8</v>
      </c>
      <c r="B5" s="372"/>
      <c r="C5" s="373"/>
      <c r="D5" s="362"/>
      <c r="E5" s="364"/>
      <c r="F5" s="632" t="s">
        <v>9</v>
      </c>
      <c r="G5" s="373"/>
      <c r="H5" s="362"/>
      <c r="I5" s="363"/>
      <c r="J5" s="363"/>
      <c r="K5" s="363"/>
      <c r="L5" s="364"/>
      <c r="N5" s="24" t="s">
        <v>10</v>
      </c>
      <c r="O5" s="581">
        <v>45317</v>
      </c>
      <c r="P5" s="418"/>
      <c r="R5" s="666" t="s">
        <v>11</v>
      </c>
      <c r="S5" s="386"/>
      <c r="T5" s="516" t="s">
        <v>12</v>
      </c>
      <c r="U5" s="418"/>
      <c r="Z5" s="51"/>
      <c r="AA5" s="51"/>
      <c r="AB5" s="51"/>
    </row>
    <row r="6" spans="1:29" s="328" customFormat="1" ht="24" customHeight="1" x14ac:dyDescent="0.2">
      <c r="A6" s="465" t="s">
        <v>13</v>
      </c>
      <c r="B6" s="372"/>
      <c r="C6" s="373"/>
      <c r="D6" s="602" t="s">
        <v>14</v>
      </c>
      <c r="E6" s="603"/>
      <c r="F6" s="603"/>
      <c r="G6" s="603"/>
      <c r="H6" s="603"/>
      <c r="I6" s="603"/>
      <c r="J6" s="603"/>
      <c r="K6" s="603"/>
      <c r="L6" s="418"/>
      <c r="N6" s="24" t="s">
        <v>15</v>
      </c>
      <c r="O6" s="445" t="str">
        <f>IF(O5=0," ",CHOOSE(WEEKDAY(O5,2),"Понедельник","Вторник","Среда","Четверг","Пятница","Суббота","Воскресенье"))</f>
        <v>Пятница</v>
      </c>
      <c r="P6" s="336"/>
      <c r="R6" s="385" t="s">
        <v>16</v>
      </c>
      <c r="S6" s="386"/>
      <c r="T6" s="521" t="s">
        <v>17</v>
      </c>
      <c r="U6" s="37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46" t="str">
        <f>IFERROR(VLOOKUP(DeliveryAddress,Table,3,0),1)</f>
        <v>4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39"/>
      <c r="S7" s="386"/>
      <c r="T7" s="522"/>
      <c r="U7" s="523"/>
      <c r="Z7" s="51"/>
      <c r="AA7" s="51"/>
      <c r="AB7" s="51"/>
    </row>
    <row r="8" spans="1:29" s="328" customFormat="1" ht="25.5" customHeight="1" x14ac:dyDescent="0.2">
      <c r="A8" s="674" t="s">
        <v>18</v>
      </c>
      <c r="B8" s="343"/>
      <c r="C8" s="344"/>
      <c r="D8" s="424"/>
      <c r="E8" s="425"/>
      <c r="F8" s="425"/>
      <c r="G8" s="425"/>
      <c r="H8" s="425"/>
      <c r="I8" s="425"/>
      <c r="J8" s="425"/>
      <c r="K8" s="425"/>
      <c r="L8" s="426"/>
      <c r="N8" s="24" t="s">
        <v>19</v>
      </c>
      <c r="O8" s="417">
        <v>0.33333333333333331</v>
      </c>
      <c r="P8" s="418"/>
      <c r="R8" s="339"/>
      <c r="S8" s="386"/>
      <c r="T8" s="522"/>
      <c r="U8" s="523"/>
      <c r="Z8" s="51"/>
      <c r="AA8" s="51"/>
      <c r="AB8" s="51"/>
    </row>
    <row r="9" spans="1:29" s="328" customFormat="1" ht="39.950000000000003" customHeight="1" x14ac:dyDescent="0.2">
      <c r="A9" s="4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91"/>
      <c r="E9" s="346"/>
      <c r="F9" s="4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81"/>
      <c r="P9" s="418"/>
      <c r="R9" s="339"/>
      <c r="S9" s="386"/>
      <c r="T9" s="524"/>
      <c r="U9" s="525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91"/>
      <c r="E10" s="346"/>
      <c r="F10" s="4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92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17"/>
      <c r="P10" s="418"/>
      <c r="S10" s="24" t="s">
        <v>22</v>
      </c>
      <c r="T10" s="378" t="s">
        <v>23</v>
      </c>
      <c r="U10" s="37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7"/>
      <c r="P11" s="418"/>
      <c r="S11" s="24" t="s">
        <v>26</v>
      </c>
      <c r="T11" s="604" t="s">
        <v>27</v>
      </c>
      <c r="U11" s="605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31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3"/>
      <c r="N12" s="24" t="s">
        <v>29</v>
      </c>
      <c r="O12" s="599"/>
      <c r="P12" s="548"/>
      <c r="Q12" s="23"/>
      <c r="S12" s="24"/>
      <c r="T12" s="434"/>
      <c r="U12" s="339"/>
      <c r="Z12" s="51"/>
      <c r="AA12" s="51"/>
      <c r="AB12" s="51"/>
    </row>
    <row r="13" spans="1:29" s="328" customFormat="1" ht="23.25" customHeight="1" x14ac:dyDescent="0.2">
      <c r="A13" s="631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3"/>
      <c r="M13" s="26"/>
      <c r="N13" s="26" t="s">
        <v>31</v>
      </c>
      <c r="O13" s="604"/>
      <c r="P13" s="605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31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3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61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3"/>
      <c r="N15" s="502" t="s">
        <v>34</v>
      </c>
      <c r="O15" s="434"/>
      <c r="P15" s="434"/>
      <c r="Q15" s="434"/>
      <c r="R15" s="43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9" t="s">
        <v>35</v>
      </c>
      <c r="B17" s="369" t="s">
        <v>36</v>
      </c>
      <c r="C17" s="487" t="s">
        <v>37</v>
      </c>
      <c r="D17" s="369" t="s">
        <v>38</v>
      </c>
      <c r="E17" s="440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439"/>
      <c r="P17" s="439"/>
      <c r="Q17" s="439"/>
      <c r="R17" s="440"/>
      <c r="S17" s="673" t="s">
        <v>48</v>
      </c>
      <c r="T17" s="373"/>
      <c r="U17" s="369" t="s">
        <v>49</v>
      </c>
      <c r="V17" s="369" t="s">
        <v>50</v>
      </c>
      <c r="W17" s="381" t="s">
        <v>51</v>
      </c>
      <c r="X17" s="369" t="s">
        <v>52</v>
      </c>
      <c r="Y17" s="397" t="s">
        <v>53</v>
      </c>
      <c r="Z17" s="397" t="s">
        <v>54</v>
      </c>
      <c r="AA17" s="397" t="s">
        <v>55</v>
      </c>
      <c r="AB17" s="398"/>
      <c r="AC17" s="399"/>
      <c r="AD17" s="469"/>
      <c r="BA17" s="389" t="s">
        <v>56</v>
      </c>
    </row>
    <row r="18" spans="1:53" ht="14.25" customHeight="1" x14ac:dyDescent="0.2">
      <c r="A18" s="370"/>
      <c r="B18" s="370"/>
      <c r="C18" s="370"/>
      <c r="D18" s="441"/>
      <c r="E18" s="443"/>
      <c r="F18" s="370"/>
      <c r="G18" s="370"/>
      <c r="H18" s="370"/>
      <c r="I18" s="370"/>
      <c r="J18" s="370"/>
      <c r="K18" s="370"/>
      <c r="L18" s="370"/>
      <c r="M18" s="370"/>
      <c r="N18" s="441"/>
      <c r="O18" s="442"/>
      <c r="P18" s="442"/>
      <c r="Q18" s="442"/>
      <c r="R18" s="443"/>
      <c r="S18" s="327" t="s">
        <v>57</v>
      </c>
      <c r="T18" s="327" t="s">
        <v>58</v>
      </c>
      <c r="U18" s="370"/>
      <c r="V18" s="370"/>
      <c r="W18" s="382"/>
      <c r="X18" s="370"/>
      <c r="Y18" s="585"/>
      <c r="Z18" s="585"/>
      <c r="AA18" s="400"/>
      <c r="AB18" s="401"/>
      <c r="AC18" s="402"/>
      <c r="AD18" s="470"/>
      <c r="BA18" s="339"/>
    </row>
    <row r="19" spans="1:53" ht="27.75" customHeight="1" x14ac:dyDescent="0.2">
      <c r="A19" s="429" t="s">
        <v>59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8"/>
      <c r="Z19" s="48"/>
    </row>
    <row r="20" spans="1:53" ht="16.5" customHeight="1" x14ac:dyDescent="0.25">
      <c r="A20" s="353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26"/>
      <c r="Z20" s="326"/>
    </row>
    <row r="21" spans="1:53" ht="14.25" customHeight="1" x14ac:dyDescent="0.25">
      <c r="A21" s="341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5"/>
      <c r="Z21" s="32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7">
        <v>4607091389258</v>
      </c>
      <c r="E22" s="336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6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8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0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0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customHeight="1" x14ac:dyDescent="0.25">
      <c r="A25" s="341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5"/>
      <c r="Z25" s="32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7">
        <v>4607091383881</v>
      </c>
      <c r="E26" s="336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6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7">
        <v>4607091388237</v>
      </c>
      <c r="E27" s="336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6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7">
        <v>4607091383935</v>
      </c>
      <c r="E28" s="336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6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7">
        <v>4680115881853</v>
      </c>
      <c r="E29" s="336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6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7">
        <v>4607091383911</v>
      </c>
      <c r="E30" s="336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6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7">
        <v>4607091388244</v>
      </c>
      <c r="E31" s="336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6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8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0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0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customHeight="1" x14ac:dyDescent="0.25">
      <c r="A34" s="341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5"/>
      <c r="Z34" s="325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7">
        <v>4607091388503</v>
      </c>
      <c r="E35" s="336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6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8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0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0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customHeight="1" x14ac:dyDescent="0.25">
      <c r="A38" s="341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5"/>
      <c r="Z38" s="325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7">
        <v>4607091388282</v>
      </c>
      <c r="E39" s="336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6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8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0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0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customHeight="1" x14ac:dyDescent="0.25">
      <c r="A42" s="341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5"/>
      <c r="Z42" s="325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7">
        <v>4607091389111</v>
      </c>
      <c r="E43" s="336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6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8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0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0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customHeight="1" x14ac:dyDescent="0.2">
      <c r="A46" s="429" t="s">
        <v>93</v>
      </c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0"/>
      <c r="N46" s="430"/>
      <c r="O46" s="430"/>
      <c r="P46" s="430"/>
      <c r="Q46" s="430"/>
      <c r="R46" s="430"/>
      <c r="S46" s="430"/>
      <c r="T46" s="430"/>
      <c r="U46" s="430"/>
      <c r="V46" s="430"/>
      <c r="W46" s="430"/>
      <c r="X46" s="430"/>
      <c r="Y46" s="48"/>
      <c r="Z46" s="48"/>
    </row>
    <row r="47" spans="1:53" ht="16.5" customHeight="1" x14ac:dyDescent="0.25">
      <c r="A47" s="353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26"/>
      <c r="Z47" s="326"/>
    </row>
    <row r="48" spans="1:53" ht="14.25" customHeight="1" x14ac:dyDescent="0.25">
      <c r="A48" s="341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5"/>
      <c r="Z48" s="32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7">
        <v>4680115881440</v>
      </c>
      <c r="E49" s="336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6"/>
      <c r="S49" s="34"/>
      <c r="T49" s="34"/>
      <c r="U49" s="35" t="s">
        <v>65</v>
      </c>
      <c r="V49" s="330">
        <v>167</v>
      </c>
      <c r="W49" s="331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7">
        <v>4680115881433</v>
      </c>
      <c r="E50" s="336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6"/>
      <c r="S50" s="34"/>
      <c r="T50" s="34"/>
      <c r="U50" s="35" t="s">
        <v>65</v>
      </c>
      <c r="V50" s="330">
        <v>158</v>
      </c>
      <c r="W50" s="331">
        <f>IFERROR(IF(V50="",0,CEILING((V50/$H50),1)*$H50),"")</f>
        <v>159.30000000000001</v>
      </c>
      <c r="X50" s="36">
        <f>IFERROR(IF(W50=0,"",ROUNDUP(W50/H50,0)*0.00753),"")</f>
        <v>0.44427</v>
      </c>
      <c r="Y50" s="56"/>
      <c r="Z50" s="57"/>
      <c r="AD50" s="58"/>
      <c r="BA50" s="70" t="s">
        <v>1</v>
      </c>
    </row>
    <row r="51" spans="1:53" x14ac:dyDescent="0.2">
      <c r="A51" s="338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0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73.981481481481467</v>
      </c>
      <c r="W51" s="332">
        <f>IFERROR(W49/H49,"0")+IFERROR(W50/H50,"0")</f>
        <v>75</v>
      </c>
      <c r="X51" s="332">
        <f>IFERROR(IF(X49="",0,X49),"0")+IFERROR(IF(X50="",0,X50),"0")</f>
        <v>0.79227000000000003</v>
      </c>
      <c r="Y51" s="333"/>
      <c r="Z51" s="333"/>
    </row>
    <row r="52" spans="1:53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0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325</v>
      </c>
      <c r="W52" s="332">
        <f>IFERROR(SUM(W49:W50),"0")</f>
        <v>332.1</v>
      </c>
      <c r="X52" s="37"/>
      <c r="Y52" s="333"/>
      <c r="Z52" s="333"/>
    </row>
    <row r="53" spans="1:53" ht="16.5" customHeight="1" x14ac:dyDescent="0.25">
      <c r="A53" s="353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26"/>
      <c r="Z53" s="326"/>
    </row>
    <row r="54" spans="1:53" ht="14.25" customHeight="1" x14ac:dyDescent="0.25">
      <c r="A54" s="341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7">
        <v>4680115881426</v>
      </c>
      <c r="E55" s="336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6"/>
      <c r="S55" s="34"/>
      <c r="T55" s="34"/>
      <c r="U55" s="35" t="s">
        <v>65</v>
      </c>
      <c r="V55" s="330">
        <v>0</v>
      </c>
      <c r="W55" s="33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7">
        <v>4680115881426</v>
      </c>
      <c r="E56" s="336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7" t="s">
        <v>108</v>
      </c>
      <c r="O56" s="335"/>
      <c r="P56" s="335"/>
      <c r="Q56" s="335"/>
      <c r="R56" s="336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7">
        <v>4680115881419</v>
      </c>
      <c r="E57" s="336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6"/>
      <c r="S57" s="34"/>
      <c r="T57" s="34"/>
      <c r="U57" s="35" t="s">
        <v>65</v>
      </c>
      <c r="V57" s="330">
        <v>135</v>
      </c>
      <c r="W57" s="331">
        <f>IFERROR(IF(V57="",0,CEILING((V57/$H57),1)*$H57),"")</f>
        <v>135</v>
      </c>
      <c r="X57" s="36">
        <f>IFERROR(IF(W57=0,"",ROUNDUP(W57/H57,0)*0.00937),"")</f>
        <v>0.28110000000000002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7">
        <v>4680115881525</v>
      </c>
      <c r="E58" s="336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2" t="s">
        <v>113</v>
      </c>
      <c r="O58" s="335"/>
      <c r="P58" s="335"/>
      <c r="Q58" s="335"/>
      <c r="R58" s="336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0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30</v>
      </c>
      <c r="W59" s="332">
        <f>IFERROR(W55/H55,"0")+IFERROR(W56/H56,"0")+IFERROR(W57/H57,"0")+IFERROR(W58/H58,"0")</f>
        <v>30</v>
      </c>
      <c r="X59" s="332">
        <f>IFERROR(IF(X55="",0,X55),"0")+IFERROR(IF(X56="",0,X56),"0")+IFERROR(IF(X57="",0,X57),"0")+IFERROR(IF(X58="",0,X58),"0")</f>
        <v>0.28110000000000002</v>
      </c>
      <c r="Y59" s="333"/>
      <c r="Z59" s="333"/>
    </row>
    <row r="60" spans="1:53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0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135</v>
      </c>
      <c r="W60" s="332">
        <f>IFERROR(SUM(W55:W58),"0")</f>
        <v>135</v>
      </c>
      <c r="X60" s="37"/>
      <c r="Y60" s="333"/>
      <c r="Z60" s="333"/>
    </row>
    <row r="61" spans="1:53" ht="16.5" customHeight="1" x14ac:dyDescent="0.25">
      <c r="A61" s="353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26"/>
      <c r="Z61" s="326"/>
    </row>
    <row r="62" spans="1:53" ht="14.25" customHeight="1" x14ac:dyDescent="0.25">
      <c r="A62" s="341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5"/>
      <c r="Z62" s="32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7">
        <v>4607091382945</v>
      </c>
      <c r="E63" s="336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6" t="s">
        <v>116</v>
      </c>
      <c r="O63" s="335"/>
      <c r="P63" s="335"/>
      <c r="Q63" s="335"/>
      <c r="R63" s="336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7">
        <v>4607091385670</v>
      </c>
      <c r="E64" s="336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6" t="s">
        <v>120</v>
      </c>
      <c r="O64" s="335"/>
      <c r="P64" s="335"/>
      <c r="Q64" s="335"/>
      <c r="R64" s="336"/>
      <c r="S64" s="34"/>
      <c r="T64" s="34"/>
      <c r="U64" s="35" t="s">
        <v>65</v>
      </c>
      <c r="V64" s="330">
        <v>32</v>
      </c>
      <c r="W64" s="331">
        <f t="shared" si="2"/>
        <v>33.599999999999994</v>
      </c>
      <c r="X64" s="36">
        <f t="shared" si="3"/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121</v>
      </c>
      <c r="C65" s="31">
        <v>4301011380</v>
      </c>
      <c r="D65" s="337">
        <v>4607091385670</v>
      </c>
      <c r="E65" s="336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5"/>
      <c r="P65" s="335"/>
      <c r="Q65" s="335"/>
      <c r="R65" s="336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37">
        <v>4680115883956</v>
      </c>
      <c r="E66" s="336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3" t="s">
        <v>124</v>
      </c>
      <c r="O66" s="335"/>
      <c r="P66" s="335"/>
      <c r="Q66" s="335"/>
      <c r="R66" s="336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7">
        <v>4680115881327</v>
      </c>
      <c r="E67" s="336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5"/>
      <c r="P67" s="335"/>
      <c r="Q67" s="335"/>
      <c r="R67" s="336"/>
      <c r="S67" s="34"/>
      <c r="T67" s="34"/>
      <c r="U67" s="35" t="s">
        <v>65</v>
      </c>
      <c r="V67" s="330">
        <v>0</v>
      </c>
      <c r="W67" s="33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37">
        <v>4680115882133</v>
      </c>
      <c r="E68" s="336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35"/>
      <c r="P68" s="335"/>
      <c r="Q68" s="335"/>
      <c r="R68" s="336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37">
        <v>4680115882133</v>
      </c>
      <c r="E69" s="336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22" t="s">
        <v>131</v>
      </c>
      <c r="O69" s="335"/>
      <c r="P69" s="335"/>
      <c r="Q69" s="335"/>
      <c r="R69" s="336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7">
        <v>4607091382952</v>
      </c>
      <c r="E70" s="336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6"/>
      <c r="S70" s="34"/>
      <c r="T70" s="34"/>
      <c r="U70" s="35" t="s">
        <v>65</v>
      </c>
      <c r="V70" s="330">
        <v>30</v>
      </c>
      <c r="W70" s="331">
        <f t="shared" si="2"/>
        <v>30</v>
      </c>
      <c r="X70" s="36">
        <f>IFERROR(IF(W70=0,"",ROUNDUP(W70/H70,0)*0.00753),"")</f>
        <v>7.5300000000000006E-2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4301011565</v>
      </c>
      <c r="D71" s="337">
        <v>4680115882539</v>
      </c>
      <c r="E71" s="336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35"/>
      <c r="P71" s="335"/>
      <c r="Q71" s="335"/>
      <c r="R71" s="336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7">
        <v>4607091385687</v>
      </c>
      <c r="E72" s="336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35"/>
      <c r="P72" s="335"/>
      <c r="Q72" s="335"/>
      <c r="R72" s="336"/>
      <c r="S72" s="34"/>
      <c r="T72" s="34"/>
      <c r="U72" s="35" t="s">
        <v>65</v>
      </c>
      <c r="V72" s="330">
        <v>100</v>
      </c>
      <c r="W72" s="331">
        <f t="shared" si="2"/>
        <v>100</v>
      </c>
      <c r="X72" s="36">
        <f t="shared" si="4"/>
        <v>0.23424999999999999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37">
        <v>4607091384604</v>
      </c>
      <c r="E73" s="336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6"/>
      <c r="S73" s="34"/>
      <c r="T73" s="34"/>
      <c r="U73" s="35" t="s">
        <v>65</v>
      </c>
      <c r="V73" s="330">
        <v>109</v>
      </c>
      <c r="W73" s="331">
        <f t="shared" si="2"/>
        <v>112</v>
      </c>
      <c r="X73" s="36">
        <f t="shared" si="4"/>
        <v>0.26235999999999998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37">
        <v>4680115880283</v>
      </c>
      <c r="E74" s="336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6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37">
        <v>4680115883949</v>
      </c>
      <c r="E75" s="336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19" t="s">
        <v>144</v>
      </c>
      <c r="O75" s="335"/>
      <c r="P75" s="335"/>
      <c r="Q75" s="335"/>
      <c r="R75" s="336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37">
        <v>4680115881518</v>
      </c>
      <c r="E76" s="336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35"/>
      <c r="P76" s="335"/>
      <c r="Q76" s="335"/>
      <c r="R76" s="336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7">
        <v>4680115881303</v>
      </c>
      <c r="E77" s="336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35"/>
      <c r="P77" s="335"/>
      <c r="Q77" s="335"/>
      <c r="R77" s="336"/>
      <c r="S77" s="34"/>
      <c r="T77" s="34"/>
      <c r="U77" s="35" t="s">
        <v>65</v>
      </c>
      <c r="V77" s="330">
        <v>68</v>
      </c>
      <c r="W77" s="331">
        <f t="shared" si="2"/>
        <v>72</v>
      </c>
      <c r="X77" s="36">
        <f t="shared" si="4"/>
        <v>0.14992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37">
        <v>4680115882577</v>
      </c>
      <c r="E78" s="336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59" t="s">
        <v>151</v>
      </c>
      <c r="O78" s="335"/>
      <c r="P78" s="335"/>
      <c r="Q78" s="335"/>
      <c r="R78" s="336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37">
        <v>4680115882577</v>
      </c>
      <c r="E79" s="336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51" t="s">
        <v>153</v>
      </c>
      <c r="O79" s="335"/>
      <c r="P79" s="335"/>
      <c r="Q79" s="335"/>
      <c r="R79" s="336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37">
        <v>4680115882720</v>
      </c>
      <c r="E80" s="336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2" t="s">
        <v>156</v>
      </c>
      <c r="O80" s="335"/>
      <c r="P80" s="335"/>
      <c r="Q80" s="335"/>
      <c r="R80" s="336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37">
        <v>4607091388466</v>
      </c>
      <c r="E81" s="336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35"/>
      <c r="P81" s="335"/>
      <c r="Q81" s="335"/>
      <c r="R81" s="336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37">
        <v>4680115880269</v>
      </c>
      <c r="E82" s="336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35"/>
      <c r="P82" s="335"/>
      <c r="Q82" s="335"/>
      <c r="R82" s="336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7">
        <v>4680115880429</v>
      </c>
      <c r="E83" s="336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35"/>
      <c r="P83" s="335"/>
      <c r="Q83" s="335"/>
      <c r="R83" s="336"/>
      <c r="S83" s="34"/>
      <c r="T83" s="34"/>
      <c r="U83" s="35" t="s">
        <v>65</v>
      </c>
      <c r="V83" s="330">
        <v>131</v>
      </c>
      <c r="W83" s="331">
        <f t="shared" si="2"/>
        <v>135</v>
      </c>
      <c r="X83" s="36">
        <f>IFERROR(IF(W83=0,"",ROUNDUP(W83/H83,0)*0.00937),"")</f>
        <v>0.28110000000000002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37">
        <v>4680115881457</v>
      </c>
      <c r="E84" s="336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35"/>
      <c r="P84" s="335"/>
      <c r="Q84" s="335"/>
      <c r="R84" s="336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8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0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109.32936507936509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112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1.0681799999999999</v>
      </c>
      <c r="Y85" s="333"/>
      <c r="Z85" s="333"/>
    </row>
    <row r="86" spans="1:53" x14ac:dyDescent="0.2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40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470</v>
      </c>
      <c r="W86" s="332">
        <f>IFERROR(SUM(W63:W84),"0")</f>
        <v>482.6</v>
      </c>
      <c r="X86" s="37"/>
      <c r="Y86" s="333"/>
      <c r="Z86" s="333"/>
    </row>
    <row r="87" spans="1:53" ht="14.25" customHeight="1" x14ac:dyDescent="0.25">
      <c r="A87" s="341" t="s">
        <v>95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25"/>
      <c r="Z87" s="325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37">
        <v>4680115881488</v>
      </c>
      <c r="E88" s="336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35"/>
      <c r="P88" s="335"/>
      <c r="Q88" s="335"/>
      <c r="R88" s="336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37">
        <v>4607091384765</v>
      </c>
      <c r="E89" s="336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39" t="s">
        <v>169</v>
      </c>
      <c r="O89" s="335"/>
      <c r="P89" s="335"/>
      <c r="Q89" s="335"/>
      <c r="R89" s="336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37">
        <v>4680115882751</v>
      </c>
      <c r="E90" s="336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62" t="s">
        <v>172</v>
      </c>
      <c r="O90" s="335"/>
      <c r="P90" s="335"/>
      <c r="Q90" s="335"/>
      <c r="R90" s="336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37">
        <v>4680115882775</v>
      </c>
      <c r="E91" s="336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71" t="s">
        <v>176</v>
      </c>
      <c r="O91" s="335"/>
      <c r="P91" s="335"/>
      <c r="Q91" s="335"/>
      <c r="R91" s="336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37">
        <v>4680115880658</v>
      </c>
      <c r="E92" s="336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35"/>
      <c r="P92" s="335"/>
      <c r="Q92" s="335"/>
      <c r="R92" s="336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38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0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x14ac:dyDescent="0.2">
      <c r="A94" s="339"/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40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customHeight="1" x14ac:dyDescent="0.25">
      <c r="A95" s="341" t="s">
        <v>60</v>
      </c>
      <c r="B95" s="339"/>
      <c r="C95" s="339"/>
      <c r="D95" s="339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  <c r="V95" s="339"/>
      <c r="W95" s="339"/>
      <c r="X95" s="339"/>
      <c r="Y95" s="325"/>
      <c r="Z95" s="325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37">
        <v>4607091387667</v>
      </c>
      <c r="E96" s="336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35"/>
      <c r="P96" s="335"/>
      <c r="Q96" s="335"/>
      <c r="R96" s="336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37">
        <v>4607091387636</v>
      </c>
      <c r="E97" s="336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35"/>
      <c r="P97" s="335"/>
      <c r="Q97" s="335"/>
      <c r="R97" s="336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4301031080</v>
      </c>
      <c r="D98" s="337">
        <v>4607091386745</v>
      </c>
      <c r="E98" s="336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5"/>
      <c r="P98" s="335"/>
      <c r="Q98" s="335"/>
      <c r="R98" s="336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185</v>
      </c>
      <c r="B99" s="54" t="s">
        <v>186</v>
      </c>
      <c r="C99" s="31">
        <v>4301030963</v>
      </c>
      <c r="D99" s="337">
        <v>4607091382426</v>
      </c>
      <c r="E99" s="336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5"/>
      <c r="P99" s="335"/>
      <c r="Q99" s="335"/>
      <c r="R99" s="336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4301030962</v>
      </c>
      <c r="D100" s="337">
        <v>4607091386547</v>
      </c>
      <c r="E100" s="336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5"/>
      <c r="P100" s="335"/>
      <c r="Q100" s="335"/>
      <c r="R100" s="336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4301031079</v>
      </c>
      <c r="D101" s="337">
        <v>4607091384734</v>
      </c>
      <c r="E101" s="336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5"/>
      <c r="P101" s="335"/>
      <c r="Q101" s="335"/>
      <c r="R101" s="336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4301030964</v>
      </c>
      <c r="D102" s="337">
        <v>4607091382464</v>
      </c>
      <c r="E102" s="336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4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5"/>
      <c r="P102" s="335"/>
      <c r="Q102" s="335"/>
      <c r="R102" s="336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193</v>
      </c>
      <c r="B103" s="54" t="s">
        <v>194</v>
      </c>
      <c r="C103" s="31">
        <v>4301031235</v>
      </c>
      <c r="D103" s="337">
        <v>4680115883444</v>
      </c>
      <c r="E103" s="336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32" t="s">
        <v>195</v>
      </c>
      <c r="O103" s="335"/>
      <c r="P103" s="335"/>
      <c r="Q103" s="335"/>
      <c r="R103" s="336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193</v>
      </c>
      <c r="B104" s="54" t="s">
        <v>196</v>
      </c>
      <c r="C104" s="31">
        <v>4301031234</v>
      </c>
      <c r="D104" s="337">
        <v>4680115883444</v>
      </c>
      <c r="E104" s="336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6" t="s">
        <v>195</v>
      </c>
      <c r="O104" s="335"/>
      <c r="P104" s="335"/>
      <c r="Q104" s="335"/>
      <c r="R104" s="336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38"/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40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0</v>
      </c>
      <c r="W105" s="332">
        <f>IFERROR(W96/H96,"0")+IFERROR(W97/H97,"0")+IFERROR(W98/H98,"0")+IFERROR(W99/H99,"0")+IFERROR(W100/H100,"0")+IFERROR(W101/H101,"0")+IFERROR(W102/H102,"0")+IFERROR(W103/H103,"0")+IFERROR(W104/H104,"0")</f>
        <v>0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3"/>
      <c r="Z105" s="333"/>
    </row>
    <row r="106" spans="1:53" x14ac:dyDescent="0.2">
      <c r="A106" s="339"/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40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0</v>
      </c>
      <c r="W106" s="332">
        <f>IFERROR(SUM(W96:W104),"0")</f>
        <v>0</v>
      </c>
      <c r="X106" s="37"/>
      <c r="Y106" s="333"/>
      <c r="Z106" s="333"/>
    </row>
    <row r="107" spans="1:53" ht="14.25" customHeight="1" x14ac:dyDescent="0.25">
      <c r="A107" s="341" t="s">
        <v>68</v>
      </c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  <c r="V107" s="339"/>
      <c r="W107" s="339"/>
      <c r="X107" s="339"/>
      <c r="Y107" s="325"/>
      <c r="Z107" s="325"/>
    </row>
    <row r="108" spans="1:53" ht="27" customHeight="1" x14ac:dyDescent="0.25">
      <c r="A108" s="54" t="s">
        <v>197</v>
      </c>
      <c r="B108" s="54" t="s">
        <v>198</v>
      </c>
      <c r="C108" s="31">
        <v>4301051437</v>
      </c>
      <c r="D108" s="337">
        <v>4607091386967</v>
      </c>
      <c r="E108" s="336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35"/>
      <c r="P108" s="335"/>
      <c r="Q108" s="335"/>
      <c r="R108" s="336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7">
        <v>4607091386967</v>
      </c>
      <c r="E109" s="336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80" t="s">
        <v>201</v>
      </c>
      <c r="O109" s="335"/>
      <c r="P109" s="335"/>
      <c r="Q109" s="335"/>
      <c r="R109" s="336"/>
      <c r="S109" s="34"/>
      <c r="T109" s="34"/>
      <c r="U109" s="35" t="s">
        <v>65</v>
      </c>
      <c r="V109" s="330">
        <v>10</v>
      </c>
      <c r="W109" s="331">
        <f t="shared" si="6"/>
        <v>16.8</v>
      </c>
      <c r="X109" s="36">
        <f>IFERROR(IF(W109=0,"",ROUNDUP(W109/H109,0)*0.02175),"")</f>
        <v>4.3499999999999997E-2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4301051611</v>
      </c>
      <c r="D110" s="337">
        <v>4607091385304</v>
      </c>
      <c r="E110" s="336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30" t="s">
        <v>204</v>
      </c>
      <c r="O110" s="335"/>
      <c r="P110" s="335"/>
      <c r="Q110" s="335"/>
      <c r="R110" s="336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4301051306</v>
      </c>
      <c r="D111" s="337">
        <v>4607091386264</v>
      </c>
      <c r="E111" s="336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5"/>
      <c r="P111" s="335"/>
      <c r="Q111" s="335"/>
      <c r="R111" s="336"/>
      <c r="S111" s="34"/>
      <c r="T111" s="34"/>
      <c r="U111" s="35" t="s">
        <v>65</v>
      </c>
      <c r="V111" s="330">
        <v>3</v>
      </c>
      <c r="W111" s="331">
        <f t="shared" si="6"/>
        <v>3</v>
      </c>
      <c r="X111" s="36">
        <f>IFERROR(IF(W111=0,"",ROUNDUP(W111/H111,0)*0.00753),"")</f>
        <v>7.5300000000000002E-3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4301051477</v>
      </c>
      <c r="D112" s="337">
        <v>4680115882584</v>
      </c>
      <c r="E112" s="336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4" t="s">
        <v>209</v>
      </c>
      <c r="O112" s="335"/>
      <c r="P112" s="335"/>
      <c r="Q112" s="335"/>
      <c r="R112" s="336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207</v>
      </c>
      <c r="B113" s="54" t="s">
        <v>210</v>
      </c>
      <c r="C113" s="31">
        <v>4301051476</v>
      </c>
      <c r="D113" s="337">
        <v>4680115882584</v>
      </c>
      <c r="E113" s="336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2" t="s">
        <v>211</v>
      </c>
      <c r="O113" s="335"/>
      <c r="P113" s="335"/>
      <c r="Q113" s="335"/>
      <c r="R113" s="336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4301051436</v>
      </c>
      <c r="D114" s="337">
        <v>4607091385731</v>
      </c>
      <c r="E114" s="336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90" t="s">
        <v>214</v>
      </c>
      <c r="O114" s="335"/>
      <c r="P114" s="335"/>
      <c r="Q114" s="335"/>
      <c r="R114" s="336"/>
      <c r="S114" s="34"/>
      <c r="T114" s="34"/>
      <c r="U114" s="35" t="s">
        <v>65</v>
      </c>
      <c r="V114" s="330">
        <v>90</v>
      </c>
      <c r="W114" s="331">
        <f t="shared" si="6"/>
        <v>91.800000000000011</v>
      </c>
      <c r="X114" s="36">
        <f>IFERROR(IF(W114=0,"",ROUNDUP(W114/H114,0)*0.00753),"")</f>
        <v>0.25602000000000003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4301051439</v>
      </c>
      <c r="D115" s="337">
        <v>4680115880214</v>
      </c>
      <c r="E115" s="336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49" t="s">
        <v>217</v>
      </c>
      <c r="O115" s="335"/>
      <c r="P115" s="335"/>
      <c r="Q115" s="335"/>
      <c r="R115" s="336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4301051438</v>
      </c>
      <c r="D116" s="337">
        <v>4680115880894</v>
      </c>
      <c r="E116" s="336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31" t="s">
        <v>220</v>
      </c>
      <c r="O116" s="335"/>
      <c r="P116" s="335"/>
      <c r="Q116" s="335"/>
      <c r="R116" s="336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4301051313</v>
      </c>
      <c r="D117" s="337">
        <v>4607091385427</v>
      </c>
      <c r="E117" s="336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5"/>
      <c r="P117" s="335"/>
      <c r="Q117" s="335"/>
      <c r="R117" s="336"/>
      <c r="S117" s="34"/>
      <c r="T117" s="34"/>
      <c r="U117" s="35" t="s">
        <v>65</v>
      </c>
      <c r="V117" s="330">
        <v>7.5</v>
      </c>
      <c r="W117" s="331">
        <f t="shared" si="6"/>
        <v>9</v>
      </c>
      <c r="X117" s="36">
        <f>IFERROR(IF(W117=0,"",ROUNDUP(W117/H117,0)*0.00753),"")</f>
        <v>2.2589999999999999E-2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223</v>
      </c>
      <c r="B118" s="54" t="s">
        <v>224</v>
      </c>
      <c r="C118" s="31">
        <v>4301051480</v>
      </c>
      <c r="D118" s="337">
        <v>4680115882645</v>
      </c>
      <c r="E118" s="336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7" t="s">
        <v>225</v>
      </c>
      <c r="O118" s="335"/>
      <c r="P118" s="335"/>
      <c r="Q118" s="335"/>
      <c r="R118" s="336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8"/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40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38.023809523809518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40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0.32964000000000004</v>
      </c>
      <c r="Y119" s="333"/>
      <c r="Z119" s="333"/>
    </row>
    <row r="120" spans="1:53" x14ac:dyDescent="0.2">
      <c r="A120" s="339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40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110.5</v>
      </c>
      <c r="W120" s="332">
        <f>IFERROR(SUM(W108:W118),"0")</f>
        <v>120.60000000000001</v>
      </c>
      <c r="X120" s="37"/>
      <c r="Y120" s="333"/>
      <c r="Z120" s="333"/>
    </row>
    <row r="121" spans="1:53" ht="14.25" customHeight="1" x14ac:dyDescent="0.25">
      <c r="A121" s="341" t="s">
        <v>226</v>
      </c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39"/>
      <c r="P121" s="339"/>
      <c r="Q121" s="339"/>
      <c r="R121" s="339"/>
      <c r="S121" s="339"/>
      <c r="T121" s="339"/>
      <c r="U121" s="339"/>
      <c r="V121" s="339"/>
      <c r="W121" s="339"/>
      <c r="X121" s="339"/>
      <c r="Y121" s="325"/>
      <c r="Z121" s="325"/>
    </row>
    <row r="122" spans="1:53" ht="27" customHeight="1" x14ac:dyDescent="0.25">
      <c r="A122" s="54" t="s">
        <v>227</v>
      </c>
      <c r="B122" s="54" t="s">
        <v>228</v>
      </c>
      <c r="C122" s="31">
        <v>4301060296</v>
      </c>
      <c r="D122" s="337">
        <v>4607091383065</v>
      </c>
      <c r="E122" s="336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5"/>
      <c r="P122" s="335"/>
      <c r="Q122" s="335"/>
      <c r="R122" s="336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4301060350</v>
      </c>
      <c r="D123" s="337">
        <v>4680115881532</v>
      </c>
      <c r="E123" s="336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5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5"/>
      <c r="P123" s="335"/>
      <c r="Q123" s="335"/>
      <c r="R123" s="336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229</v>
      </c>
      <c r="B124" s="54" t="s">
        <v>231</v>
      </c>
      <c r="C124" s="31">
        <v>4301060366</v>
      </c>
      <c r="D124" s="337">
        <v>4680115881532</v>
      </c>
      <c r="E124" s="336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6" t="s">
        <v>232</v>
      </c>
      <c r="O124" s="335"/>
      <c r="P124" s="335"/>
      <c r="Q124" s="335"/>
      <c r="R124" s="336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229</v>
      </c>
      <c r="B125" s="54" t="s">
        <v>233</v>
      </c>
      <c r="C125" s="31">
        <v>4301060371</v>
      </c>
      <c r="D125" s="337">
        <v>4680115881532</v>
      </c>
      <c r="E125" s="336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403" t="s">
        <v>232</v>
      </c>
      <c r="O125" s="335"/>
      <c r="P125" s="335"/>
      <c r="Q125" s="335"/>
      <c r="R125" s="336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234</v>
      </c>
      <c r="B126" s="54" t="s">
        <v>235</v>
      </c>
      <c r="C126" s="31">
        <v>4301060356</v>
      </c>
      <c r="D126" s="337">
        <v>4680115882652</v>
      </c>
      <c r="E126" s="336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4" t="s">
        <v>236</v>
      </c>
      <c r="O126" s="335"/>
      <c r="P126" s="335"/>
      <c r="Q126" s="335"/>
      <c r="R126" s="336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237</v>
      </c>
      <c r="B127" s="54" t="s">
        <v>238</v>
      </c>
      <c r="C127" s="31">
        <v>4301060309</v>
      </c>
      <c r="D127" s="337">
        <v>4680115880238</v>
      </c>
      <c r="E127" s="336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35"/>
      <c r="P127" s="335"/>
      <c r="Q127" s="335"/>
      <c r="R127" s="336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239</v>
      </c>
      <c r="B128" s="54" t="s">
        <v>240</v>
      </c>
      <c r="C128" s="31">
        <v>4301060351</v>
      </c>
      <c r="D128" s="337">
        <v>4680115881464</v>
      </c>
      <c r="E128" s="336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0" t="s">
        <v>241</v>
      </c>
      <c r="O128" s="335"/>
      <c r="P128" s="335"/>
      <c r="Q128" s="335"/>
      <c r="R128" s="336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38"/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40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x14ac:dyDescent="0.2">
      <c r="A130" s="339"/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40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customHeight="1" x14ac:dyDescent="0.25">
      <c r="A131" s="353" t="s">
        <v>242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26"/>
      <c r="Z131" s="326"/>
    </row>
    <row r="132" spans="1:53" ht="14.25" customHeight="1" x14ac:dyDescent="0.25">
      <c r="A132" s="341" t="s">
        <v>68</v>
      </c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39"/>
      <c r="S132" s="339"/>
      <c r="T132" s="339"/>
      <c r="U132" s="339"/>
      <c r="V132" s="339"/>
      <c r="W132" s="339"/>
      <c r="X132" s="339"/>
      <c r="Y132" s="325"/>
      <c r="Z132" s="325"/>
    </row>
    <row r="133" spans="1:53" ht="27" customHeight="1" x14ac:dyDescent="0.25">
      <c r="A133" s="54" t="s">
        <v>243</v>
      </c>
      <c r="B133" s="54" t="s">
        <v>244</v>
      </c>
      <c r="C133" s="31">
        <v>4301051360</v>
      </c>
      <c r="D133" s="337">
        <v>4607091385168</v>
      </c>
      <c r="E133" s="336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6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35"/>
      <c r="P133" s="335"/>
      <c r="Q133" s="335"/>
      <c r="R133" s="336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243</v>
      </c>
      <c r="B134" s="54" t="s">
        <v>245</v>
      </c>
      <c r="C134" s="31">
        <v>4301051612</v>
      </c>
      <c r="D134" s="337">
        <v>4607091385168</v>
      </c>
      <c r="E134" s="336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447" t="s">
        <v>246</v>
      </c>
      <c r="O134" s="335"/>
      <c r="P134" s="335"/>
      <c r="Q134" s="335"/>
      <c r="R134" s="336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4301051362</v>
      </c>
      <c r="D135" s="337">
        <v>4607091383256</v>
      </c>
      <c r="E135" s="336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35"/>
      <c r="P135" s="335"/>
      <c r="Q135" s="335"/>
      <c r="R135" s="336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249</v>
      </c>
      <c r="B136" s="54" t="s">
        <v>250</v>
      </c>
      <c r="C136" s="31">
        <v>4301051358</v>
      </c>
      <c r="D136" s="337">
        <v>4607091385748</v>
      </c>
      <c r="E136" s="336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35"/>
      <c r="P136" s="335"/>
      <c r="Q136" s="335"/>
      <c r="R136" s="336"/>
      <c r="S136" s="34"/>
      <c r="T136" s="34"/>
      <c r="U136" s="35" t="s">
        <v>65</v>
      </c>
      <c r="V136" s="330">
        <v>90</v>
      </c>
      <c r="W136" s="331">
        <f>IFERROR(IF(V136="",0,CEILING((V136/$H136),1)*$H136),"")</f>
        <v>91.800000000000011</v>
      </c>
      <c r="X136" s="36">
        <f>IFERROR(IF(W136=0,"",ROUNDUP(W136/H136,0)*0.00753),"")</f>
        <v>0.25602000000000003</v>
      </c>
      <c r="Y136" s="56"/>
      <c r="Z136" s="57"/>
      <c r="AD136" s="58"/>
      <c r="BA136" s="132" t="s">
        <v>1</v>
      </c>
    </row>
    <row r="137" spans="1:53" x14ac:dyDescent="0.2">
      <c r="A137" s="338"/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40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33.333333333333329</v>
      </c>
      <c r="W137" s="332">
        <f>IFERROR(W133/H133,"0")+IFERROR(W134/H134,"0")+IFERROR(W135/H135,"0")+IFERROR(W136/H136,"0")</f>
        <v>34</v>
      </c>
      <c r="X137" s="332">
        <f>IFERROR(IF(X133="",0,X133),"0")+IFERROR(IF(X134="",0,X134),"0")+IFERROR(IF(X135="",0,X135),"0")+IFERROR(IF(X136="",0,X136),"0")</f>
        <v>0.25602000000000003</v>
      </c>
      <c r="Y137" s="333"/>
      <c r="Z137" s="333"/>
    </row>
    <row r="138" spans="1:53" x14ac:dyDescent="0.2">
      <c r="A138" s="339"/>
      <c r="B138" s="339"/>
      <c r="C138" s="339"/>
      <c r="D138" s="339"/>
      <c r="E138" s="339"/>
      <c r="F138" s="339"/>
      <c r="G138" s="339"/>
      <c r="H138" s="339"/>
      <c r="I138" s="339"/>
      <c r="J138" s="339"/>
      <c r="K138" s="339"/>
      <c r="L138" s="339"/>
      <c r="M138" s="340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90</v>
      </c>
      <c r="W138" s="332">
        <f>IFERROR(SUM(W133:W136),"0")</f>
        <v>91.800000000000011</v>
      </c>
      <c r="X138" s="37"/>
      <c r="Y138" s="333"/>
      <c r="Z138" s="333"/>
    </row>
    <row r="139" spans="1:53" ht="27.75" customHeight="1" x14ac:dyDescent="0.2">
      <c r="A139" s="429" t="s">
        <v>251</v>
      </c>
      <c r="B139" s="430"/>
      <c r="C139" s="430"/>
      <c r="D139" s="430"/>
      <c r="E139" s="430"/>
      <c r="F139" s="430"/>
      <c r="G139" s="430"/>
      <c r="H139" s="430"/>
      <c r="I139" s="430"/>
      <c r="J139" s="430"/>
      <c r="K139" s="430"/>
      <c r="L139" s="430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8"/>
      <c r="Z139" s="48"/>
    </row>
    <row r="140" spans="1:53" ht="16.5" customHeight="1" x14ac:dyDescent="0.25">
      <c r="A140" s="353" t="s">
        <v>252</v>
      </c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26"/>
      <c r="Z140" s="326"/>
    </row>
    <row r="141" spans="1:53" ht="14.25" customHeight="1" x14ac:dyDescent="0.25">
      <c r="A141" s="341" t="s">
        <v>103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25"/>
      <c r="Z141" s="325"/>
    </row>
    <row r="142" spans="1:53" ht="27" customHeight="1" x14ac:dyDescent="0.25">
      <c r="A142" s="54" t="s">
        <v>253</v>
      </c>
      <c r="B142" s="54" t="s">
        <v>254</v>
      </c>
      <c r="C142" s="31">
        <v>4301011223</v>
      </c>
      <c r="D142" s="337">
        <v>4607091383423</v>
      </c>
      <c r="E142" s="336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35"/>
      <c r="P142" s="335"/>
      <c r="Q142" s="335"/>
      <c r="R142" s="336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4301011338</v>
      </c>
      <c r="D143" s="337">
        <v>4607091381405</v>
      </c>
      <c r="E143" s="336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35"/>
      <c r="P143" s="335"/>
      <c r="Q143" s="335"/>
      <c r="R143" s="336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257</v>
      </c>
      <c r="B144" s="54" t="s">
        <v>258</v>
      </c>
      <c r="C144" s="31">
        <v>4301011333</v>
      </c>
      <c r="D144" s="337">
        <v>4607091386516</v>
      </c>
      <c r="E144" s="336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35"/>
      <c r="P144" s="335"/>
      <c r="Q144" s="335"/>
      <c r="R144" s="336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38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40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x14ac:dyDescent="0.2">
      <c r="A146" s="339"/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40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customHeight="1" x14ac:dyDescent="0.25">
      <c r="A147" s="353" t="s">
        <v>259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26"/>
      <c r="Z147" s="326"/>
    </row>
    <row r="148" spans="1:53" ht="14.25" customHeight="1" x14ac:dyDescent="0.25">
      <c r="A148" s="341" t="s">
        <v>60</v>
      </c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339"/>
      <c r="Y148" s="325"/>
      <c r="Z148" s="325"/>
    </row>
    <row r="149" spans="1:53" ht="27" customHeight="1" x14ac:dyDescent="0.25">
      <c r="A149" s="54" t="s">
        <v>260</v>
      </c>
      <c r="B149" s="54" t="s">
        <v>261</v>
      </c>
      <c r="C149" s="31">
        <v>4301031191</v>
      </c>
      <c r="D149" s="337">
        <v>4680115880993</v>
      </c>
      <c r="E149" s="336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35"/>
      <c r="P149" s="335"/>
      <c r="Q149" s="335"/>
      <c r="R149" s="336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4301031204</v>
      </c>
      <c r="D150" s="337">
        <v>4680115881761</v>
      </c>
      <c r="E150" s="336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35"/>
      <c r="P150" s="335"/>
      <c r="Q150" s="335"/>
      <c r="R150" s="336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4301031201</v>
      </c>
      <c r="D151" s="337">
        <v>4680115881563</v>
      </c>
      <c r="E151" s="336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35"/>
      <c r="P151" s="335"/>
      <c r="Q151" s="335"/>
      <c r="R151" s="336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4301031199</v>
      </c>
      <c r="D152" s="337">
        <v>4680115880986</v>
      </c>
      <c r="E152" s="336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35"/>
      <c r="P152" s="335"/>
      <c r="Q152" s="335"/>
      <c r="R152" s="336"/>
      <c r="S152" s="34"/>
      <c r="T152" s="34"/>
      <c r="U152" s="35" t="s">
        <v>65</v>
      </c>
      <c r="V152" s="330">
        <v>11</v>
      </c>
      <c r="W152" s="331">
        <f t="shared" si="8"/>
        <v>12.600000000000001</v>
      </c>
      <c r="X152" s="36">
        <f>IFERROR(IF(W152=0,"",ROUNDUP(W152/H152,0)*0.00502),"")</f>
        <v>3.0120000000000001E-2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4301031190</v>
      </c>
      <c r="D153" s="337">
        <v>4680115880207</v>
      </c>
      <c r="E153" s="336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35"/>
      <c r="P153" s="335"/>
      <c r="Q153" s="335"/>
      <c r="R153" s="336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4301031205</v>
      </c>
      <c r="D154" s="337">
        <v>4680115881785</v>
      </c>
      <c r="E154" s="336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35"/>
      <c r="P154" s="335"/>
      <c r="Q154" s="335"/>
      <c r="R154" s="336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4301031202</v>
      </c>
      <c r="D155" s="337">
        <v>4680115881679</v>
      </c>
      <c r="E155" s="336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35"/>
      <c r="P155" s="335"/>
      <c r="Q155" s="335"/>
      <c r="R155" s="336"/>
      <c r="S155" s="34"/>
      <c r="T155" s="34"/>
      <c r="U155" s="35" t="s">
        <v>65</v>
      </c>
      <c r="V155" s="330">
        <v>18</v>
      </c>
      <c r="W155" s="331">
        <f t="shared" si="8"/>
        <v>18.900000000000002</v>
      </c>
      <c r="X155" s="36">
        <f>IFERROR(IF(W155=0,"",ROUNDUP(W155/H155,0)*0.00502),"")</f>
        <v>4.5179999999999998E-2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4301031158</v>
      </c>
      <c r="D156" s="337">
        <v>4680115880191</v>
      </c>
      <c r="E156" s="336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35"/>
      <c r="P156" s="335"/>
      <c r="Q156" s="335"/>
      <c r="R156" s="336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276</v>
      </c>
      <c r="B157" s="54" t="s">
        <v>277</v>
      </c>
      <c r="C157" s="31">
        <v>4301031245</v>
      </c>
      <c r="D157" s="337">
        <v>4680115883963</v>
      </c>
      <c r="E157" s="336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2" t="s">
        <v>278</v>
      </c>
      <c r="O157" s="335"/>
      <c r="P157" s="335"/>
      <c r="Q157" s="335"/>
      <c r="R157" s="336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38"/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40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13.80952380952381</v>
      </c>
      <c r="W158" s="332">
        <f>IFERROR(W149/H149,"0")+IFERROR(W150/H150,"0")+IFERROR(W151/H151,"0")+IFERROR(W152/H152,"0")+IFERROR(W153/H153,"0")+IFERROR(W154/H154,"0")+IFERROR(W155/H155,"0")+IFERROR(W156/H156,"0")+IFERROR(W157/H157,"0")</f>
        <v>15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7.5300000000000006E-2</v>
      </c>
      <c r="Y158" s="333"/>
      <c r="Z158" s="333"/>
    </row>
    <row r="159" spans="1:53" x14ac:dyDescent="0.2">
      <c r="A159" s="339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40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29</v>
      </c>
      <c r="W159" s="332">
        <f>IFERROR(SUM(W149:W157),"0")</f>
        <v>31.500000000000004</v>
      </c>
      <c r="X159" s="37"/>
      <c r="Y159" s="333"/>
      <c r="Z159" s="333"/>
    </row>
    <row r="160" spans="1:53" ht="16.5" customHeight="1" x14ac:dyDescent="0.25">
      <c r="A160" s="353" t="s">
        <v>279</v>
      </c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39"/>
      <c r="P160" s="339"/>
      <c r="Q160" s="339"/>
      <c r="R160" s="339"/>
      <c r="S160" s="339"/>
      <c r="T160" s="339"/>
      <c r="U160" s="339"/>
      <c r="V160" s="339"/>
      <c r="W160" s="339"/>
      <c r="X160" s="339"/>
      <c r="Y160" s="326"/>
      <c r="Z160" s="326"/>
    </row>
    <row r="161" spans="1:53" ht="14.25" customHeight="1" x14ac:dyDescent="0.25">
      <c r="A161" s="341" t="s">
        <v>103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25"/>
      <c r="Z161" s="325"/>
    </row>
    <row r="162" spans="1:53" ht="16.5" customHeight="1" x14ac:dyDescent="0.25">
      <c r="A162" s="54" t="s">
        <v>280</v>
      </c>
      <c r="B162" s="54" t="s">
        <v>281</v>
      </c>
      <c r="C162" s="31">
        <v>4301011450</v>
      </c>
      <c r="D162" s="337">
        <v>4680115881402</v>
      </c>
      <c r="E162" s="336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35"/>
      <c r="P162" s="335"/>
      <c r="Q162" s="335"/>
      <c r="R162" s="336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282</v>
      </c>
      <c r="B163" s="54" t="s">
        <v>283</v>
      </c>
      <c r="C163" s="31">
        <v>4301011454</v>
      </c>
      <c r="D163" s="337">
        <v>4680115881396</v>
      </c>
      <c r="E163" s="336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35"/>
      <c r="P163" s="335"/>
      <c r="Q163" s="335"/>
      <c r="R163" s="336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38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40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x14ac:dyDescent="0.2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40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customHeight="1" x14ac:dyDescent="0.25">
      <c r="A166" s="341" t="s">
        <v>95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25"/>
      <c r="Z166" s="325"/>
    </row>
    <row r="167" spans="1:53" ht="16.5" customHeight="1" x14ac:dyDescent="0.25">
      <c r="A167" s="54" t="s">
        <v>284</v>
      </c>
      <c r="B167" s="54" t="s">
        <v>285</v>
      </c>
      <c r="C167" s="31">
        <v>4301020262</v>
      </c>
      <c r="D167" s="337">
        <v>4680115882935</v>
      </c>
      <c r="E167" s="336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6" t="s">
        <v>286</v>
      </c>
      <c r="O167" s="335"/>
      <c r="P167" s="335"/>
      <c r="Q167" s="335"/>
      <c r="R167" s="336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287</v>
      </c>
      <c r="B168" s="54" t="s">
        <v>288</v>
      </c>
      <c r="C168" s="31">
        <v>4301020220</v>
      </c>
      <c r="D168" s="337">
        <v>4680115880764</v>
      </c>
      <c r="E168" s="336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35"/>
      <c r="P168" s="335"/>
      <c r="Q168" s="335"/>
      <c r="R168" s="336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38"/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40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x14ac:dyDescent="0.2">
      <c r="A170" s="339"/>
      <c r="B170" s="339"/>
      <c r="C170" s="339"/>
      <c r="D170" s="339"/>
      <c r="E170" s="339"/>
      <c r="F170" s="339"/>
      <c r="G170" s="339"/>
      <c r="H170" s="339"/>
      <c r="I170" s="339"/>
      <c r="J170" s="339"/>
      <c r="K170" s="339"/>
      <c r="L170" s="339"/>
      <c r="M170" s="340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customHeight="1" x14ac:dyDescent="0.25">
      <c r="A171" s="341" t="s">
        <v>60</v>
      </c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39"/>
      <c r="N171" s="339"/>
      <c r="O171" s="339"/>
      <c r="P171" s="339"/>
      <c r="Q171" s="339"/>
      <c r="R171" s="339"/>
      <c r="S171" s="339"/>
      <c r="T171" s="339"/>
      <c r="U171" s="339"/>
      <c r="V171" s="339"/>
      <c r="W171" s="339"/>
      <c r="X171" s="339"/>
      <c r="Y171" s="325"/>
      <c r="Z171" s="325"/>
    </row>
    <row r="172" spans="1:53" ht="27" customHeight="1" x14ac:dyDescent="0.25">
      <c r="A172" s="54" t="s">
        <v>289</v>
      </c>
      <c r="B172" s="54" t="s">
        <v>290</v>
      </c>
      <c r="C172" s="31">
        <v>4301031224</v>
      </c>
      <c r="D172" s="337">
        <v>4680115882683</v>
      </c>
      <c r="E172" s="336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35"/>
      <c r="P172" s="335"/>
      <c r="Q172" s="335"/>
      <c r="R172" s="336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4301031230</v>
      </c>
      <c r="D173" s="337">
        <v>4680115882690</v>
      </c>
      <c r="E173" s="336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35"/>
      <c r="P173" s="335"/>
      <c r="Q173" s="335"/>
      <c r="R173" s="336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4301031220</v>
      </c>
      <c r="D174" s="337">
        <v>4680115882669</v>
      </c>
      <c r="E174" s="336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35"/>
      <c r="P174" s="335"/>
      <c r="Q174" s="335"/>
      <c r="R174" s="336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4301031221</v>
      </c>
      <c r="D175" s="337">
        <v>4680115882676</v>
      </c>
      <c r="E175" s="336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35"/>
      <c r="P175" s="335"/>
      <c r="Q175" s="335"/>
      <c r="R175" s="336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38"/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40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x14ac:dyDescent="0.2">
      <c r="A177" s="339"/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40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customHeight="1" x14ac:dyDescent="0.25">
      <c r="A178" s="341" t="s">
        <v>68</v>
      </c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  <c r="V178" s="339"/>
      <c r="W178" s="339"/>
      <c r="X178" s="339"/>
      <c r="Y178" s="325"/>
      <c r="Z178" s="325"/>
    </row>
    <row r="179" spans="1:53" ht="27" customHeight="1" x14ac:dyDescent="0.25">
      <c r="A179" s="54" t="s">
        <v>297</v>
      </c>
      <c r="B179" s="54" t="s">
        <v>298</v>
      </c>
      <c r="C179" s="31">
        <v>4301051409</v>
      </c>
      <c r="D179" s="337">
        <v>4680115881556</v>
      </c>
      <c r="E179" s="336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35"/>
      <c r="P179" s="335"/>
      <c r="Q179" s="335"/>
      <c r="R179" s="336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299</v>
      </c>
      <c r="B180" s="54" t="s">
        <v>300</v>
      </c>
      <c r="C180" s="31">
        <v>4301051538</v>
      </c>
      <c r="D180" s="337">
        <v>4680115880573</v>
      </c>
      <c r="E180" s="336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6" t="s">
        <v>301</v>
      </c>
      <c r="O180" s="335"/>
      <c r="P180" s="335"/>
      <c r="Q180" s="335"/>
      <c r="R180" s="336"/>
      <c r="S180" s="34"/>
      <c r="T180" s="34"/>
      <c r="U180" s="35" t="s">
        <v>65</v>
      </c>
      <c r="V180" s="330">
        <v>10</v>
      </c>
      <c r="W180" s="331">
        <f t="shared" si="9"/>
        <v>17.399999999999999</v>
      </c>
      <c r="X180" s="36">
        <f>IFERROR(IF(W180=0,"",ROUNDUP(W180/H180,0)*0.02175),"")</f>
        <v>4.3499999999999997E-2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4301051408</v>
      </c>
      <c r="D181" s="337">
        <v>4680115881594</v>
      </c>
      <c r="E181" s="336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35"/>
      <c r="P181" s="335"/>
      <c r="Q181" s="335"/>
      <c r="R181" s="336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4301051505</v>
      </c>
      <c r="D182" s="337">
        <v>4680115881587</v>
      </c>
      <c r="E182" s="336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9" t="s">
        <v>306</v>
      </c>
      <c r="O182" s="335"/>
      <c r="P182" s="335"/>
      <c r="Q182" s="335"/>
      <c r="R182" s="336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307</v>
      </c>
      <c r="B183" s="54" t="s">
        <v>308</v>
      </c>
      <c r="C183" s="31">
        <v>4301051380</v>
      </c>
      <c r="D183" s="337">
        <v>4680115880962</v>
      </c>
      <c r="E183" s="336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35"/>
      <c r="P183" s="335"/>
      <c r="Q183" s="335"/>
      <c r="R183" s="336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4301051411</v>
      </c>
      <c r="D184" s="337">
        <v>4680115881617</v>
      </c>
      <c r="E184" s="336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35"/>
      <c r="P184" s="335"/>
      <c r="Q184" s="335"/>
      <c r="R184" s="336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4301051487</v>
      </c>
      <c r="D185" s="337">
        <v>4680115881228</v>
      </c>
      <c r="E185" s="336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55" t="s">
        <v>313</v>
      </c>
      <c r="O185" s="335"/>
      <c r="P185" s="335"/>
      <c r="Q185" s="335"/>
      <c r="R185" s="336"/>
      <c r="S185" s="34"/>
      <c r="T185" s="34"/>
      <c r="U185" s="35" t="s">
        <v>65</v>
      </c>
      <c r="V185" s="330">
        <v>24</v>
      </c>
      <c r="W185" s="331">
        <f t="shared" si="9"/>
        <v>24</v>
      </c>
      <c r="X185" s="36">
        <f>IFERROR(IF(W185=0,"",ROUNDUP(W185/H185,0)*0.00753),"")</f>
        <v>7.5300000000000006E-2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4301051506</v>
      </c>
      <c r="D186" s="337">
        <v>4680115881037</v>
      </c>
      <c r="E186" s="336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59" t="s">
        <v>316</v>
      </c>
      <c r="O186" s="335"/>
      <c r="P186" s="335"/>
      <c r="Q186" s="335"/>
      <c r="R186" s="336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4301051384</v>
      </c>
      <c r="D187" s="337">
        <v>4680115881211</v>
      </c>
      <c r="E187" s="336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35"/>
      <c r="P187" s="335"/>
      <c r="Q187" s="335"/>
      <c r="R187" s="336"/>
      <c r="S187" s="34"/>
      <c r="T187" s="34"/>
      <c r="U187" s="35" t="s">
        <v>65</v>
      </c>
      <c r="V187" s="330">
        <v>32</v>
      </c>
      <c r="W187" s="331">
        <f t="shared" si="9"/>
        <v>33.6</v>
      </c>
      <c r="X187" s="36">
        <f>IFERROR(IF(W187=0,"",ROUNDUP(W187/H187,0)*0.00753),"")</f>
        <v>0.10542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4301051378</v>
      </c>
      <c r="D188" s="337">
        <v>4680115881020</v>
      </c>
      <c r="E188" s="336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35"/>
      <c r="P188" s="335"/>
      <c r="Q188" s="335"/>
      <c r="R188" s="336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4301051407</v>
      </c>
      <c r="D189" s="337">
        <v>4680115882195</v>
      </c>
      <c r="E189" s="336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35"/>
      <c r="P189" s="335"/>
      <c r="Q189" s="335"/>
      <c r="R189" s="336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4301051479</v>
      </c>
      <c r="D190" s="337">
        <v>4680115882607</v>
      </c>
      <c r="E190" s="336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35"/>
      <c r="P190" s="335"/>
      <c r="Q190" s="335"/>
      <c r="R190" s="336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7">
        <v>4680115880092</v>
      </c>
      <c r="E191" s="336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35"/>
      <c r="P191" s="335"/>
      <c r="Q191" s="335"/>
      <c r="R191" s="336"/>
      <c r="S191" s="34"/>
      <c r="T191" s="34"/>
      <c r="U191" s="35" t="s">
        <v>65</v>
      </c>
      <c r="V191" s="330">
        <v>24</v>
      </c>
      <c r="W191" s="331">
        <f t="shared" si="9"/>
        <v>24</v>
      </c>
      <c r="X191" s="36">
        <f t="shared" si="10"/>
        <v>7.5300000000000006E-2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327</v>
      </c>
      <c r="B192" s="54" t="s">
        <v>328</v>
      </c>
      <c r="C192" s="31">
        <v>4301051469</v>
      </c>
      <c r="D192" s="337">
        <v>4680115880221</v>
      </c>
      <c r="E192" s="336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35"/>
      <c r="P192" s="335"/>
      <c r="Q192" s="335"/>
      <c r="R192" s="336"/>
      <c r="S192" s="34"/>
      <c r="T192" s="34"/>
      <c r="U192" s="35" t="s">
        <v>65</v>
      </c>
      <c r="V192" s="330">
        <v>80</v>
      </c>
      <c r="W192" s="331">
        <f t="shared" si="9"/>
        <v>81.599999999999994</v>
      </c>
      <c r="X192" s="36">
        <f t="shared" si="10"/>
        <v>0.25602000000000003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4301051523</v>
      </c>
      <c r="D193" s="337">
        <v>4680115882942</v>
      </c>
      <c r="E193" s="336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35"/>
      <c r="P193" s="335"/>
      <c r="Q193" s="335"/>
      <c r="R193" s="336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331</v>
      </c>
      <c r="B194" s="54" t="s">
        <v>332</v>
      </c>
      <c r="C194" s="31">
        <v>4301051326</v>
      </c>
      <c r="D194" s="337">
        <v>4680115880504</v>
      </c>
      <c r="E194" s="336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35"/>
      <c r="P194" s="335"/>
      <c r="Q194" s="335"/>
      <c r="R194" s="336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333</v>
      </c>
      <c r="B195" s="54" t="s">
        <v>334</v>
      </c>
      <c r="C195" s="31">
        <v>4301051410</v>
      </c>
      <c r="D195" s="337">
        <v>4680115882164</v>
      </c>
      <c r="E195" s="336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35"/>
      <c r="P195" s="335"/>
      <c r="Q195" s="335"/>
      <c r="R195" s="336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38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40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67.816091954022994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0.55554000000000003</v>
      </c>
      <c r="Y196" s="333"/>
      <c r="Z196" s="333"/>
    </row>
    <row r="197" spans="1:53" x14ac:dyDescent="0.2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40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170</v>
      </c>
      <c r="W197" s="332">
        <f>IFERROR(SUM(W179:W195),"0")</f>
        <v>180.6</v>
      </c>
      <c r="X197" s="37"/>
      <c r="Y197" s="333"/>
      <c r="Z197" s="333"/>
    </row>
    <row r="198" spans="1:53" ht="14.25" customHeight="1" x14ac:dyDescent="0.25">
      <c r="A198" s="341" t="s">
        <v>226</v>
      </c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39"/>
      <c r="N198" s="339"/>
      <c r="O198" s="339"/>
      <c r="P198" s="339"/>
      <c r="Q198" s="339"/>
      <c r="R198" s="339"/>
      <c r="S198" s="339"/>
      <c r="T198" s="339"/>
      <c r="U198" s="339"/>
      <c r="V198" s="339"/>
      <c r="W198" s="339"/>
      <c r="X198" s="339"/>
      <c r="Y198" s="325"/>
      <c r="Z198" s="325"/>
    </row>
    <row r="199" spans="1:53" ht="16.5" customHeight="1" x14ac:dyDescent="0.25">
      <c r="A199" s="54" t="s">
        <v>335</v>
      </c>
      <c r="B199" s="54" t="s">
        <v>336</v>
      </c>
      <c r="C199" s="31">
        <v>4301060360</v>
      </c>
      <c r="D199" s="337">
        <v>4680115882874</v>
      </c>
      <c r="E199" s="336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7" t="s">
        <v>337</v>
      </c>
      <c r="O199" s="335"/>
      <c r="P199" s="335"/>
      <c r="Q199" s="335"/>
      <c r="R199" s="336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338</v>
      </c>
      <c r="B200" s="54" t="s">
        <v>339</v>
      </c>
      <c r="C200" s="31">
        <v>4301060359</v>
      </c>
      <c r="D200" s="337">
        <v>4680115884434</v>
      </c>
      <c r="E200" s="336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0" t="s">
        <v>340</v>
      </c>
      <c r="O200" s="335"/>
      <c r="P200" s="335"/>
      <c r="Q200" s="335"/>
      <c r="R200" s="336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4301060338</v>
      </c>
      <c r="D201" s="337">
        <v>4680115880801</v>
      </c>
      <c r="E201" s="336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35"/>
      <c r="P201" s="335"/>
      <c r="Q201" s="335"/>
      <c r="R201" s="336"/>
      <c r="S201" s="34"/>
      <c r="T201" s="34"/>
      <c r="U201" s="35" t="s">
        <v>65</v>
      </c>
      <c r="V201" s="330">
        <v>4</v>
      </c>
      <c r="W201" s="331">
        <f>IFERROR(IF(V201="",0,CEILING((V201/$H201),1)*$H201),"")</f>
        <v>4.8</v>
      </c>
      <c r="X201" s="36">
        <f>IFERROR(IF(W201=0,"",ROUNDUP(W201/H201,0)*0.00753),"")</f>
        <v>1.506E-2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343</v>
      </c>
      <c r="B202" s="54" t="s">
        <v>344</v>
      </c>
      <c r="C202" s="31">
        <v>4301060339</v>
      </c>
      <c r="D202" s="337">
        <v>4680115880818</v>
      </c>
      <c r="E202" s="336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35"/>
      <c r="P202" s="335"/>
      <c r="Q202" s="335"/>
      <c r="R202" s="336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38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40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1.6666666666666667</v>
      </c>
      <c r="W203" s="332">
        <f>IFERROR(W199/H199,"0")+IFERROR(W200/H200,"0")+IFERROR(W201/H201,"0")+IFERROR(W202/H202,"0")</f>
        <v>2</v>
      </c>
      <c r="X203" s="332">
        <f>IFERROR(IF(X199="",0,X199),"0")+IFERROR(IF(X200="",0,X200),"0")+IFERROR(IF(X201="",0,X201),"0")+IFERROR(IF(X202="",0,X202),"0")</f>
        <v>1.506E-2</v>
      </c>
      <c r="Y203" s="333"/>
      <c r="Z203" s="333"/>
    </row>
    <row r="204" spans="1:53" x14ac:dyDescent="0.2">
      <c r="A204" s="339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40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4</v>
      </c>
      <c r="W204" s="332">
        <f>IFERROR(SUM(W199:W202),"0")</f>
        <v>4.8</v>
      </c>
      <c r="X204" s="37"/>
      <c r="Y204" s="333"/>
      <c r="Z204" s="333"/>
    </row>
    <row r="205" spans="1:53" ht="16.5" customHeight="1" x14ac:dyDescent="0.25">
      <c r="A205" s="353" t="s">
        <v>345</v>
      </c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  <c r="V205" s="339"/>
      <c r="W205" s="339"/>
      <c r="X205" s="339"/>
      <c r="Y205" s="326"/>
      <c r="Z205" s="326"/>
    </row>
    <row r="206" spans="1:53" ht="14.25" customHeight="1" x14ac:dyDescent="0.25">
      <c r="A206" s="341" t="s">
        <v>60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25"/>
      <c r="Z206" s="325"/>
    </row>
    <row r="207" spans="1:53" ht="27" customHeight="1" x14ac:dyDescent="0.25">
      <c r="A207" s="54" t="s">
        <v>346</v>
      </c>
      <c r="B207" s="54" t="s">
        <v>347</v>
      </c>
      <c r="C207" s="31">
        <v>4301031151</v>
      </c>
      <c r="D207" s="337">
        <v>4607091389845</v>
      </c>
      <c r="E207" s="336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3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35"/>
      <c r="P207" s="335"/>
      <c r="Q207" s="335"/>
      <c r="R207" s="336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38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40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x14ac:dyDescent="0.2">
      <c r="A209" s="339"/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40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customHeight="1" x14ac:dyDescent="0.25">
      <c r="A210" s="353" t="s">
        <v>348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26"/>
      <c r="Z210" s="326"/>
    </row>
    <row r="211" spans="1:53" ht="14.25" customHeight="1" x14ac:dyDescent="0.25">
      <c r="A211" s="341" t="s">
        <v>103</v>
      </c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  <c r="V211" s="339"/>
      <c r="W211" s="339"/>
      <c r="X211" s="339"/>
      <c r="Y211" s="325"/>
      <c r="Z211" s="325"/>
    </row>
    <row r="212" spans="1:53" ht="27" customHeight="1" x14ac:dyDescent="0.25">
      <c r="A212" s="54" t="s">
        <v>349</v>
      </c>
      <c r="B212" s="54" t="s">
        <v>350</v>
      </c>
      <c r="C212" s="31">
        <v>4301011346</v>
      </c>
      <c r="D212" s="337">
        <v>4607091387445</v>
      </c>
      <c r="E212" s="336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35"/>
      <c r="P212" s="335"/>
      <c r="Q212" s="335"/>
      <c r="R212" s="336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352</v>
      </c>
      <c r="C213" s="31">
        <v>4301011362</v>
      </c>
      <c r="D213" s="337">
        <v>4607091386004</v>
      </c>
      <c r="E213" s="336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35"/>
      <c r="P213" s="335"/>
      <c r="Q213" s="335"/>
      <c r="R213" s="336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4301011308</v>
      </c>
      <c r="D214" s="337">
        <v>4607091386004</v>
      </c>
      <c r="E214" s="336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35"/>
      <c r="P214" s="335"/>
      <c r="Q214" s="335"/>
      <c r="R214" s="336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355</v>
      </c>
      <c r="C215" s="31">
        <v>4301011347</v>
      </c>
      <c r="D215" s="337">
        <v>4607091386073</v>
      </c>
      <c r="E215" s="336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35"/>
      <c r="P215" s="335"/>
      <c r="Q215" s="335"/>
      <c r="R215" s="336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356</v>
      </c>
      <c r="B216" s="54" t="s">
        <v>357</v>
      </c>
      <c r="C216" s="31">
        <v>4301011395</v>
      </c>
      <c r="D216" s="337">
        <v>4607091387322</v>
      </c>
      <c r="E216" s="336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35"/>
      <c r="P216" s="335"/>
      <c r="Q216" s="335"/>
      <c r="R216" s="336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356</v>
      </c>
      <c r="B217" s="54" t="s">
        <v>358</v>
      </c>
      <c r="C217" s="31">
        <v>4301010928</v>
      </c>
      <c r="D217" s="337">
        <v>4607091387322</v>
      </c>
      <c r="E217" s="336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35"/>
      <c r="P217" s="335"/>
      <c r="Q217" s="335"/>
      <c r="R217" s="336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359</v>
      </c>
      <c r="B218" s="54" t="s">
        <v>360</v>
      </c>
      <c r="C218" s="31">
        <v>4301011311</v>
      </c>
      <c r="D218" s="337">
        <v>4607091387377</v>
      </c>
      <c r="E218" s="336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35"/>
      <c r="P218" s="335"/>
      <c r="Q218" s="335"/>
      <c r="R218" s="336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361</v>
      </c>
      <c r="B219" s="54" t="s">
        <v>362</v>
      </c>
      <c r="C219" s="31">
        <v>4301010945</v>
      </c>
      <c r="D219" s="337">
        <v>4607091387353</v>
      </c>
      <c r="E219" s="336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35"/>
      <c r="P219" s="335"/>
      <c r="Q219" s="335"/>
      <c r="R219" s="336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4301011328</v>
      </c>
      <c r="D220" s="337">
        <v>4607091386011</v>
      </c>
      <c r="E220" s="336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35"/>
      <c r="P220" s="335"/>
      <c r="Q220" s="335"/>
      <c r="R220" s="336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365</v>
      </c>
      <c r="B221" s="54" t="s">
        <v>366</v>
      </c>
      <c r="C221" s="31">
        <v>4301011329</v>
      </c>
      <c r="D221" s="337">
        <v>4607091387308</v>
      </c>
      <c r="E221" s="336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35"/>
      <c r="P221" s="335"/>
      <c r="Q221" s="335"/>
      <c r="R221" s="336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367</v>
      </c>
      <c r="B222" s="54" t="s">
        <v>368</v>
      </c>
      <c r="C222" s="31">
        <v>4301011049</v>
      </c>
      <c r="D222" s="337">
        <v>4607091387339</v>
      </c>
      <c r="E222" s="336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35"/>
      <c r="P222" s="335"/>
      <c r="Q222" s="335"/>
      <c r="R222" s="336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customHeight="1" x14ac:dyDescent="0.25">
      <c r="A223" s="54" t="s">
        <v>369</v>
      </c>
      <c r="B223" s="54" t="s">
        <v>370</v>
      </c>
      <c r="C223" s="31">
        <v>4301011433</v>
      </c>
      <c r="D223" s="337">
        <v>4680115882638</v>
      </c>
      <c r="E223" s="336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35"/>
      <c r="P223" s="335"/>
      <c r="Q223" s="335"/>
      <c r="R223" s="336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customHeight="1" x14ac:dyDescent="0.25">
      <c r="A224" s="54" t="s">
        <v>371</v>
      </c>
      <c r="B224" s="54" t="s">
        <v>372</v>
      </c>
      <c r="C224" s="31">
        <v>4301011573</v>
      </c>
      <c r="D224" s="337">
        <v>4680115881938</v>
      </c>
      <c r="E224" s="336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35"/>
      <c r="P224" s="335"/>
      <c r="Q224" s="335"/>
      <c r="R224" s="336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customHeight="1" x14ac:dyDescent="0.25">
      <c r="A225" s="54" t="s">
        <v>373</v>
      </c>
      <c r="B225" s="54" t="s">
        <v>374</v>
      </c>
      <c r="C225" s="31">
        <v>4301010944</v>
      </c>
      <c r="D225" s="337">
        <v>4607091387346</v>
      </c>
      <c r="E225" s="336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35"/>
      <c r="P225" s="335"/>
      <c r="Q225" s="335"/>
      <c r="R225" s="336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4301011353</v>
      </c>
      <c r="D226" s="337">
        <v>4607091389807</v>
      </c>
      <c r="E226" s="336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35"/>
      <c r="P226" s="335"/>
      <c r="Q226" s="335"/>
      <c r="R226" s="336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38"/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40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333"/>
      <c r="Z227" s="333"/>
    </row>
    <row r="228" spans="1:53" x14ac:dyDescent="0.2">
      <c r="A228" s="339"/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40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0</v>
      </c>
      <c r="W228" s="332">
        <f>IFERROR(SUM(W212:W226),"0")</f>
        <v>0</v>
      </c>
      <c r="X228" s="37"/>
      <c r="Y228" s="333"/>
      <c r="Z228" s="333"/>
    </row>
    <row r="229" spans="1:53" ht="14.25" customHeight="1" x14ac:dyDescent="0.25">
      <c r="A229" s="341" t="s">
        <v>95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325"/>
      <c r="Z229" s="325"/>
    </row>
    <row r="230" spans="1:53" ht="27" customHeight="1" x14ac:dyDescent="0.25">
      <c r="A230" s="54" t="s">
        <v>377</v>
      </c>
      <c r="B230" s="54" t="s">
        <v>378</v>
      </c>
      <c r="C230" s="31">
        <v>4301020254</v>
      </c>
      <c r="D230" s="337">
        <v>4680115881914</v>
      </c>
      <c r="E230" s="336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35"/>
      <c r="P230" s="335"/>
      <c r="Q230" s="335"/>
      <c r="R230" s="336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x14ac:dyDescent="0.2">
      <c r="A231" s="338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40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40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customHeight="1" x14ac:dyDescent="0.25">
      <c r="A233" s="341" t="s">
        <v>60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7">
        <v>4607091387193</v>
      </c>
      <c r="E234" s="336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35"/>
      <c r="P234" s="335"/>
      <c r="Q234" s="335"/>
      <c r="R234" s="336"/>
      <c r="S234" s="34"/>
      <c r="T234" s="34"/>
      <c r="U234" s="35" t="s">
        <v>65</v>
      </c>
      <c r="V234" s="330">
        <v>0</v>
      </c>
      <c r="W234" s="331">
        <f>IFERROR(IF(V234="",0,CEILING((V234/$H234),1)*$H234),"")</f>
        <v>0</v>
      </c>
      <c r="X234" s="36" t="str">
        <f>IFERROR(IF(W234=0,"",ROUNDUP(W234/H234,0)*0.00753),"")</f>
        <v/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7">
        <v>4607091387230</v>
      </c>
      <c r="E235" s="336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35"/>
      <c r="P235" s="335"/>
      <c r="Q235" s="335"/>
      <c r="R235" s="336"/>
      <c r="S235" s="34"/>
      <c r="T235" s="34"/>
      <c r="U235" s="35" t="s">
        <v>65</v>
      </c>
      <c r="V235" s="330">
        <v>6</v>
      </c>
      <c r="W235" s="331">
        <f>IFERROR(IF(V235="",0,CEILING((V235/$H235),1)*$H235),"")</f>
        <v>8.4</v>
      </c>
      <c r="X235" s="36">
        <f>IFERROR(IF(W235=0,"",ROUNDUP(W235/H235,0)*0.00753),"")</f>
        <v>1.506E-2</v>
      </c>
      <c r="Y235" s="56"/>
      <c r="Z235" s="57"/>
      <c r="AD235" s="58"/>
      <c r="BA235" s="192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4301031152</v>
      </c>
      <c r="D236" s="337">
        <v>4607091387285</v>
      </c>
      <c r="E236" s="336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35"/>
      <c r="P236" s="335"/>
      <c r="Q236" s="335"/>
      <c r="R236" s="336"/>
      <c r="S236" s="34"/>
      <c r="T236" s="34"/>
      <c r="U236" s="35" t="s">
        <v>65</v>
      </c>
      <c r="V236" s="330">
        <v>28</v>
      </c>
      <c r="W236" s="331">
        <f>IFERROR(IF(V236="",0,CEILING((V236/$H236),1)*$H236),"")</f>
        <v>29.400000000000002</v>
      </c>
      <c r="X236" s="36">
        <f>IFERROR(IF(W236=0,"",ROUNDUP(W236/H236,0)*0.00502),"")</f>
        <v>7.0280000000000009E-2</v>
      </c>
      <c r="Y236" s="56"/>
      <c r="Z236" s="57"/>
      <c r="AD236" s="58"/>
      <c r="BA236" s="193" t="s">
        <v>1</v>
      </c>
    </row>
    <row r="237" spans="1:53" x14ac:dyDescent="0.2">
      <c r="A237" s="338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40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14.761904761904761</v>
      </c>
      <c r="W237" s="332">
        <f>IFERROR(W234/H234,"0")+IFERROR(W235/H235,"0")+IFERROR(W236/H236,"0")</f>
        <v>16</v>
      </c>
      <c r="X237" s="332">
        <f>IFERROR(IF(X234="",0,X234),"0")+IFERROR(IF(X235="",0,X235),"0")+IFERROR(IF(X236="",0,X236),"0")</f>
        <v>8.5340000000000013E-2</v>
      </c>
      <c r="Y237" s="333"/>
      <c r="Z237" s="333"/>
    </row>
    <row r="238" spans="1:53" x14ac:dyDescent="0.2">
      <c r="A238" s="339"/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40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34</v>
      </c>
      <c r="W238" s="332">
        <f>IFERROR(SUM(W234:W236),"0")</f>
        <v>37.800000000000004</v>
      </c>
      <c r="X238" s="37"/>
      <c r="Y238" s="333"/>
      <c r="Z238" s="333"/>
    </row>
    <row r="239" spans="1:53" ht="14.25" customHeight="1" x14ac:dyDescent="0.25">
      <c r="A239" s="341" t="s">
        <v>68</v>
      </c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  <c r="V239" s="339"/>
      <c r="W239" s="339"/>
      <c r="X239" s="339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7">
        <v>4607091387766</v>
      </c>
      <c r="E240" s="336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35"/>
      <c r="P240" s="335"/>
      <c r="Q240" s="335"/>
      <c r="R240" s="336"/>
      <c r="S240" s="34"/>
      <c r="T240" s="34"/>
      <c r="U240" s="35" t="s">
        <v>65</v>
      </c>
      <c r="V240" s="330">
        <v>50</v>
      </c>
      <c r="W240" s="331">
        <f t="shared" ref="W240:W249" si="13">IFERROR(IF(V240="",0,CEILING((V240/$H240),1)*$H240),"")</f>
        <v>54.6</v>
      </c>
      <c r="X240" s="36">
        <f>IFERROR(IF(W240=0,"",ROUNDUP(W240/H240,0)*0.02175),"")</f>
        <v>0.15225</v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387</v>
      </c>
      <c r="B241" s="54" t="s">
        <v>388</v>
      </c>
      <c r="C241" s="31">
        <v>4301051116</v>
      </c>
      <c r="D241" s="337">
        <v>4607091387957</v>
      </c>
      <c r="E241" s="336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35"/>
      <c r="P241" s="335"/>
      <c r="Q241" s="335"/>
      <c r="R241" s="336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389</v>
      </c>
      <c r="B242" s="54" t="s">
        <v>390</v>
      </c>
      <c r="C242" s="31">
        <v>4301051115</v>
      </c>
      <c r="D242" s="337">
        <v>4607091387964</v>
      </c>
      <c r="E242" s="336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35"/>
      <c r="P242" s="335"/>
      <c r="Q242" s="335"/>
      <c r="R242" s="336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4301051461</v>
      </c>
      <c r="D243" s="337">
        <v>4680115883604</v>
      </c>
      <c r="E243" s="336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8" t="s">
        <v>393</v>
      </c>
      <c r="O243" s="335"/>
      <c r="P243" s="335"/>
      <c r="Q243" s="335"/>
      <c r="R243" s="336"/>
      <c r="S243" s="34"/>
      <c r="T243" s="34"/>
      <c r="U243" s="35" t="s">
        <v>65</v>
      </c>
      <c r="V243" s="330">
        <v>44</v>
      </c>
      <c r="W243" s="331">
        <f t="shared" si="13"/>
        <v>44.1</v>
      </c>
      <c r="X243" s="36">
        <f>IFERROR(IF(W243=0,"",ROUNDUP(W243/H243,0)*0.00753),"")</f>
        <v>0.15812999999999999</v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394</v>
      </c>
      <c r="B244" s="54" t="s">
        <v>395</v>
      </c>
      <c r="C244" s="31">
        <v>4301051485</v>
      </c>
      <c r="D244" s="337">
        <v>4680115883567</v>
      </c>
      <c r="E244" s="336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5" t="s">
        <v>396</v>
      </c>
      <c r="O244" s="335"/>
      <c r="P244" s="335"/>
      <c r="Q244" s="335"/>
      <c r="R244" s="336"/>
      <c r="S244" s="34"/>
      <c r="T244" s="34"/>
      <c r="U244" s="35" t="s">
        <v>65</v>
      </c>
      <c r="V244" s="330">
        <v>7</v>
      </c>
      <c r="W244" s="331">
        <f t="shared" si="13"/>
        <v>8.4</v>
      </c>
      <c r="X244" s="36">
        <f>IFERROR(IF(W244=0,"",ROUNDUP(W244/H244,0)*0.00753),"")</f>
        <v>3.0120000000000001E-2</v>
      </c>
      <c r="Y244" s="56"/>
      <c r="Z244" s="57"/>
      <c r="AD244" s="58"/>
      <c r="BA244" s="198" t="s">
        <v>1</v>
      </c>
    </row>
    <row r="245" spans="1:53" ht="27" customHeight="1" x14ac:dyDescent="0.25">
      <c r="A245" s="54" t="s">
        <v>397</v>
      </c>
      <c r="B245" s="54" t="s">
        <v>398</v>
      </c>
      <c r="C245" s="31">
        <v>4301051134</v>
      </c>
      <c r="D245" s="337">
        <v>4607091381672</v>
      </c>
      <c r="E245" s="336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35"/>
      <c r="P245" s="335"/>
      <c r="Q245" s="335"/>
      <c r="R245" s="336"/>
      <c r="S245" s="34"/>
      <c r="T245" s="34"/>
      <c r="U245" s="35" t="s">
        <v>65</v>
      </c>
      <c r="V245" s="330">
        <v>75</v>
      </c>
      <c r="W245" s="331">
        <f t="shared" si="13"/>
        <v>75.600000000000009</v>
      </c>
      <c r="X245" s="36">
        <f>IFERROR(IF(W245=0,"",ROUNDUP(W245/H245,0)*0.00937),"")</f>
        <v>0.19677</v>
      </c>
      <c r="Y245" s="56"/>
      <c r="Z245" s="57"/>
      <c r="AD245" s="58"/>
      <c r="BA245" s="199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4301051130</v>
      </c>
      <c r="D246" s="337">
        <v>4607091387537</v>
      </c>
      <c r="E246" s="336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35"/>
      <c r="P246" s="335"/>
      <c r="Q246" s="335"/>
      <c r="R246" s="336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4301051132</v>
      </c>
      <c r="D247" s="337">
        <v>4607091387513</v>
      </c>
      <c r="E247" s="336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35"/>
      <c r="P247" s="335"/>
      <c r="Q247" s="335"/>
      <c r="R247" s="336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customHeight="1" x14ac:dyDescent="0.25">
      <c r="A248" s="54" t="s">
        <v>403</v>
      </c>
      <c r="B248" s="54" t="s">
        <v>404</v>
      </c>
      <c r="C248" s="31">
        <v>4301051277</v>
      </c>
      <c r="D248" s="337">
        <v>4680115880511</v>
      </c>
      <c r="E248" s="336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35"/>
      <c r="P248" s="335"/>
      <c r="Q248" s="335"/>
      <c r="R248" s="336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customHeight="1" x14ac:dyDescent="0.25">
      <c r="A249" s="54" t="s">
        <v>405</v>
      </c>
      <c r="B249" s="54" t="s">
        <v>406</v>
      </c>
      <c r="C249" s="31">
        <v>4301051344</v>
      </c>
      <c r="D249" s="337">
        <v>4680115880412</v>
      </c>
      <c r="E249" s="336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35"/>
      <c r="P249" s="335"/>
      <c r="Q249" s="335"/>
      <c r="R249" s="336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8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40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51.529304029304029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53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0.53726999999999991</v>
      </c>
      <c r="Y250" s="333"/>
      <c r="Z250" s="333"/>
    </row>
    <row r="251" spans="1:53" x14ac:dyDescent="0.2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40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176</v>
      </c>
      <c r="W251" s="332">
        <f>IFERROR(SUM(W240:W249),"0")</f>
        <v>182.70000000000002</v>
      </c>
      <c r="X251" s="37"/>
      <c r="Y251" s="333"/>
      <c r="Z251" s="333"/>
    </row>
    <row r="252" spans="1:53" ht="14.25" customHeight="1" x14ac:dyDescent="0.25">
      <c r="A252" s="341" t="s">
        <v>226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25"/>
      <c r="Z252" s="325"/>
    </row>
    <row r="253" spans="1:53" ht="16.5" customHeight="1" x14ac:dyDescent="0.25">
      <c r="A253" s="54" t="s">
        <v>407</v>
      </c>
      <c r="B253" s="54" t="s">
        <v>408</v>
      </c>
      <c r="C253" s="31">
        <v>4301060326</v>
      </c>
      <c r="D253" s="337">
        <v>4607091380880</v>
      </c>
      <c r="E253" s="336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35"/>
      <c r="P253" s="335"/>
      <c r="Q253" s="335"/>
      <c r="R253" s="336"/>
      <c r="S253" s="34"/>
      <c r="T253" s="34"/>
      <c r="U253" s="35" t="s">
        <v>65</v>
      </c>
      <c r="V253" s="330">
        <v>25</v>
      </c>
      <c r="W253" s="331">
        <f>IFERROR(IF(V253="",0,CEILING((V253/$H253),1)*$H253),"")</f>
        <v>25.200000000000003</v>
      </c>
      <c r="X253" s="36">
        <f>IFERROR(IF(W253=0,"",ROUNDUP(W253/H253,0)*0.02175),"")</f>
        <v>6.5250000000000002E-2</v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7">
        <v>4607091384482</v>
      </c>
      <c r="E254" s="336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35"/>
      <c r="P254" s="335"/>
      <c r="Q254" s="335"/>
      <c r="R254" s="336"/>
      <c r="S254" s="34"/>
      <c r="T254" s="34"/>
      <c r="U254" s="35" t="s">
        <v>65</v>
      </c>
      <c r="V254" s="330">
        <v>16</v>
      </c>
      <c r="W254" s="331">
        <f>IFERROR(IF(V254="",0,CEILING((V254/$H254),1)*$H254),"")</f>
        <v>23.4</v>
      </c>
      <c r="X254" s="36">
        <f>IFERROR(IF(W254=0,"",ROUNDUP(W254/H254,0)*0.02175),"")</f>
        <v>6.5250000000000002E-2</v>
      </c>
      <c r="Y254" s="56"/>
      <c r="Z254" s="57"/>
      <c r="AD254" s="58"/>
      <c r="BA254" s="205" t="s">
        <v>1</v>
      </c>
    </row>
    <row r="255" spans="1:53" ht="16.5" customHeight="1" x14ac:dyDescent="0.25">
      <c r="A255" s="54" t="s">
        <v>411</v>
      </c>
      <c r="B255" s="54" t="s">
        <v>412</v>
      </c>
      <c r="C255" s="31">
        <v>4301060325</v>
      </c>
      <c r="D255" s="337">
        <v>4607091380897</v>
      </c>
      <c r="E255" s="336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35"/>
      <c r="P255" s="335"/>
      <c r="Q255" s="335"/>
      <c r="R255" s="336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x14ac:dyDescent="0.2">
      <c r="A256" s="338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40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5.0274725274725274</v>
      </c>
      <c r="W256" s="332">
        <f>IFERROR(W253/H253,"0")+IFERROR(W254/H254,"0")+IFERROR(W255/H255,"0")</f>
        <v>6</v>
      </c>
      <c r="X256" s="332">
        <f>IFERROR(IF(X253="",0,X253),"0")+IFERROR(IF(X254="",0,X254),"0")+IFERROR(IF(X255="",0,X255),"0")</f>
        <v>0.1305</v>
      </c>
      <c r="Y256" s="333"/>
      <c r="Z256" s="333"/>
    </row>
    <row r="257" spans="1:53" x14ac:dyDescent="0.2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40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41</v>
      </c>
      <c r="W257" s="332">
        <f>IFERROR(SUM(W253:W255),"0")</f>
        <v>48.6</v>
      </c>
      <c r="X257" s="37"/>
      <c r="Y257" s="333"/>
      <c r="Z257" s="333"/>
    </row>
    <row r="258" spans="1:53" ht="14.25" customHeight="1" x14ac:dyDescent="0.25">
      <c r="A258" s="341" t="s">
        <v>81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325"/>
      <c r="Z258" s="325"/>
    </row>
    <row r="259" spans="1:53" ht="16.5" customHeight="1" x14ac:dyDescent="0.25">
      <c r="A259" s="54" t="s">
        <v>413</v>
      </c>
      <c r="B259" s="54" t="s">
        <v>414</v>
      </c>
      <c r="C259" s="31">
        <v>4301030232</v>
      </c>
      <c r="D259" s="337">
        <v>4607091388374</v>
      </c>
      <c r="E259" s="336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9" t="s">
        <v>415</v>
      </c>
      <c r="O259" s="335"/>
      <c r="P259" s="335"/>
      <c r="Q259" s="335"/>
      <c r="R259" s="336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customHeight="1" x14ac:dyDescent="0.25">
      <c r="A260" s="54" t="s">
        <v>416</v>
      </c>
      <c r="B260" s="54" t="s">
        <v>417</v>
      </c>
      <c r="C260" s="31">
        <v>4301030235</v>
      </c>
      <c r="D260" s="337">
        <v>4607091388381</v>
      </c>
      <c r="E260" s="336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0" t="s">
        <v>418</v>
      </c>
      <c r="O260" s="335"/>
      <c r="P260" s="335"/>
      <c r="Q260" s="335"/>
      <c r="R260" s="336"/>
      <c r="S260" s="34"/>
      <c r="T260" s="34"/>
      <c r="U260" s="35" t="s">
        <v>65</v>
      </c>
      <c r="V260" s="330">
        <v>10</v>
      </c>
      <c r="W260" s="331">
        <f>IFERROR(IF(V260="",0,CEILING((V260/$H260),1)*$H260),"")</f>
        <v>12.16</v>
      </c>
      <c r="X260" s="36">
        <f>IFERROR(IF(W260=0,"",ROUNDUP(W260/H260,0)*0.00753),"")</f>
        <v>3.0120000000000001E-2</v>
      </c>
      <c r="Y260" s="56"/>
      <c r="Z260" s="57"/>
      <c r="AD260" s="58"/>
      <c r="BA260" s="208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4301030233</v>
      </c>
      <c r="D261" s="337">
        <v>4607091388404</v>
      </c>
      <c r="E261" s="336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35"/>
      <c r="P261" s="335"/>
      <c r="Q261" s="335"/>
      <c r="R261" s="336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x14ac:dyDescent="0.2">
      <c r="A262" s="338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40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3.2894736842105261</v>
      </c>
      <c r="W262" s="332">
        <f>IFERROR(W259/H259,"0")+IFERROR(W260/H260,"0")+IFERROR(W261/H261,"0")</f>
        <v>4</v>
      </c>
      <c r="X262" s="332">
        <f>IFERROR(IF(X259="",0,X259),"0")+IFERROR(IF(X260="",0,X260),"0")+IFERROR(IF(X261="",0,X261),"0")</f>
        <v>3.0120000000000001E-2</v>
      </c>
      <c r="Y262" s="333"/>
      <c r="Z262" s="333"/>
    </row>
    <row r="263" spans="1:53" x14ac:dyDescent="0.2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40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10</v>
      </c>
      <c r="W263" s="332">
        <f>IFERROR(SUM(W259:W261),"0")</f>
        <v>12.16</v>
      </c>
      <c r="X263" s="37"/>
      <c r="Y263" s="333"/>
      <c r="Z263" s="333"/>
    </row>
    <row r="264" spans="1:53" ht="14.25" customHeight="1" x14ac:dyDescent="0.25">
      <c r="A264" s="341" t="s">
        <v>421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25"/>
      <c r="Z264" s="325"/>
    </row>
    <row r="265" spans="1:53" ht="16.5" customHeight="1" x14ac:dyDescent="0.25">
      <c r="A265" s="54" t="s">
        <v>422</v>
      </c>
      <c r="B265" s="54" t="s">
        <v>423</v>
      </c>
      <c r="C265" s="31">
        <v>4301180007</v>
      </c>
      <c r="D265" s="337">
        <v>4680115881808</v>
      </c>
      <c r="E265" s="336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35"/>
      <c r="P265" s="335"/>
      <c r="Q265" s="335"/>
      <c r="R265" s="336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426</v>
      </c>
      <c r="B266" s="54" t="s">
        <v>427</v>
      </c>
      <c r="C266" s="31">
        <v>4301180006</v>
      </c>
      <c r="D266" s="337">
        <v>4680115881822</v>
      </c>
      <c r="E266" s="336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35"/>
      <c r="P266" s="335"/>
      <c r="Q266" s="335"/>
      <c r="R266" s="336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428</v>
      </c>
      <c r="B267" s="54" t="s">
        <v>429</v>
      </c>
      <c r="C267" s="31">
        <v>4301180001</v>
      </c>
      <c r="D267" s="337">
        <v>4680115880016</v>
      </c>
      <c r="E267" s="336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35"/>
      <c r="P267" s="335"/>
      <c r="Q267" s="335"/>
      <c r="R267" s="336"/>
      <c r="S267" s="34"/>
      <c r="T267" s="34"/>
      <c r="U267" s="35" t="s">
        <v>65</v>
      </c>
      <c r="V267" s="330">
        <v>3</v>
      </c>
      <c r="W267" s="331">
        <f>IFERROR(IF(V267="",0,CEILING((V267/$H267),1)*$H267),"")</f>
        <v>4</v>
      </c>
      <c r="X267" s="36">
        <f>IFERROR(IF(W267=0,"",ROUNDUP(W267/H267,0)*0.00474),"")</f>
        <v>9.4800000000000006E-3</v>
      </c>
      <c r="Y267" s="56"/>
      <c r="Z267" s="57"/>
      <c r="AD267" s="58"/>
      <c r="BA267" s="212" t="s">
        <v>1</v>
      </c>
    </row>
    <row r="268" spans="1:53" x14ac:dyDescent="0.2">
      <c r="A268" s="338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40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1.5</v>
      </c>
      <c r="W268" s="332">
        <f>IFERROR(W265/H265,"0")+IFERROR(W266/H266,"0")+IFERROR(W267/H267,"0")</f>
        <v>2</v>
      </c>
      <c r="X268" s="332">
        <f>IFERROR(IF(X265="",0,X265),"0")+IFERROR(IF(X266="",0,X266),"0")+IFERROR(IF(X267="",0,X267),"0")</f>
        <v>9.4800000000000006E-3</v>
      </c>
      <c r="Y268" s="333"/>
      <c r="Z268" s="333"/>
    </row>
    <row r="269" spans="1:53" x14ac:dyDescent="0.2">
      <c r="A269" s="339"/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40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3</v>
      </c>
      <c r="W269" s="332">
        <f>IFERROR(SUM(W265:W267),"0")</f>
        <v>4</v>
      </c>
      <c r="X269" s="37"/>
      <c r="Y269" s="333"/>
      <c r="Z269" s="333"/>
    </row>
    <row r="270" spans="1:53" ht="16.5" customHeight="1" x14ac:dyDescent="0.25">
      <c r="A270" s="353" t="s">
        <v>430</v>
      </c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  <c r="V270" s="339"/>
      <c r="W270" s="339"/>
      <c r="X270" s="339"/>
      <c r="Y270" s="326"/>
      <c r="Z270" s="326"/>
    </row>
    <row r="271" spans="1:53" ht="14.25" customHeight="1" x14ac:dyDescent="0.25">
      <c r="A271" s="341" t="s">
        <v>103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39"/>
      <c r="Y271" s="325"/>
      <c r="Z271" s="325"/>
    </row>
    <row r="272" spans="1:53" ht="27" customHeight="1" x14ac:dyDescent="0.25">
      <c r="A272" s="54" t="s">
        <v>431</v>
      </c>
      <c r="B272" s="54" t="s">
        <v>432</v>
      </c>
      <c r="C272" s="31">
        <v>4301011315</v>
      </c>
      <c r="D272" s="337">
        <v>4607091387421</v>
      </c>
      <c r="E272" s="336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35"/>
      <c r="P272" s="335"/>
      <c r="Q272" s="335"/>
      <c r="R272" s="336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431</v>
      </c>
      <c r="B273" s="54" t="s">
        <v>433</v>
      </c>
      <c r="C273" s="31">
        <v>4301011121</v>
      </c>
      <c r="D273" s="337">
        <v>4607091387421</v>
      </c>
      <c r="E273" s="336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4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35"/>
      <c r="P273" s="335"/>
      <c r="Q273" s="335"/>
      <c r="R273" s="336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434</v>
      </c>
      <c r="B274" s="54" t="s">
        <v>435</v>
      </c>
      <c r="C274" s="31">
        <v>4301011396</v>
      </c>
      <c r="D274" s="337">
        <v>4607091387452</v>
      </c>
      <c r="E274" s="336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35"/>
      <c r="P274" s="335"/>
      <c r="Q274" s="335"/>
      <c r="R274" s="336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434</v>
      </c>
      <c r="B275" s="54" t="s">
        <v>436</v>
      </c>
      <c r="C275" s="31">
        <v>4301011322</v>
      </c>
      <c r="D275" s="337">
        <v>4607091387452</v>
      </c>
      <c r="E275" s="336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3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35"/>
      <c r="P275" s="335"/>
      <c r="Q275" s="335"/>
      <c r="R275" s="336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434</v>
      </c>
      <c r="B276" s="54" t="s">
        <v>437</v>
      </c>
      <c r="C276" s="31">
        <v>4301011619</v>
      </c>
      <c r="D276" s="337">
        <v>4607091387452</v>
      </c>
      <c r="E276" s="336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615" t="s">
        <v>438</v>
      </c>
      <c r="O276" s="335"/>
      <c r="P276" s="335"/>
      <c r="Q276" s="335"/>
      <c r="R276" s="336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439</v>
      </c>
      <c r="B277" s="54" t="s">
        <v>440</v>
      </c>
      <c r="C277" s="31">
        <v>4301011313</v>
      </c>
      <c r="D277" s="337">
        <v>4607091385984</v>
      </c>
      <c r="E277" s="336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35"/>
      <c r="P277" s="335"/>
      <c r="Q277" s="335"/>
      <c r="R277" s="336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441</v>
      </c>
      <c r="B278" s="54" t="s">
        <v>442</v>
      </c>
      <c r="C278" s="31">
        <v>4301011316</v>
      </c>
      <c r="D278" s="337">
        <v>4607091387438</v>
      </c>
      <c r="E278" s="336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35"/>
      <c r="P278" s="335"/>
      <c r="Q278" s="335"/>
      <c r="R278" s="336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443</v>
      </c>
      <c r="B279" s="54" t="s">
        <v>444</v>
      </c>
      <c r="C279" s="31">
        <v>4301011318</v>
      </c>
      <c r="D279" s="337">
        <v>4607091387469</v>
      </c>
      <c r="E279" s="336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35"/>
      <c r="P279" s="335"/>
      <c r="Q279" s="335"/>
      <c r="R279" s="336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x14ac:dyDescent="0.2">
      <c r="A280" s="338"/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40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x14ac:dyDescent="0.2">
      <c r="A281" s="339"/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40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customHeight="1" x14ac:dyDescent="0.25">
      <c r="A282" s="341" t="s">
        <v>60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339"/>
      <c r="Y282" s="325"/>
      <c r="Z282" s="325"/>
    </row>
    <row r="283" spans="1:53" ht="27" customHeight="1" x14ac:dyDescent="0.25">
      <c r="A283" s="54" t="s">
        <v>445</v>
      </c>
      <c r="B283" s="54" t="s">
        <v>446</v>
      </c>
      <c r="C283" s="31">
        <v>4301031154</v>
      </c>
      <c r="D283" s="337">
        <v>4607091387292</v>
      </c>
      <c r="E283" s="336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35"/>
      <c r="P283" s="335"/>
      <c r="Q283" s="335"/>
      <c r="R283" s="336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447</v>
      </c>
      <c r="B284" s="54" t="s">
        <v>448</v>
      </c>
      <c r="C284" s="31">
        <v>4301031155</v>
      </c>
      <c r="D284" s="337">
        <v>4607091387315</v>
      </c>
      <c r="E284" s="336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35"/>
      <c r="P284" s="335"/>
      <c r="Q284" s="335"/>
      <c r="R284" s="336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x14ac:dyDescent="0.2">
      <c r="A285" s="338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40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40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customHeight="1" x14ac:dyDescent="0.25">
      <c r="A287" s="353" t="s">
        <v>449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26"/>
      <c r="Z287" s="326"/>
    </row>
    <row r="288" spans="1:53" ht="14.25" customHeight="1" x14ac:dyDescent="0.25">
      <c r="A288" s="341" t="s">
        <v>60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325"/>
      <c r="Z288" s="325"/>
    </row>
    <row r="289" spans="1:53" ht="27" customHeight="1" x14ac:dyDescent="0.25">
      <c r="A289" s="54" t="s">
        <v>450</v>
      </c>
      <c r="B289" s="54" t="s">
        <v>451</v>
      </c>
      <c r="C289" s="31">
        <v>4301031066</v>
      </c>
      <c r="D289" s="337">
        <v>4607091383836</v>
      </c>
      <c r="E289" s="336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35"/>
      <c r="P289" s="335"/>
      <c r="Q289" s="335"/>
      <c r="R289" s="336"/>
      <c r="S289" s="34"/>
      <c r="T289" s="34"/>
      <c r="U289" s="35" t="s">
        <v>65</v>
      </c>
      <c r="V289" s="330">
        <v>4.2</v>
      </c>
      <c r="W289" s="331">
        <f>IFERROR(IF(V289="",0,CEILING((V289/$H289),1)*$H289),"")</f>
        <v>5.4</v>
      </c>
      <c r="X289" s="36">
        <f>IFERROR(IF(W289=0,"",ROUNDUP(W289/H289,0)*0.00753),"")</f>
        <v>2.2589999999999999E-2</v>
      </c>
      <c r="Y289" s="56"/>
      <c r="Z289" s="57"/>
      <c r="AD289" s="58"/>
      <c r="BA289" s="223" t="s">
        <v>1</v>
      </c>
    </row>
    <row r="290" spans="1:53" x14ac:dyDescent="0.2">
      <c r="A290" s="338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40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2.3333333333333335</v>
      </c>
      <c r="W290" s="332">
        <f>IFERROR(W289/H289,"0")</f>
        <v>3</v>
      </c>
      <c r="X290" s="332">
        <f>IFERROR(IF(X289="",0,X289),"0")</f>
        <v>2.2589999999999999E-2</v>
      </c>
      <c r="Y290" s="333"/>
      <c r="Z290" s="333"/>
    </row>
    <row r="291" spans="1:53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40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4.2</v>
      </c>
      <c r="W291" s="332">
        <f>IFERROR(SUM(W289:W289),"0")</f>
        <v>5.4</v>
      </c>
      <c r="X291" s="37"/>
      <c r="Y291" s="333"/>
      <c r="Z291" s="333"/>
    </row>
    <row r="292" spans="1:53" ht="14.25" customHeight="1" x14ac:dyDescent="0.25">
      <c r="A292" s="341" t="s">
        <v>68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25"/>
      <c r="Z292" s="325"/>
    </row>
    <row r="293" spans="1:53" ht="27" customHeight="1" x14ac:dyDescent="0.25">
      <c r="A293" s="54" t="s">
        <v>452</v>
      </c>
      <c r="B293" s="54" t="s">
        <v>453</v>
      </c>
      <c r="C293" s="31">
        <v>4301051142</v>
      </c>
      <c r="D293" s="337">
        <v>4607091387919</v>
      </c>
      <c r="E293" s="336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35"/>
      <c r="P293" s="335"/>
      <c r="Q293" s="335"/>
      <c r="R293" s="336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x14ac:dyDescent="0.2">
      <c r="A294" s="338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40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x14ac:dyDescent="0.2">
      <c r="A295" s="339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40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customHeight="1" x14ac:dyDescent="0.25">
      <c r="A296" s="341" t="s">
        <v>226</v>
      </c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39"/>
      <c r="P296" s="339"/>
      <c r="Q296" s="339"/>
      <c r="R296" s="339"/>
      <c r="S296" s="339"/>
      <c r="T296" s="339"/>
      <c r="U296" s="339"/>
      <c r="V296" s="339"/>
      <c r="W296" s="339"/>
      <c r="X296" s="339"/>
      <c r="Y296" s="325"/>
      <c r="Z296" s="325"/>
    </row>
    <row r="297" spans="1:53" ht="27" customHeight="1" x14ac:dyDescent="0.25">
      <c r="A297" s="54" t="s">
        <v>454</v>
      </c>
      <c r="B297" s="54" t="s">
        <v>455</v>
      </c>
      <c r="C297" s="31">
        <v>4301060324</v>
      </c>
      <c r="D297" s="337">
        <v>4607091388831</v>
      </c>
      <c r="E297" s="336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35"/>
      <c r="P297" s="335"/>
      <c r="Q297" s="335"/>
      <c r="R297" s="336"/>
      <c r="S297" s="34"/>
      <c r="T297" s="34"/>
      <c r="U297" s="35" t="s">
        <v>65</v>
      </c>
      <c r="V297" s="330">
        <v>5</v>
      </c>
      <c r="W297" s="331">
        <f>IFERROR(IF(V297="",0,CEILING((V297/$H297),1)*$H297),"")</f>
        <v>6.84</v>
      </c>
      <c r="X297" s="36">
        <f>IFERROR(IF(W297=0,"",ROUNDUP(W297/H297,0)*0.00753),"")</f>
        <v>2.2589999999999999E-2</v>
      </c>
      <c r="Y297" s="56"/>
      <c r="Z297" s="57"/>
      <c r="AD297" s="58"/>
      <c r="BA297" s="225" t="s">
        <v>1</v>
      </c>
    </row>
    <row r="298" spans="1:53" x14ac:dyDescent="0.2">
      <c r="A298" s="338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40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2.192982456140351</v>
      </c>
      <c r="W298" s="332">
        <f>IFERROR(W297/H297,"0")</f>
        <v>3</v>
      </c>
      <c r="X298" s="332">
        <f>IFERROR(IF(X297="",0,X297),"0")</f>
        <v>2.2589999999999999E-2</v>
      </c>
      <c r="Y298" s="333"/>
      <c r="Z298" s="333"/>
    </row>
    <row r="299" spans="1:53" x14ac:dyDescent="0.2">
      <c r="A299" s="339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0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5</v>
      </c>
      <c r="W299" s="332">
        <f>IFERROR(SUM(W297:W297),"0")</f>
        <v>6.84</v>
      </c>
      <c r="X299" s="37"/>
      <c r="Y299" s="333"/>
      <c r="Z299" s="333"/>
    </row>
    <row r="300" spans="1:53" ht="14.25" customHeight="1" x14ac:dyDescent="0.25">
      <c r="A300" s="341" t="s">
        <v>81</v>
      </c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39"/>
      <c r="N300" s="339"/>
      <c r="O300" s="339"/>
      <c r="P300" s="339"/>
      <c r="Q300" s="339"/>
      <c r="R300" s="339"/>
      <c r="S300" s="339"/>
      <c r="T300" s="339"/>
      <c r="U300" s="339"/>
      <c r="V300" s="339"/>
      <c r="W300" s="339"/>
      <c r="X300" s="339"/>
      <c r="Y300" s="325"/>
      <c r="Z300" s="325"/>
    </row>
    <row r="301" spans="1:53" ht="27" customHeight="1" x14ac:dyDescent="0.25">
      <c r="A301" s="54" t="s">
        <v>456</v>
      </c>
      <c r="B301" s="54" t="s">
        <v>457</v>
      </c>
      <c r="C301" s="31">
        <v>4301032015</v>
      </c>
      <c r="D301" s="337">
        <v>4607091383102</v>
      </c>
      <c r="E301" s="336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35"/>
      <c r="P301" s="335"/>
      <c r="Q301" s="335"/>
      <c r="R301" s="336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x14ac:dyDescent="0.2">
      <c r="A302" s="338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40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x14ac:dyDescent="0.2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0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customHeight="1" x14ac:dyDescent="0.2">
      <c r="A304" s="429" t="s">
        <v>458</v>
      </c>
      <c r="B304" s="430"/>
      <c r="C304" s="430"/>
      <c r="D304" s="430"/>
      <c r="E304" s="430"/>
      <c r="F304" s="430"/>
      <c r="G304" s="430"/>
      <c r="H304" s="430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8"/>
      <c r="Z304" s="48"/>
    </row>
    <row r="305" spans="1:53" ht="16.5" customHeight="1" x14ac:dyDescent="0.25">
      <c r="A305" s="353" t="s">
        <v>459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326"/>
      <c r="Z305" s="326"/>
    </row>
    <row r="306" spans="1:53" ht="14.25" customHeight="1" x14ac:dyDescent="0.25">
      <c r="A306" s="341" t="s">
        <v>103</v>
      </c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39"/>
      <c r="P306" s="339"/>
      <c r="Q306" s="339"/>
      <c r="R306" s="339"/>
      <c r="S306" s="339"/>
      <c r="T306" s="339"/>
      <c r="U306" s="339"/>
      <c r="V306" s="339"/>
      <c r="W306" s="339"/>
      <c r="X306" s="339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7">
        <v>4607091383997</v>
      </c>
      <c r="E307" s="336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35"/>
      <c r="P307" s="335"/>
      <c r="Q307" s="335"/>
      <c r="R307" s="336"/>
      <c r="S307" s="34"/>
      <c r="T307" s="34"/>
      <c r="U307" s="35" t="s">
        <v>65</v>
      </c>
      <c r="V307" s="330">
        <v>0</v>
      </c>
      <c r="W307" s="331">
        <f t="shared" ref="W307:W314" si="15"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460</v>
      </c>
      <c r="B308" s="54" t="s">
        <v>462</v>
      </c>
      <c r="C308" s="31">
        <v>4301011239</v>
      </c>
      <c r="D308" s="337">
        <v>4607091383997</v>
      </c>
      <c r="E308" s="336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4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35"/>
      <c r="P308" s="335"/>
      <c r="Q308" s="335"/>
      <c r="R308" s="336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463</v>
      </c>
      <c r="B309" s="54" t="s">
        <v>464</v>
      </c>
      <c r="C309" s="31">
        <v>4301011326</v>
      </c>
      <c r="D309" s="337">
        <v>4607091384130</v>
      </c>
      <c r="E309" s="336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35"/>
      <c r="P309" s="335"/>
      <c r="Q309" s="335"/>
      <c r="R309" s="336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463</v>
      </c>
      <c r="B310" s="54" t="s">
        <v>465</v>
      </c>
      <c r="C310" s="31">
        <v>4301011240</v>
      </c>
      <c r="D310" s="337">
        <v>4607091384130</v>
      </c>
      <c r="E310" s="336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35"/>
      <c r="P310" s="335"/>
      <c r="Q310" s="335"/>
      <c r="R310" s="336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7">
        <v>4607091384147</v>
      </c>
      <c r="E311" s="336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35"/>
      <c r="P311" s="335"/>
      <c r="Q311" s="335"/>
      <c r="R311" s="336"/>
      <c r="S311" s="34"/>
      <c r="T311" s="34"/>
      <c r="U311" s="35" t="s">
        <v>65</v>
      </c>
      <c r="V311" s="330">
        <v>20</v>
      </c>
      <c r="W311" s="331">
        <f t="shared" si="15"/>
        <v>30</v>
      </c>
      <c r="X311" s="36">
        <f>IFERROR(IF(W311=0,"",ROUNDUP(W311/H311,0)*0.02175),"")</f>
        <v>4.3499999999999997E-2</v>
      </c>
      <c r="Y311" s="56"/>
      <c r="Z311" s="57"/>
      <c r="AD311" s="58"/>
      <c r="BA311" s="231" t="s">
        <v>1</v>
      </c>
    </row>
    <row r="312" spans="1:53" ht="16.5" customHeight="1" x14ac:dyDescent="0.25">
      <c r="A312" s="54" t="s">
        <v>466</v>
      </c>
      <c r="B312" s="54" t="s">
        <v>468</v>
      </c>
      <c r="C312" s="31">
        <v>4301011238</v>
      </c>
      <c r="D312" s="337">
        <v>4607091384147</v>
      </c>
      <c r="E312" s="336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6" t="s">
        <v>469</v>
      </c>
      <c r="O312" s="335"/>
      <c r="P312" s="335"/>
      <c r="Q312" s="335"/>
      <c r="R312" s="336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4301011327</v>
      </c>
      <c r="D313" s="337">
        <v>4607091384154</v>
      </c>
      <c r="E313" s="336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35"/>
      <c r="P313" s="335"/>
      <c r="Q313" s="335"/>
      <c r="R313" s="336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customHeight="1" x14ac:dyDescent="0.25">
      <c r="A314" s="54" t="s">
        <v>472</v>
      </c>
      <c r="B314" s="54" t="s">
        <v>473</v>
      </c>
      <c r="C314" s="31">
        <v>4301011332</v>
      </c>
      <c r="D314" s="337">
        <v>4607091384161</v>
      </c>
      <c r="E314" s="336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35"/>
      <c r="P314" s="335"/>
      <c r="Q314" s="335"/>
      <c r="R314" s="336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8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40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1.3333333333333333</v>
      </c>
      <c r="W315" s="332">
        <f>IFERROR(W307/H307,"0")+IFERROR(W308/H308,"0")+IFERROR(W309/H309,"0")+IFERROR(W310/H310,"0")+IFERROR(W311/H311,"0")+IFERROR(W312/H312,"0")+IFERROR(W313/H313,"0")+IFERROR(W314/H314,"0")</f>
        <v>2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4.3499999999999997E-2</v>
      </c>
      <c r="Y315" s="333"/>
      <c r="Z315" s="333"/>
    </row>
    <row r="316" spans="1:53" x14ac:dyDescent="0.2">
      <c r="A316" s="339"/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40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20</v>
      </c>
      <c r="W316" s="332">
        <f>IFERROR(SUM(W307:W314),"0")</f>
        <v>30</v>
      </c>
      <c r="X316" s="37"/>
      <c r="Y316" s="333"/>
      <c r="Z316" s="333"/>
    </row>
    <row r="317" spans="1:53" ht="14.25" customHeight="1" x14ac:dyDescent="0.25">
      <c r="A317" s="341" t="s">
        <v>95</v>
      </c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39"/>
      <c r="P317" s="339"/>
      <c r="Q317" s="339"/>
      <c r="R317" s="339"/>
      <c r="S317" s="339"/>
      <c r="T317" s="339"/>
      <c r="U317" s="339"/>
      <c r="V317" s="339"/>
      <c r="W317" s="339"/>
      <c r="X317" s="339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7">
        <v>4607091383980</v>
      </c>
      <c r="E318" s="336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35"/>
      <c r="P318" s="335"/>
      <c r="Q318" s="335"/>
      <c r="R318" s="336"/>
      <c r="S318" s="34"/>
      <c r="T318" s="34"/>
      <c r="U318" s="35" t="s">
        <v>65</v>
      </c>
      <c r="V318" s="330">
        <v>150</v>
      </c>
      <c r="W318" s="331">
        <f>IFERROR(IF(V318="",0,CEILING((V318/$H318),1)*$H318),"")</f>
        <v>150</v>
      </c>
      <c r="X318" s="36">
        <f>IFERROR(IF(W318=0,"",ROUNDUP(W318/H318,0)*0.02175),"")</f>
        <v>0.21749999999999997</v>
      </c>
      <c r="Y318" s="56"/>
      <c r="Z318" s="57"/>
      <c r="AD318" s="58"/>
      <c r="BA318" s="235" t="s">
        <v>1</v>
      </c>
    </row>
    <row r="319" spans="1:53" ht="16.5" customHeight="1" x14ac:dyDescent="0.25">
      <c r="A319" s="54" t="s">
        <v>476</v>
      </c>
      <c r="B319" s="54" t="s">
        <v>477</v>
      </c>
      <c r="C319" s="31">
        <v>4301020270</v>
      </c>
      <c r="D319" s="337">
        <v>4680115883314</v>
      </c>
      <c r="E319" s="336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40" t="s">
        <v>478</v>
      </c>
      <c r="O319" s="335"/>
      <c r="P319" s="335"/>
      <c r="Q319" s="335"/>
      <c r="R319" s="336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customHeight="1" x14ac:dyDescent="0.25">
      <c r="A320" s="54" t="s">
        <v>479</v>
      </c>
      <c r="B320" s="54" t="s">
        <v>480</v>
      </c>
      <c r="C320" s="31">
        <v>4301020179</v>
      </c>
      <c r="D320" s="337">
        <v>4607091384178</v>
      </c>
      <c r="E320" s="336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35"/>
      <c r="P320" s="335"/>
      <c r="Q320" s="335"/>
      <c r="R320" s="336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x14ac:dyDescent="0.2">
      <c r="A321" s="338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40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10</v>
      </c>
      <c r="W321" s="332">
        <f>IFERROR(W318/H318,"0")+IFERROR(W319/H319,"0")+IFERROR(W320/H320,"0")</f>
        <v>10</v>
      </c>
      <c r="X321" s="332">
        <f>IFERROR(IF(X318="",0,X318),"0")+IFERROR(IF(X319="",0,X319),"0")+IFERROR(IF(X320="",0,X320),"0")</f>
        <v>0.21749999999999997</v>
      </c>
      <c r="Y321" s="333"/>
      <c r="Z321" s="333"/>
    </row>
    <row r="322" spans="1:53" x14ac:dyDescent="0.2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40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150</v>
      </c>
      <c r="W322" s="332">
        <f>IFERROR(SUM(W318:W320),"0")</f>
        <v>150</v>
      </c>
      <c r="X322" s="37"/>
      <c r="Y322" s="333"/>
      <c r="Z322" s="333"/>
    </row>
    <row r="323" spans="1:53" ht="14.25" customHeight="1" x14ac:dyDescent="0.25">
      <c r="A323" s="341" t="s">
        <v>68</v>
      </c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  <c r="V323" s="339"/>
      <c r="W323" s="339"/>
      <c r="X323" s="339"/>
      <c r="Y323" s="325"/>
      <c r="Z323" s="325"/>
    </row>
    <row r="324" spans="1:53" ht="27" customHeight="1" x14ac:dyDescent="0.25">
      <c r="A324" s="54" t="s">
        <v>481</v>
      </c>
      <c r="B324" s="54" t="s">
        <v>482</v>
      </c>
      <c r="C324" s="31">
        <v>4301051560</v>
      </c>
      <c r="D324" s="337">
        <v>4607091383928</v>
      </c>
      <c r="E324" s="336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0" t="s">
        <v>483</v>
      </c>
      <c r="O324" s="335"/>
      <c r="P324" s="335"/>
      <c r="Q324" s="335"/>
      <c r="R324" s="336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7">
        <v>4607091384260</v>
      </c>
      <c r="E325" s="336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35"/>
      <c r="P325" s="335"/>
      <c r="Q325" s="335"/>
      <c r="R325" s="336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x14ac:dyDescent="0.2">
      <c r="A326" s="338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40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40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customHeight="1" x14ac:dyDescent="0.25">
      <c r="A328" s="341" t="s">
        <v>226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325"/>
      <c r="Z328" s="325"/>
    </row>
    <row r="329" spans="1:53" ht="16.5" customHeight="1" x14ac:dyDescent="0.25">
      <c r="A329" s="54" t="s">
        <v>486</v>
      </c>
      <c r="B329" s="54" t="s">
        <v>487</v>
      </c>
      <c r="C329" s="31">
        <v>4301060314</v>
      </c>
      <c r="D329" s="337">
        <v>4607091384673</v>
      </c>
      <c r="E329" s="336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35"/>
      <c r="P329" s="335"/>
      <c r="Q329" s="335"/>
      <c r="R329" s="336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x14ac:dyDescent="0.2">
      <c r="A330" s="338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40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x14ac:dyDescent="0.2">
      <c r="A331" s="339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40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customHeight="1" x14ac:dyDescent="0.25">
      <c r="A332" s="353" t="s">
        <v>488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326"/>
      <c r="Z332" s="326"/>
    </row>
    <row r="333" spans="1:53" ht="14.25" customHeight="1" x14ac:dyDescent="0.25">
      <c r="A333" s="341" t="s">
        <v>103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25"/>
      <c r="Z333" s="325"/>
    </row>
    <row r="334" spans="1:53" ht="27" customHeight="1" x14ac:dyDescent="0.25">
      <c r="A334" s="54" t="s">
        <v>489</v>
      </c>
      <c r="B334" s="54" t="s">
        <v>490</v>
      </c>
      <c r="C334" s="31">
        <v>4301011324</v>
      </c>
      <c r="D334" s="337">
        <v>4607091384185</v>
      </c>
      <c r="E334" s="336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35"/>
      <c r="P334" s="335"/>
      <c r="Q334" s="335"/>
      <c r="R334" s="336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customHeight="1" x14ac:dyDescent="0.25">
      <c r="A335" s="54" t="s">
        <v>491</v>
      </c>
      <c r="B335" s="54" t="s">
        <v>492</v>
      </c>
      <c r="C335" s="31">
        <v>4301011312</v>
      </c>
      <c r="D335" s="337">
        <v>4607091384192</v>
      </c>
      <c r="E335" s="336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35"/>
      <c r="P335" s="335"/>
      <c r="Q335" s="335"/>
      <c r="R335" s="336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customHeight="1" x14ac:dyDescent="0.25">
      <c r="A336" s="54" t="s">
        <v>493</v>
      </c>
      <c r="B336" s="54" t="s">
        <v>494</v>
      </c>
      <c r="C336" s="31">
        <v>4301011483</v>
      </c>
      <c r="D336" s="337">
        <v>4680115881907</v>
      </c>
      <c r="E336" s="336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35"/>
      <c r="P336" s="335"/>
      <c r="Q336" s="335"/>
      <c r="R336" s="336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customHeight="1" x14ac:dyDescent="0.25">
      <c r="A337" s="54" t="s">
        <v>495</v>
      </c>
      <c r="B337" s="54" t="s">
        <v>496</v>
      </c>
      <c r="C337" s="31">
        <v>4301011655</v>
      </c>
      <c r="D337" s="337">
        <v>4680115883925</v>
      </c>
      <c r="E337" s="336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8" t="s">
        <v>497</v>
      </c>
      <c r="O337" s="335"/>
      <c r="P337" s="335"/>
      <c r="Q337" s="335"/>
      <c r="R337" s="336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customHeight="1" x14ac:dyDescent="0.25">
      <c r="A338" s="54" t="s">
        <v>498</v>
      </c>
      <c r="B338" s="54" t="s">
        <v>499</v>
      </c>
      <c r="C338" s="31">
        <v>4301011303</v>
      </c>
      <c r="D338" s="337">
        <v>4607091384680</v>
      </c>
      <c r="E338" s="336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35"/>
      <c r="P338" s="335"/>
      <c r="Q338" s="335"/>
      <c r="R338" s="336"/>
      <c r="S338" s="34"/>
      <c r="T338" s="34"/>
      <c r="U338" s="35" t="s">
        <v>65</v>
      </c>
      <c r="V338" s="330">
        <v>13.6</v>
      </c>
      <c r="W338" s="331">
        <f>IFERROR(IF(V338="",0,CEILING((V338/$H338),1)*$H338),"")</f>
        <v>16</v>
      </c>
      <c r="X338" s="36">
        <f>IFERROR(IF(W338=0,"",ROUNDUP(W338/H338,0)*0.00937),"")</f>
        <v>3.7479999999999999E-2</v>
      </c>
      <c r="Y338" s="56"/>
      <c r="Z338" s="57"/>
      <c r="AD338" s="58"/>
      <c r="BA338" s="245" t="s">
        <v>1</v>
      </c>
    </row>
    <row r="339" spans="1:53" x14ac:dyDescent="0.2">
      <c r="A339" s="338"/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40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3.4</v>
      </c>
      <c r="W339" s="332">
        <f>IFERROR(W334/H334,"0")+IFERROR(W335/H335,"0")+IFERROR(W336/H336,"0")+IFERROR(W337/H337,"0")+IFERROR(W338/H338,"0")</f>
        <v>4</v>
      </c>
      <c r="X339" s="332">
        <f>IFERROR(IF(X334="",0,X334),"0")+IFERROR(IF(X335="",0,X335),"0")+IFERROR(IF(X336="",0,X336),"0")+IFERROR(IF(X337="",0,X337),"0")+IFERROR(IF(X338="",0,X338),"0")</f>
        <v>3.7479999999999999E-2</v>
      </c>
      <c r="Y339" s="333"/>
      <c r="Z339" s="333"/>
    </row>
    <row r="340" spans="1:53" x14ac:dyDescent="0.2">
      <c r="A340" s="339"/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40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13.6</v>
      </c>
      <c r="W340" s="332">
        <f>IFERROR(SUM(W334:W338),"0")</f>
        <v>16</v>
      </c>
      <c r="X340" s="37"/>
      <c r="Y340" s="333"/>
      <c r="Z340" s="333"/>
    </row>
    <row r="341" spans="1:53" ht="14.25" customHeight="1" x14ac:dyDescent="0.25">
      <c r="A341" s="341" t="s">
        <v>60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39"/>
      <c r="Y341" s="325"/>
      <c r="Z341" s="325"/>
    </row>
    <row r="342" spans="1:53" ht="27" customHeight="1" x14ac:dyDescent="0.25">
      <c r="A342" s="54" t="s">
        <v>500</v>
      </c>
      <c r="B342" s="54" t="s">
        <v>501</v>
      </c>
      <c r="C342" s="31">
        <v>4301031139</v>
      </c>
      <c r="D342" s="337">
        <v>4607091384802</v>
      </c>
      <c r="E342" s="336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35"/>
      <c r="P342" s="335"/>
      <c r="Q342" s="335"/>
      <c r="R342" s="336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customHeight="1" x14ac:dyDescent="0.25">
      <c r="A343" s="54" t="s">
        <v>502</v>
      </c>
      <c r="B343" s="54" t="s">
        <v>503</v>
      </c>
      <c r="C343" s="31">
        <v>4301031140</v>
      </c>
      <c r="D343" s="337">
        <v>4607091384826</v>
      </c>
      <c r="E343" s="336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35"/>
      <c r="P343" s="335"/>
      <c r="Q343" s="335"/>
      <c r="R343" s="336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x14ac:dyDescent="0.2">
      <c r="A344" s="338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40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x14ac:dyDescent="0.2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40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customHeight="1" x14ac:dyDescent="0.25">
      <c r="A346" s="341" t="s">
        <v>68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7">
        <v>4607091384246</v>
      </c>
      <c r="E347" s="336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35"/>
      <c r="P347" s="335"/>
      <c r="Q347" s="335"/>
      <c r="R347" s="336"/>
      <c r="S347" s="34"/>
      <c r="T347" s="34"/>
      <c r="U347" s="35" t="s">
        <v>65</v>
      </c>
      <c r="V347" s="330">
        <v>16</v>
      </c>
      <c r="W347" s="331">
        <f>IFERROR(IF(V347="",0,CEILING((V347/$H347),1)*$H347),"")</f>
        <v>23.4</v>
      </c>
      <c r="X347" s="36">
        <f>IFERROR(IF(W347=0,"",ROUNDUP(W347/H347,0)*0.02175),"")</f>
        <v>6.5250000000000002E-2</v>
      </c>
      <c r="Y347" s="56"/>
      <c r="Z347" s="57"/>
      <c r="AD347" s="58"/>
      <c r="BA347" s="248" t="s">
        <v>1</v>
      </c>
    </row>
    <row r="348" spans="1:53" ht="27" customHeight="1" x14ac:dyDescent="0.25">
      <c r="A348" s="54" t="s">
        <v>506</v>
      </c>
      <c r="B348" s="54" t="s">
        <v>507</v>
      </c>
      <c r="C348" s="31">
        <v>4301051445</v>
      </c>
      <c r="D348" s="337">
        <v>4680115881976</v>
      </c>
      <c r="E348" s="336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35"/>
      <c r="P348" s="335"/>
      <c r="Q348" s="335"/>
      <c r="R348" s="336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customHeight="1" x14ac:dyDescent="0.25">
      <c r="A349" s="54" t="s">
        <v>508</v>
      </c>
      <c r="B349" s="54" t="s">
        <v>509</v>
      </c>
      <c r="C349" s="31">
        <v>4301051297</v>
      </c>
      <c r="D349" s="337">
        <v>4607091384253</v>
      </c>
      <c r="E349" s="336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35"/>
      <c r="P349" s="335"/>
      <c r="Q349" s="335"/>
      <c r="R349" s="336"/>
      <c r="S349" s="34"/>
      <c r="T349" s="34"/>
      <c r="U349" s="35" t="s">
        <v>65</v>
      </c>
      <c r="V349" s="330">
        <v>4</v>
      </c>
      <c r="W349" s="331">
        <f>IFERROR(IF(V349="",0,CEILING((V349/$H349),1)*$H349),"")</f>
        <v>4.8</v>
      </c>
      <c r="X349" s="36">
        <f>IFERROR(IF(W349=0,"",ROUNDUP(W349/H349,0)*0.00753),"")</f>
        <v>1.506E-2</v>
      </c>
      <c r="Y349" s="56"/>
      <c r="Z349" s="57"/>
      <c r="AD349" s="58"/>
      <c r="BA349" s="250" t="s">
        <v>1</v>
      </c>
    </row>
    <row r="350" spans="1:53" ht="27" customHeight="1" x14ac:dyDescent="0.25">
      <c r="A350" s="54" t="s">
        <v>510</v>
      </c>
      <c r="B350" s="54" t="s">
        <v>511</v>
      </c>
      <c r="C350" s="31">
        <v>4301051444</v>
      </c>
      <c r="D350" s="337">
        <v>4680115881969</v>
      </c>
      <c r="E350" s="336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35"/>
      <c r="P350" s="335"/>
      <c r="Q350" s="335"/>
      <c r="R350" s="336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38"/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40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3.7179487179487181</v>
      </c>
      <c r="W351" s="332">
        <f>IFERROR(W347/H347,"0")+IFERROR(W348/H348,"0")+IFERROR(W349/H349,"0")+IFERROR(W350/H350,"0")</f>
        <v>5</v>
      </c>
      <c r="X351" s="332">
        <f>IFERROR(IF(X347="",0,X347),"0")+IFERROR(IF(X348="",0,X348),"0")+IFERROR(IF(X349="",0,X349),"0")+IFERROR(IF(X350="",0,X350),"0")</f>
        <v>8.0310000000000006E-2</v>
      </c>
      <c r="Y351" s="333"/>
      <c r="Z351" s="333"/>
    </row>
    <row r="352" spans="1:53" x14ac:dyDescent="0.2">
      <c r="A352" s="339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40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20</v>
      </c>
      <c r="W352" s="332">
        <f>IFERROR(SUM(W347:W350),"0")</f>
        <v>28.2</v>
      </c>
      <c r="X352" s="37"/>
      <c r="Y352" s="333"/>
      <c r="Z352" s="333"/>
    </row>
    <row r="353" spans="1:53" ht="14.25" customHeight="1" x14ac:dyDescent="0.25">
      <c r="A353" s="341" t="s">
        <v>226</v>
      </c>
      <c r="B353" s="339"/>
      <c r="C353" s="339"/>
      <c r="D353" s="339"/>
      <c r="E353" s="339"/>
      <c r="F353" s="339"/>
      <c r="G353" s="339"/>
      <c r="H353" s="339"/>
      <c r="I353" s="339"/>
      <c r="J353" s="339"/>
      <c r="K353" s="339"/>
      <c r="L353" s="339"/>
      <c r="M353" s="339"/>
      <c r="N353" s="339"/>
      <c r="O353" s="339"/>
      <c r="P353" s="339"/>
      <c r="Q353" s="339"/>
      <c r="R353" s="339"/>
      <c r="S353" s="339"/>
      <c r="T353" s="339"/>
      <c r="U353" s="339"/>
      <c r="V353" s="339"/>
      <c r="W353" s="339"/>
      <c r="X353" s="339"/>
      <c r="Y353" s="325"/>
      <c r="Z353" s="325"/>
    </row>
    <row r="354" spans="1:53" ht="27" customHeight="1" x14ac:dyDescent="0.25">
      <c r="A354" s="54" t="s">
        <v>512</v>
      </c>
      <c r="B354" s="54" t="s">
        <v>513</v>
      </c>
      <c r="C354" s="31">
        <v>4301060322</v>
      </c>
      <c r="D354" s="337">
        <v>4607091389357</v>
      </c>
      <c r="E354" s="336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35"/>
      <c r="P354" s="335"/>
      <c r="Q354" s="335"/>
      <c r="R354" s="336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x14ac:dyDescent="0.2">
      <c r="A355" s="338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40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x14ac:dyDescent="0.2">
      <c r="A356" s="339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40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customHeight="1" x14ac:dyDescent="0.2">
      <c r="A357" s="429" t="s">
        <v>514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8"/>
      <c r="Z357" s="48"/>
    </row>
    <row r="358" spans="1:53" ht="16.5" customHeight="1" x14ac:dyDescent="0.25">
      <c r="A358" s="353" t="s">
        <v>515</v>
      </c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  <c r="V358" s="339"/>
      <c r="W358" s="339"/>
      <c r="X358" s="339"/>
      <c r="Y358" s="326"/>
      <c r="Z358" s="326"/>
    </row>
    <row r="359" spans="1:53" ht="14.25" customHeight="1" x14ac:dyDescent="0.25">
      <c r="A359" s="341" t="s">
        <v>103</v>
      </c>
      <c r="B359" s="339"/>
      <c r="C359" s="339"/>
      <c r="D359" s="339"/>
      <c r="E359" s="339"/>
      <c r="F359" s="339"/>
      <c r="G359" s="339"/>
      <c r="H359" s="339"/>
      <c r="I359" s="339"/>
      <c r="J359" s="339"/>
      <c r="K359" s="339"/>
      <c r="L359" s="339"/>
      <c r="M359" s="339"/>
      <c r="N359" s="339"/>
      <c r="O359" s="339"/>
      <c r="P359" s="339"/>
      <c r="Q359" s="339"/>
      <c r="R359" s="339"/>
      <c r="S359" s="339"/>
      <c r="T359" s="339"/>
      <c r="U359" s="339"/>
      <c r="V359" s="339"/>
      <c r="W359" s="339"/>
      <c r="X359" s="339"/>
      <c r="Y359" s="325"/>
      <c r="Z359" s="325"/>
    </row>
    <row r="360" spans="1:53" ht="27" customHeight="1" x14ac:dyDescent="0.25">
      <c r="A360" s="54" t="s">
        <v>516</v>
      </c>
      <c r="B360" s="54" t="s">
        <v>517</v>
      </c>
      <c r="C360" s="31">
        <v>4301011428</v>
      </c>
      <c r="D360" s="337">
        <v>4607091389708</v>
      </c>
      <c r="E360" s="336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35"/>
      <c r="P360" s="335"/>
      <c r="Q360" s="335"/>
      <c r="R360" s="336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4301011427</v>
      </c>
      <c r="D361" s="337">
        <v>4607091389692</v>
      </c>
      <c r="E361" s="336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35"/>
      <c r="P361" s="335"/>
      <c r="Q361" s="335"/>
      <c r="R361" s="336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x14ac:dyDescent="0.2">
      <c r="A362" s="338"/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40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x14ac:dyDescent="0.2">
      <c r="A363" s="339"/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40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customHeight="1" x14ac:dyDescent="0.25">
      <c r="A364" s="341" t="s">
        <v>60</v>
      </c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  <c r="V364" s="339"/>
      <c r="W364" s="339"/>
      <c r="X364" s="339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7">
        <v>4607091389753</v>
      </c>
      <c r="E365" s="336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35"/>
      <c r="P365" s="335"/>
      <c r="Q365" s="335"/>
      <c r="R365" s="336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522</v>
      </c>
      <c r="B366" s="54" t="s">
        <v>523</v>
      </c>
      <c r="C366" s="31">
        <v>4301031174</v>
      </c>
      <c r="D366" s="337">
        <v>4607091389760</v>
      </c>
      <c r="E366" s="336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35"/>
      <c r="P366" s="335"/>
      <c r="Q366" s="335"/>
      <c r="R366" s="336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7">
        <v>4607091389746</v>
      </c>
      <c r="E367" s="336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35"/>
      <c r="P367" s="335"/>
      <c r="Q367" s="335"/>
      <c r="R367" s="336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customHeight="1" x14ac:dyDescent="0.25">
      <c r="A368" s="54" t="s">
        <v>526</v>
      </c>
      <c r="B368" s="54" t="s">
        <v>527</v>
      </c>
      <c r="C368" s="31">
        <v>4301031236</v>
      </c>
      <c r="D368" s="337">
        <v>4680115882928</v>
      </c>
      <c r="E368" s="336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35"/>
      <c r="P368" s="335"/>
      <c r="Q368" s="335"/>
      <c r="R368" s="336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4301031257</v>
      </c>
      <c r="D369" s="337">
        <v>4680115883147</v>
      </c>
      <c r="E369" s="336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35"/>
      <c r="P369" s="335"/>
      <c r="Q369" s="335"/>
      <c r="R369" s="336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530</v>
      </c>
      <c r="B370" s="54" t="s">
        <v>531</v>
      </c>
      <c r="C370" s="31">
        <v>4301031178</v>
      </c>
      <c r="D370" s="337">
        <v>4607091384338</v>
      </c>
      <c r="E370" s="336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35"/>
      <c r="P370" s="335"/>
      <c r="Q370" s="335"/>
      <c r="R370" s="336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customHeight="1" x14ac:dyDescent="0.25">
      <c r="A371" s="54" t="s">
        <v>532</v>
      </c>
      <c r="B371" s="54" t="s">
        <v>533</v>
      </c>
      <c r="C371" s="31">
        <v>4301031254</v>
      </c>
      <c r="D371" s="337">
        <v>4680115883154</v>
      </c>
      <c r="E371" s="336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35"/>
      <c r="P371" s="335"/>
      <c r="Q371" s="335"/>
      <c r="R371" s="336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customHeight="1" x14ac:dyDescent="0.25">
      <c r="A372" s="54" t="s">
        <v>534</v>
      </c>
      <c r="B372" s="54" t="s">
        <v>535</v>
      </c>
      <c r="C372" s="31">
        <v>4301031171</v>
      </c>
      <c r="D372" s="337">
        <v>4607091389524</v>
      </c>
      <c r="E372" s="336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35"/>
      <c r="P372" s="335"/>
      <c r="Q372" s="335"/>
      <c r="R372" s="336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4301031258</v>
      </c>
      <c r="D373" s="337">
        <v>4680115883161</v>
      </c>
      <c r="E373" s="336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35"/>
      <c r="P373" s="335"/>
      <c r="Q373" s="335"/>
      <c r="R373" s="336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customHeight="1" x14ac:dyDescent="0.25">
      <c r="A374" s="54" t="s">
        <v>538</v>
      </c>
      <c r="B374" s="54" t="s">
        <v>539</v>
      </c>
      <c r="C374" s="31">
        <v>4301031170</v>
      </c>
      <c r="D374" s="337">
        <v>4607091384345</v>
      </c>
      <c r="E374" s="336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35"/>
      <c r="P374" s="335"/>
      <c r="Q374" s="335"/>
      <c r="R374" s="336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4301031256</v>
      </c>
      <c r="D375" s="337">
        <v>4680115883178</v>
      </c>
      <c r="E375" s="336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35"/>
      <c r="P375" s="335"/>
      <c r="Q375" s="335"/>
      <c r="R375" s="336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4301031172</v>
      </c>
      <c r="D376" s="337">
        <v>4607091389531</v>
      </c>
      <c r="E376" s="336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35"/>
      <c r="P376" s="335"/>
      <c r="Q376" s="335"/>
      <c r="R376" s="336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customHeight="1" x14ac:dyDescent="0.25">
      <c r="A377" s="54" t="s">
        <v>544</v>
      </c>
      <c r="B377" s="54" t="s">
        <v>545</v>
      </c>
      <c r="C377" s="31">
        <v>4301031255</v>
      </c>
      <c r="D377" s="337">
        <v>4680115883185</v>
      </c>
      <c r="E377" s="336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44" t="s">
        <v>546</v>
      </c>
      <c r="O377" s="335"/>
      <c r="P377" s="335"/>
      <c r="Q377" s="335"/>
      <c r="R377" s="336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38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40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333"/>
      <c r="Z378" s="333"/>
    </row>
    <row r="379" spans="1:53" x14ac:dyDescent="0.2">
      <c r="A379" s="339"/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40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0</v>
      </c>
      <c r="W379" s="332">
        <f>IFERROR(SUM(W365:W377),"0")</f>
        <v>0</v>
      </c>
      <c r="X379" s="37"/>
      <c r="Y379" s="333"/>
      <c r="Z379" s="333"/>
    </row>
    <row r="380" spans="1:53" ht="14.25" customHeight="1" x14ac:dyDescent="0.25">
      <c r="A380" s="341" t="s">
        <v>68</v>
      </c>
      <c r="B380" s="339"/>
      <c r="C380" s="339"/>
      <c r="D380" s="339"/>
      <c r="E380" s="339"/>
      <c r="F380" s="339"/>
      <c r="G380" s="339"/>
      <c r="H380" s="339"/>
      <c r="I380" s="339"/>
      <c r="J380" s="339"/>
      <c r="K380" s="339"/>
      <c r="L380" s="339"/>
      <c r="M380" s="339"/>
      <c r="N380" s="339"/>
      <c r="O380" s="339"/>
      <c r="P380" s="339"/>
      <c r="Q380" s="339"/>
      <c r="R380" s="339"/>
      <c r="S380" s="339"/>
      <c r="T380" s="339"/>
      <c r="U380" s="339"/>
      <c r="V380" s="339"/>
      <c r="W380" s="339"/>
      <c r="X380" s="339"/>
      <c r="Y380" s="325"/>
      <c r="Z380" s="325"/>
    </row>
    <row r="381" spans="1:53" ht="27" customHeight="1" x14ac:dyDescent="0.25">
      <c r="A381" s="54" t="s">
        <v>547</v>
      </c>
      <c r="B381" s="54" t="s">
        <v>548</v>
      </c>
      <c r="C381" s="31">
        <v>4301051258</v>
      </c>
      <c r="D381" s="337">
        <v>4607091389685</v>
      </c>
      <c r="E381" s="336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35"/>
      <c r="P381" s="335"/>
      <c r="Q381" s="335"/>
      <c r="R381" s="336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customHeight="1" x14ac:dyDescent="0.25">
      <c r="A382" s="54" t="s">
        <v>549</v>
      </c>
      <c r="B382" s="54" t="s">
        <v>550</v>
      </c>
      <c r="C382" s="31">
        <v>4301051431</v>
      </c>
      <c r="D382" s="337">
        <v>4607091389654</v>
      </c>
      <c r="E382" s="336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35"/>
      <c r="P382" s="335"/>
      <c r="Q382" s="335"/>
      <c r="R382" s="336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customHeight="1" x14ac:dyDescent="0.25">
      <c r="A383" s="54" t="s">
        <v>551</v>
      </c>
      <c r="B383" s="54" t="s">
        <v>552</v>
      </c>
      <c r="C383" s="31">
        <v>4301051284</v>
      </c>
      <c r="D383" s="337">
        <v>4607091384352</v>
      </c>
      <c r="E383" s="336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4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35"/>
      <c r="P383" s="335"/>
      <c r="Q383" s="335"/>
      <c r="R383" s="336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customHeight="1" x14ac:dyDescent="0.25">
      <c r="A384" s="54" t="s">
        <v>553</v>
      </c>
      <c r="B384" s="54" t="s">
        <v>554</v>
      </c>
      <c r="C384" s="31">
        <v>4301051257</v>
      </c>
      <c r="D384" s="337">
        <v>4607091389661</v>
      </c>
      <c r="E384" s="336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35"/>
      <c r="P384" s="335"/>
      <c r="Q384" s="335"/>
      <c r="R384" s="336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x14ac:dyDescent="0.2">
      <c r="A385" s="338"/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40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x14ac:dyDescent="0.2">
      <c r="A386" s="339"/>
      <c r="B386" s="339"/>
      <c r="C386" s="339"/>
      <c r="D386" s="339"/>
      <c r="E386" s="339"/>
      <c r="F386" s="339"/>
      <c r="G386" s="339"/>
      <c r="H386" s="339"/>
      <c r="I386" s="339"/>
      <c r="J386" s="339"/>
      <c r="K386" s="339"/>
      <c r="L386" s="339"/>
      <c r="M386" s="340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customHeight="1" x14ac:dyDescent="0.25">
      <c r="A387" s="341" t="s">
        <v>226</v>
      </c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39"/>
      <c r="N387" s="339"/>
      <c r="O387" s="339"/>
      <c r="P387" s="339"/>
      <c r="Q387" s="339"/>
      <c r="R387" s="339"/>
      <c r="S387" s="339"/>
      <c r="T387" s="339"/>
      <c r="U387" s="339"/>
      <c r="V387" s="339"/>
      <c r="W387" s="339"/>
      <c r="X387" s="339"/>
      <c r="Y387" s="325"/>
      <c r="Z387" s="325"/>
    </row>
    <row r="388" spans="1:53" ht="27" customHeight="1" x14ac:dyDescent="0.25">
      <c r="A388" s="54" t="s">
        <v>555</v>
      </c>
      <c r="B388" s="54" t="s">
        <v>556</v>
      </c>
      <c r="C388" s="31">
        <v>4301060352</v>
      </c>
      <c r="D388" s="337">
        <v>4680115881648</v>
      </c>
      <c r="E388" s="336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35"/>
      <c r="P388" s="335"/>
      <c r="Q388" s="335"/>
      <c r="R388" s="336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x14ac:dyDescent="0.2">
      <c r="A389" s="338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40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x14ac:dyDescent="0.2">
      <c r="A390" s="339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40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customHeight="1" x14ac:dyDescent="0.25">
      <c r="A391" s="341" t="s">
        <v>81</v>
      </c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9"/>
      <c r="P391" s="339"/>
      <c r="Q391" s="339"/>
      <c r="R391" s="339"/>
      <c r="S391" s="339"/>
      <c r="T391" s="339"/>
      <c r="U391" s="339"/>
      <c r="V391" s="339"/>
      <c r="W391" s="339"/>
      <c r="X391" s="339"/>
      <c r="Y391" s="325"/>
      <c r="Z391" s="325"/>
    </row>
    <row r="392" spans="1:53" ht="27" customHeight="1" x14ac:dyDescent="0.25">
      <c r="A392" s="54" t="s">
        <v>557</v>
      </c>
      <c r="B392" s="54" t="s">
        <v>558</v>
      </c>
      <c r="C392" s="31">
        <v>4301032046</v>
      </c>
      <c r="D392" s="337">
        <v>4680115884359</v>
      </c>
      <c r="E392" s="336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8" t="s">
        <v>561</v>
      </c>
      <c r="O392" s="335"/>
      <c r="P392" s="335"/>
      <c r="Q392" s="335"/>
      <c r="R392" s="336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4301032045</v>
      </c>
      <c r="D393" s="337">
        <v>4680115884335</v>
      </c>
      <c r="E393" s="336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35"/>
      <c r="P393" s="335"/>
      <c r="Q393" s="335"/>
      <c r="R393" s="336"/>
      <c r="S393" s="34"/>
      <c r="T393" s="34"/>
      <c r="U393" s="35" t="s">
        <v>65</v>
      </c>
      <c r="V393" s="330">
        <v>6</v>
      </c>
      <c r="W393" s="331">
        <f>IFERROR(IF(V393="",0,CEILING((V393/$H393),1)*$H393),"")</f>
        <v>6</v>
      </c>
      <c r="X393" s="36">
        <f>IFERROR(IF(W393=0,"",ROUNDUP(W393/H393,0)*0.00627),"")</f>
        <v>3.1350000000000003E-2</v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565</v>
      </c>
      <c r="B394" s="54" t="s">
        <v>566</v>
      </c>
      <c r="C394" s="31">
        <v>4301032047</v>
      </c>
      <c r="D394" s="337">
        <v>4680115884342</v>
      </c>
      <c r="E394" s="336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1" t="s">
        <v>567</v>
      </c>
      <c r="O394" s="335"/>
      <c r="P394" s="335"/>
      <c r="Q394" s="335"/>
      <c r="R394" s="336"/>
      <c r="S394" s="34"/>
      <c r="T394" s="34"/>
      <c r="U394" s="35" t="s">
        <v>65</v>
      </c>
      <c r="V394" s="330">
        <v>6</v>
      </c>
      <c r="W394" s="331">
        <f>IFERROR(IF(V394="",0,CEILING((V394/$H394),1)*$H394),"")</f>
        <v>6</v>
      </c>
      <c r="X394" s="36">
        <f>IFERROR(IF(W394=0,"",ROUNDUP(W394/H394,0)*0.00627),"")</f>
        <v>3.1350000000000003E-2</v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568</v>
      </c>
      <c r="B395" s="54" t="s">
        <v>569</v>
      </c>
      <c r="C395" s="31">
        <v>4301170011</v>
      </c>
      <c r="D395" s="337">
        <v>4680115884113</v>
      </c>
      <c r="E395" s="336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35"/>
      <c r="P395" s="335"/>
      <c r="Q395" s="335"/>
      <c r="R395" s="336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x14ac:dyDescent="0.2">
      <c r="A396" s="338"/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40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10</v>
      </c>
      <c r="W396" s="332">
        <f>IFERROR(W392/H392,"0")+IFERROR(W393/H393,"0")+IFERROR(W394/H394,"0")+IFERROR(W395/H395,"0")</f>
        <v>10</v>
      </c>
      <c r="X396" s="332">
        <f>IFERROR(IF(X392="",0,X392),"0")+IFERROR(IF(X393="",0,X393),"0")+IFERROR(IF(X394="",0,X394),"0")+IFERROR(IF(X395="",0,X395),"0")</f>
        <v>6.2700000000000006E-2</v>
      </c>
      <c r="Y396" s="333"/>
      <c r="Z396" s="333"/>
    </row>
    <row r="397" spans="1:53" x14ac:dyDescent="0.2">
      <c r="A397" s="339"/>
      <c r="B397" s="339"/>
      <c r="C397" s="339"/>
      <c r="D397" s="339"/>
      <c r="E397" s="339"/>
      <c r="F397" s="339"/>
      <c r="G397" s="339"/>
      <c r="H397" s="339"/>
      <c r="I397" s="339"/>
      <c r="J397" s="339"/>
      <c r="K397" s="339"/>
      <c r="L397" s="339"/>
      <c r="M397" s="340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12</v>
      </c>
      <c r="W397" s="332">
        <f>IFERROR(SUM(W392:W395),"0")</f>
        <v>12</v>
      </c>
      <c r="X397" s="37"/>
      <c r="Y397" s="333"/>
      <c r="Z397" s="333"/>
    </row>
    <row r="398" spans="1:53" ht="16.5" customHeight="1" x14ac:dyDescent="0.25">
      <c r="A398" s="353" t="s">
        <v>571</v>
      </c>
      <c r="B398" s="339"/>
      <c r="C398" s="339"/>
      <c r="D398" s="339"/>
      <c r="E398" s="339"/>
      <c r="F398" s="339"/>
      <c r="G398" s="339"/>
      <c r="H398" s="339"/>
      <c r="I398" s="339"/>
      <c r="J398" s="339"/>
      <c r="K398" s="339"/>
      <c r="L398" s="339"/>
      <c r="M398" s="339"/>
      <c r="N398" s="339"/>
      <c r="O398" s="339"/>
      <c r="P398" s="339"/>
      <c r="Q398" s="339"/>
      <c r="R398" s="339"/>
      <c r="S398" s="339"/>
      <c r="T398" s="339"/>
      <c r="U398" s="339"/>
      <c r="V398" s="339"/>
      <c r="W398" s="339"/>
      <c r="X398" s="339"/>
      <c r="Y398" s="326"/>
      <c r="Z398" s="326"/>
    </row>
    <row r="399" spans="1:53" ht="14.25" customHeight="1" x14ac:dyDescent="0.25">
      <c r="A399" s="341" t="s">
        <v>95</v>
      </c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  <c r="V399" s="339"/>
      <c r="W399" s="339"/>
      <c r="X399" s="339"/>
      <c r="Y399" s="325"/>
      <c r="Z399" s="325"/>
    </row>
    <row r="400" spans="1:53" ht="27" customHeight="1" x14ac:dyDescent="0.25">
      <c r="A400" s="54" t="s">
        <v>572</v>
      </c>
      <c r="B400" s="54" t="s">
        <v>573</v>
      </c>
      <c r="C400" s="31">
        <v>4301020196</v>
      </c>
      <c r="D400" s="337">
        <v>4607091389388</v>
      </c>
      <c r="E400" s="336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42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35"/>
      <c r="P400" s="335"/>
      <c r="Q400" s="335"/>
      <c r="R400" s="336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574</v>
      </c>
      <c r="B401" s="54" t="s">
        <v>575</v>
      </c>
      <c r="C401" s="31">
        <v>4301020185</v>
      </c>
      <c r="D401" s="337">
        <v>4607091389364</v>
      </c>
      <c r="E401" s="336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35"/>
      <c r="P401" s="335"/>
      <c r="Q401" s="335"/>
      <c r="R401" s="336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x14ac:dyDescent="0.2">
      <c r="A402" s="338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40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x14ac:dyDescent="0.2">
      <c r="A403" s="339"/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40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customHeight="1" x14ac:dyDescent="0.25">
      <c r="A404" s="341" t="s">
        <v>60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339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7">
        <v>4607091389739</v>
      </c>
      <c r="E405" s="336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35"/>
      <c r="P405" s="335"/>
      <c r="Q405" s="335"/>
      <c r="R405" s="336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customHeight="1" x14ac:dyDescent="0.25">
      <c r="A406" s="54" t="s">
        <v>578</v>
      </c>
      <c r="B406" s="54" t="s">
        <v>579</v>
      </c>
      <c r="C406" s="31">
        <v>4301031247</v>
      </c>
      <c r="D406" s="337">
        <v>4680115883048</v>
      </c>
      <c r="E406" s="336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35"/>
      <c r="P406" s="335"/>
      <c r="Q406" s="335"/>
      <c r="R406" s="336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customHeight="1" x14ac:dyDescent="0.25">
      <c r="A407" s="54" t="s">
        <v>580</v>
      </c>
      <c r="B407" s="54" t="s">
        <v>581</v>
      </c>
      <c r="C407" s="31">
        <v>4301031176</v>
      </c>
      <c r="D407" s="337">
        <v>4607091389425</v>
      </c>
      <c r="E407" s="336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35"/>
      <c r="P407" s="335"/>
      <c r="Q407" s="335"/>
      <c r="R407" s="336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customHeight="1" x14ac:dyDescent="0.25">
      <c r="A408" s="54" t="s">
        <v>582</v>
      </c>
      <c r="B408" s="54" t="s">
        <v>583</v>
      </c>
      <c r="C408" s="31">
        <v>4301031215</v>
      </c>
      <c r="D408" s="337">
        <v>4680115882911</v>
      </c>
      <c r="E408" s="336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35"/>
      <c r="P408" s="335"/>
      <c r="Q408" s="335"/>
      <c r="R408" s="336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585</v>
      </c>
      <c r="B409" s="54" t="s">
        <v>586</v>
      </c>
      <c r="C409" s="31">
        <v>4301031167</v>
      </c>
      <c r="D409" s="337">
        <v>4680115880771</v>
      </c>
      <c r="E409" s="336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35"/>
      <c r="P409" s="335"/>
      <c r="Q409" s="335"/>
      <c r="R409" s="336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587</v>
      </c>
      <c r="B410" s="54" t="s">
        <v>588</v>
      </c>
      <c r="C410" s="31">
        <v>4301031173</v>
      </c>
      <c r="D410" s="337">
        <v>4607091389500</v>
      </c>
      <c r="E410" s="336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35"/>
      <c r="P410" s="335"/>
      <c r="Q410" s="335"/>
      <c r="R410" s="336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589</v>
      </c>
      <c r="B411" s="54" t="s">
        <v>590</v>
      </c>
      <c r="C411" s="31">
        <v>4301031103</v>
      </c>
      <c r="D411" s="337">
        <v>4680115881983</v>
      </c>
      <c r="E411" s="336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35"/>
      <c r="P411" s="335"/>
      <c r="Q411" s="335"/>
      <c r="R411" s="336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38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40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</v>
      </c>
      <c r="W412" s="332">
        <f>IFERROR(W405/H405,"0")+IFERROR(W406/H406,"0")+IFERROR(W407/H407,"0")+IFERROR(W408/H408,"0")+IFERROR(W409/H409,"0")+IFERROR(W410/H410,"0")+IFERROR(W411/H411,"0")</f>
        <v>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333"/>
      <c r="Z412" s="333"/>
    </row>
    <row r="413" spans="1:53" x14ac:dyDescent="0.2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40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0</v>
      </c>
      <c r="W413" s="332">
        <f>IFERROR(SUM(W405:W411),"0")</f>
        <v>0</v>
      </c>
      <c r="X413" s="37"/>
      <c r="Y413" s="333"/>
      <c r="Z413" s="333"/>
    </row>
    <row r="414" spans="1:53" ht="14.25" customHeight="1" x14ac:dyDescent="0.25">
      <c r="A414" s="341" t="s">
        <v>81</v>
      </c>
      <c r="B414" s="339"/>
      <c r="C414" s="339"/>
      <c r="D414" s="339"/>
      <c r="E414" s="339"/>
      <c r="F414" s="339"/>
      <c r="G414" s="339"/>
      <c r="H414" s="339"/>
      <c r="I414" s="339"/>
      <c r="J414" s="339"/>
      <c r="K414" s="339"/>
      <c r="L414" s="339"/>
      <c r="M414" s="339"/>
      <c r="N414" s="339"/>
      <c r="O414" s="339"/>
      <c r="P414" s="339"/>
      <c r="Q414" s="339"/>
      <c r="R414" s="339"/>
      <c r="S414" s="339"/>
      <c r="T414" s="339"/>
      <c r="U414" s="339"/>
      <c r="V414" s="339"/>
      <c r="W414" s="339"/>
      <c r="X414" s="339"/>
      <c r="Y414" s="325"/>
      <c r="Z414" s="325"/>
    </row>
    <row r="415" spans="1:53" ht="27" customHeight="1" x14ac:dyDescent="0.25">
      <c r="A415" s="54" t="s">
        <v>591</v>
      </c>
      <c r="B415" s="54" t="s">
        <v>592</v>
      </c>
      <c r="C415" s="31">
        <v>4301040358</v>
      </c>
      <c r="D415" s="337">
        <v>4680115884571</v>
      </c>
      <c r="E415" s="336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44" t="s">
        <v>593</v>
      </c>
      <c r="O415" s="335"/>
      <c r="P415" s="335"/>
      <c r="Q415" s="335"/>
      <c r="R415" s="336"/>
      <c r="S415" s="34"/>
      <c r="T415" s="34"/>
      <c r="U415" s="35" t="s">
        <v>65</v>
      </c>
      <c r="V415" s="330">
        <v>10</v>
      </c>
      <c r="W415" s="331">
        <f>IFERROR(IF(V415="",0,CEILING((V415/$H415),1)*$H415),"")</f>
        <v>10</v>
      </c>
      <c r="X415" s="36">
        <f>IFERROR(IF(W415=0,"",ROUNDUP(W415/H415,0)*0.00627),"")</f>
        <v>3.1350000000000003E-2</v>
      </c>
      <c r="Y415" s="56"/>
      <c r="Z415" s="57"/>
      <c r="AD415" s="58"/>
      <c r="BA415" s="286" t="s">
        <v>1</v>
      </c>
    </row>
    <row r="416" spans="1:53" x14ac:dyDescent="0.2">
      <c r="A416" s="338"/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40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5</v>
      </c>
      <c r="W416" s="332">
        <f>IFERROR(W415/H415,"0")</f>
        <v>5</v>
      </c>
      <c r="X416" s="332">
        <f>IFERROR(IF(X415="",0,X415),"0")</f>
        <v>3.1350000000000003E-2</v>
      </c>
      <c r="Y416" s="333"/>
      <c r="Z416" s="333"/>
    </row>
    <row r="417" spans="1:53" x14ac:dyDescent="0.2">
      <c r="A417" s="339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40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10</v>
      </c>
      <c r="W417" s="332">
        <f>IFERROR(SUM(W415:W415),"0")</f>
        <v>10</v>
      </c>
      <c r="X417" s="37"/>
      <c r="Y417" s="333"/>
      <c r="Z417" s="333"/>
    </row>
    <row r="418" spans="1:53" ht="14.25" customHeight="1" x14ac:dyDescent="0.25">
      <c r="A418" s="341" t="s">
        <v>90</v>
      </c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39"/>
      <c r="N418" s="339"/>
      <c r="O418" s="339"/>
      <c r="P418" s="339"/>
      <c r="Q418" s="339"/>
      <c r="R418" s="339"/>
      <c r="S418" s="339"/>
      <c r="T418" s="339"/>
      <c r="U418" s="339"/>
      <c r="V418" s="339"/>
      <c r="W418" s="339"/>
      <c r="X418" s="339"/>
      <c r="Y418" s="325"/>
      <c r="Z418" s="325"/>
    </row>
    <row r="419" spans="1:53" ht="27" customHeight="1" x14ac:dyDescent="0.25">
      <c r="A419" s="54" t="s">
        <v>594</v>
      </c>
      <c r="B419" s="54" t="s">
        <v>595</v>
      </c>
      <c r="C419" s="31">
        <v>4301170010</v>
      </c>
      <c r="D419" s="337">
        <v>4680115884090</v>
      </c>
      <c r="E419" s="336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6" t="s">
        <v>596</v>
      </c>
      <c r="O419" s="335"/>
      <c r="P419" s="335"/>
      <c r="Q419" s="335"/>
      <c r="R419" s="336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x14ac:dyDescent="0.2">
      <c r="A420" s="338"/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40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x14ac:dyDescent="0.2">
      <c r="A421" s="339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0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customHeight="1" x14ac:dyDescent="0.25">
      <c r="A422" s="341" t="s">
        <v>597</v>
      </c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39"/>
      <c r="N422" s="339"/>
      <c r="O422" s="339"/>
      <c r="P422" s="339"/>
      <c r="Q422" s="339"/>
      <c r="R422" s="339"/>
      <c r="S422" s="339"/>
      <c r="T422" s="339"/>
      <c r="U422" s="339"/>
      <c r="V422" s="339"/>
      <c r="W422" s="339"/>
      <c r="X422" s="339"/>
      <c r="Y422" s="325"/>
      <c r="Z422" s="325"/>
    </row>
    <row r="423" spans="1:53" ht="27" customHeight="1" x14ac:dyDescent="0.25">
      <c r="A423" s="54" t="s">
        <v>598</v>
      </c>
      <c r="B423" s="54" t="s">
        <v>599</v>
      </c>
      <c r="C423" s="31">
        <v>4301040357</v>
      </c>
      <c r="D423" s="337">
        <v>4680115884564</v>
      </c>
      <c r="E423" s="336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2" t="s">
        <v>600</v>
      </c>
      <c r="O423" s="335"/>
      <c r="P423" s="335"/>
      <c r="Q423" s="335"/>
      <c r="R423" s="336"/>
      <c r="S423" s="34"/>
      <c r="T423" s="34"/>
      <c r="U423" s="35" t="s">
        <v>65</v>
      </c>
      <c r="V423" s="330">
        <v>15</v>
      </c>
      <c r="W423" s="331">
        <f>IFERROR(IF(V423="",0,CEILING((V423/$H423),1)*$H423),"")</f>
        <v>15</v>
      </c>
      <c r="X423" s="36">
        <f>IFERROR(IF(W423=0,"",ROUNDUP(W423/H423,0)*0.00627),"")</f>
        <v>3.1350000000000003E-2</v>
      </c>
      <c r="Y423" s="56"/>
      <c r="Z423" s="57" t="s">
        <v>601</v>
      </c>
      <c r="AD423" s="58"/>
      <c r="BA423" s="288" t="s">
        <v>1</v>
      </c>
    </row>
    <row r="424" spans="1:53" x14ac:dyDescent="0.2">
      <c r="A424" s="338"/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40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5</v>
      </c>
      <c r="W424" s="332">
        <f>IFERROR(W423/H423,"0")</f>
        <v>5</v>
      </c>
      <c r="X424" s="332">
        <f>IFERROR(IF(X423="",0,X423),"0")</f>
        <v>3.1350000000000003E-2</v>
      </c>
      <c r="Y424" s="333"/>
      <c r="Z424" s="333"/>
    </row>
    <row r="425" spans="1:53" x14ac:dyDescent="0.2">
      <c r="A425" s="339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0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15</v>
      </c>
      <c r="W425" s="332">
        <f>IFERROR(SUM(W423:W423),"0")</f>
        <v>15</v>
      </c>
      <c r="X425" s="37"/>
      <c r="Y425" s="333"/>
      <c r="Z425" s="333"/>
    </row>
    <row r="426" spans="1:53" ht="27.75" customHeight="1" x14ac:dyDescent="0.2">
      <c r="A426" s="429" t="s">
        <v>602</v>
      </c>
      <c r="B426" s="430"/>
      <c r="C426" s="430"/>
      <c r="D426" s="430"/>
      <c r="E426" s="430"/>
      <c r="F426" s="430"/>
      <c r="G426" s="430"/>
      <c r="H426" s="430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8"/>
      <c r="Z426" s="48"/>
    </row>
    <row r="427" spans="1:53" ht="16.5" customHeight="1" x14ac:dyDescent="0.25">
      <c r="A427" s="353" t="s">
        <v>602</v>
      </c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  <c r="V427" s="339"/>
      <c r="W427" s="339"/>
      <c r="X427" s="339"/>
      <c r="Y427" s="326"/>
      <c r="Z427" s="326"/>
    </row>
    <row r="428" spans="1:53" ht="14.25" customHeight="1" x14ac:dyDescent="0.25">
      <c r="A428" s="341" t="s">
        <v>103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325"/>
      <c r="Z428" s="325"/>
    </row>
    <row r="429" spans="1:53" ht="27" customHeight="1" x14ac:dyDescent="0.25">
      <c r="A429" s="54" t="s">
        <v>603</v>
      </c>
      <c r="B429" s="54" t="s">
        <v>604</v>
      </c>
      <c r="C429" s="31">
        <v>4301011371</v>
      </c>
      <c r="D429" s="337">
        <v>4607091389067</v>
      </c>
      <c r="E429" s="336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35"/>
      <c r="P429" s="335"/>
      <c r="Q429" s="335"/>
      <c r="R429" s="336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7">
        <v>4607091383522</v>
      </c>
      <c r="E430" s="336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35"/>
      <c r="P430" s="335"/>
      <c r="Q430" s="335"/>
      <c r="R430" s="336"/>
      <c r="S430" s="34"/>
      <c r="T430" s="34"/>
      <c r="U430" s="35" t="s">
        <v>65</v>
      </c>
      <c r="V430" s="330">
        <v>0</v>
      </c>
      <c r="W430" s="331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4301011431</v>
      </c>
      <c r="D431" s="337">
        <v>4607091384437</v>
      </c>
      <c r="E431" s="336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35"/>
      <c r="P431" s="335"/>
      <c r="Q431" s="335"/>
      <c r="R431" s="336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7">
        <v>4607091389104</v>
      </c>
      <c r="E432" s="336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35"/>
      <c r="P432" s="335"/>
      <c r="Q432" s="335"/>
      <c r="R432" s="336"/>
      <c r="S432" s="34"/>
      <c r="T432" s="34"/>
      <c r="U432" s="35" t="s">
        <v>65</v>
      </c>
      <c r="V432" s="330">
        <v>0</v>
      </c>
      <c r="W432" s="331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4301011367</v>
      </c>
      <c r="D433" s="337">
        <v>4680115880603</v>
      </c>
      <c r="E433" s="336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2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35"/>
      <c r="P433" s="335"/>
      <c r="Q433" s="335"/>
      <c r="R433" s="336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4301011168</v>
      </c>
      <c r="D434" s="337">
        <v>4607091389999</v>
      </c>
      <c r="E434" s="336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35"/>
      <c r="P434" s="335"/>
      <c r="Q434" s="335"/>
      <c r="R434" s="336"/>
      <c r="S434" s="34"/>
      <c r="T434" s="34"/>
      <c r="U434" s="35" t="s">
        <v>65</v>
      </c>
      <c r="V434" s="330">
        <v>18</v>
      </c>
      <c r="W434" s="331">
        <f t="shared" si="19"/>
        <v>18</v>
      </c>
      <c r="X434" s="36">
        <f>IFERROR(IF(W434=0,"",ROUNDUP(W434/H434,0)*0.00937),"")</f>
        <v>4.6850000000000003E-2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4301011372</v>
      </c>
      <c r="D435" s="337">
        <v>4680115882782</v>
      </c>
      <c r="E435" s="336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35"/>
      <c r="P435" s="335"/>
      <c r="Q435" s="335"/>
      <c r="R435" s="336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617</v>
      </c>
      <c r="B436" s="54" t="s">
        <v>618</v>
      </c>
      <c r="C436" s="31">
        <v>4301011190</v>
      </c>
      <c r="D436" s="337">
        <v>4607091389098</v>
      </c>
      <c r="E436" s="336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35"/>
      <c r="P436" s="335"/>
      <c r="Q436" s="335"/>
      <c r="R436" s="336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619</v>
      </c>
      <c r="B437" s="54" t="s">
        <v>620</v>
      </c>
      <c r="C437" s="31">
        <v>4301011366</v>
      </c>
      <c r="D437" s="337">
        <v>4607091389982</v>
      </c>
      <c r="E437" s="336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35"/>
      <c r="P437" s="335"/>
      <c r="Q437" s="335"/>
      <c r="R437" s="336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38"/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40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5</v>
      </c>
      <c r="W438" s="332">
        <f>IFERROR(W429/H429,"0")+IFERROR(W430/H430,"0")+IFERROR(W431/H431,"0")+IFERROR(W432/H432,"0")+IFERROR(W433/H433,"0")+IFERROR(W434/H434,"0")+IFERROR(W435/H435,"0")+IFERROR(W436/H436,"0")+IFERROR(W437/H437,"0")</f>
        <v>5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4.6850000000000003E-2</v>
      </c>
      <c r="Y438" s="333"/>
      <c r="Z438" s="333"/>
    </row>
    <row r="439" spans="1:53" x14ac:dyDescent="0.2">
      <c r="A439" s="339"/>
      <c r="B439" s="339"/>
      <c r="C439" s="339"/>
      <c r="D439" s="339"/>
      <c r="E439" s="339"/>
      <c r="F439" s="339"/>
      <c r="G439" s="339"/>
      <c r="H439" s="339"/>
      <c r="I439" s="339"/>
      <c r="J439" s="339"/>
      <c r="K439" s="339"/>
      <c r="L439" s="339"/>
      <c r="M439" s="340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18</v>
      </c>
      <c r="W439" s="332">
        <f>IFERROR(SUM(W429:W437),"0")</f>
        <v>18</v>
      </c>
      <c r="X439" s="37"/>
      <c r="Y439" s="333"/>
      <c r="Z439" s="333"/>
    </row>
    <row r="440" spans="1:53" ht="14.25" customHeight="1" x14ac:dyDescent="0.25">
      <c r="A440" s="341" t="s">
        <v>95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339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7">
        <v>4607091388930</v>
      </c>
      <c r="E441" s="336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35"/>
      <c r="P441" s="335"/>
      <c r="Q441" s="335"/>
      <c r="R441" s="336"/>
      <c r="S441" s="34"/>
      <c r="T441" s="34"/>
      <c r="U441" s="35" t="s">
        <v>65</v>
      </c>
      <c r="V441" s="330">
        <v>0</v>
      </c>
      <c r="W441" s="331">
        <f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8" t="s">
        <v>1</v>
      </c>
    </row>
    <row r="442" spans="1:53" ht="16.5" customHeight="1" x14ac:dyDescent="0.25">
      <c r="A442" s="54" t="s">
        <v>623</v>
      </c>
      <c r="B442" s="54" t="s">
        <v>624</v>
      </c>
      <c r="C442" s="31">
        <v>4301020206</v>
      </c>
      <c r="D442" s="337">
        <v>4680115880054</v>
      </c>
      <c r="E442" s="336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35"/>
      <c r="P442" s="335"/>
      <c r="Q442" s="335"/>
      <c r="R442" s="336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38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40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x14ac:dyDescent="0.2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40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0</v>
      </c>
      <c r="W444" s="332">
        <f>IFERROR(SUM(W441:W442),"0")</f>
        <v>0</v>
      </c>
      <c r="X444" s="37"/>
      <c r="Y444" s="333"/>
      <c r="Z444" s="333"/>
    </row>
    <row r="445" spans="1:53" ht="14.25" customHeight="1" x14ac:dyDescent="0.25">
      <c r="A445" s="341" t="s">
        <v>60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7">
        <v>4680115883116</v>
      </c>
      <c r="E446" s="336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35"/>
      <c r="P446" s="335"/>
      <c r="Q446" s="335"/>
      <c r="R446" s="336"/>
      <c r="S446" s="34"/>
      <c r="T446" s="34"/>
      <c r="U446" s="35" t="s">
        <v>65</v>
      </c>
      <c r="V446" s="330">
        <v>0</v>
      </c>
      <c r="W446" s="331">
        <f t="shared" ref="W446:W451" si="20"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7">
        <v>4680115883093</v>
      </c>
      <c r="E447" s="336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35"/>
      <c r="P447" s="335"/>
      <c r="Q447" s="335"/>
      <c r="R447" s="336"/>
      <c r="S447" s="34"/>
      <c r="T447" s="34"/>
      <c r="U447" s="35" t="s">
        <v>65</v>
      </c>
      <c r="V447" s="330">
        <v>0</v>
      </c>
      <c r="W447" s="331">
        <f t="shared" si="20"/>
        <v>0</v>
      </c>
      <c r="X447" s="36" t="str">
        <f>IFERROR(IF(W447=0,"",ROUNDUP(W447/H447,0)*0.01196),"")</f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7">
        <v>4680115883109</v>
      </c>
      <c r="E448" s="336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35"/>
      <c r="P448" s="335"/>
      <c r="Q448" s="335"/>
      <c r="R448" s="336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631</v>
      </c>
      <c r="B449" s="54" t="s">
        <v>632</v>
      </c>
      <c r="C449" s="31">
        <v>4301031249</v>
      </c>
      <c r="D449" s="337">
        <v>4680115882072</v>
      </c>
      <c r="E449" s="336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496" t="s">
        <v>633</v>
      </c>
      <c r="O449" s="335"/>
      <c r="P449" s="335"/>
      <c r="Q449" s="335"/>
      <c r="R449" s="336"/>
      <c r="S449" s="34"/>
      <c r="T449" s="34"/>
      <c r="U449" s="35" t="s">
        <v>65</v>
      </c>
      <c r="V449" s="330">
        <v>10</v>
      </c>
      <c r="W449" s="331">
        <f t="shared" si="20"/>
        <v>10.8</v>
      </c>
      <c r="X449" s="36">
        <f>IFERROR(IF(W449=0,"",ROUNDUP(W449/H449,0)*0.00937),"")</f>
        <v>2.811E-2</v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634</v>
      </c>
      <c r="B450" s="54" t="s">
        <v>635</v>
      </c>
      <c r="C450" s="31">
        <v>4301031251</v>
      </c>
      <c r="D450" s="337">
        <v>4680115882102</v>
      </c>
      <c r="E450" s="336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04" t="s">
        <v>636</v>
      </c>
      <c r="O450" s="335"/>
      <c r="P450" s="335"/>
      <c r="Q450" s="335"/>
      <c r="R450" s="336"/>
      <c r="S450" s="34"/>
      <c r="T450" s="34"/>
      <c r="U450" s="35" t="s">
        <v>65</v>
      </c>
      <c r="V450" s="330">
        <v>21</v>
      </c>
      <c r="W450" s="331">
        <f t="shared" si="20"/>
        <v>21.6</v>
      </c>
      <c r="X450" s="36">
        <f>IFERROR(IF(W450=0,"",ROUNDUP(W450/H450,0)*0.00937),"")</f>
        <v>5.6219999999999999E-2</v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637</v>
      </c>
      <c r="B451" s="54" t="s">
        <v>638</v>
      </c>
      <c r="C451" s="31">
        <v>4301031253</v>
      </c>
      <c r="D451" s="337">
        <v>4680115882096</v>
      </c>
      <c r="E451" s="336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4" t="s">
        <v>639</v>
      </c>
      <c r="O451" s="335"/>
      <c r="P451" s="335"/>
      <c r="Q451" s="335"/>
      <c r="R451" s="336"/>
      <c r="S451" s="34"/>
      <c r="T451" s="34"/>
      <c r="U451" s="35" t="s">
        <v>65</v>
      </c>
      <c r="V451" s="330">
        <v>9</v>
      </c>
      <c r="W451" s="331">
        <f t="shared" si="20"/>
        <v>10.8</v>
      </c>
      <c r="X451" s="36">
        <f>IFERROR(IF(W451=0,"",ROUNDUP(W451/H451,0)*0.00937),"")</f>
        <v>2.811E-2</v>
      </c>
      <c r="Y451" s="56"/>
      <c r="Z451" s="57"/>
      <c r="AD451" s="58"/>
      <c r="BA451" s="305" t="s">
        <v>1</v>
      </c>
    </row>
    <row r="452" spans="1:53" x14ac:dyDescent="0.2">
      <c r="A452" s="338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40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11.111111111111111</v>
      </c>
      <c r="W452" s="332">
        <f>IFERROR(W446/H446,"0")+IFERROR(W447/H447,"0")+IFERROR(W448/H448,"0")+IFERROR(W449/H449,"0")+IFERROR(W450/H450,"0")+IFERROR(W451/H451,"0")</f>
        <v>12</v>
      </c>
      <c r="X452" s="332">
        <f>IFERROR(IF(X446="",0,X446),"0")+IFERROR(IF(X447="",0,X447),"0")+IFERROR(IF(X448="",0,X448),"0")+IFERROR(IF(X449="",0,X449),"0")+IFERROR(IF(X450="",0,X450),"0")+IFERROR(IF(X451="",0,X451),"0")</f>
        <v>0.11244</v>
      </c>
      <c r="Y452" s="333"/>
      <c r="Z452" s="333"/>
    </row>
    <row r="453" spans="1:53" x14ac:dyDescent="0.2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40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40</v>
      </c>
      <c r="W453" s="332">
        <f>IFERROR(SUM(W446:W451),"0")</f>
        <v>43.2</v>
      </c>
      <c r="X453" s="37"/>
      <c r="Y453" s="333"/>
      <c r="Z453" s="333"/>
    </row>
    <row r="454" spans="1:53" ht="14.25" customHeight="1" x14ac:dyDescent="0.25">
      <c r="A454" s="341" t="s">
        <v>68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25"/>
      <c r="Z454" s="325"/>
    </row>
    <row r="455" spans="1:53" ht="27" customHeight="1" x14ac:dyDescent="0.25">
      <c r="A455" s="54" t="s">
        <v>640</v>
      </c>
      <c r="B455" s="54" t="s">
        <v>641</v>
      </c>
      <c r="C455" s="31">
        <v>4301051058</v>
      </c>
      <c r="D455" s="337">
        <v>4680115883536</v>
      </c>
      <c r="E455" s="336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4" t="s">
        <v>642</v>
      </c>
      <c r="O455" s="335"/>
      <c r="P455" s="335"/>
      <c r="Q455" s="335"/>
      <c r="R455" s="336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customHeight="1" x14ac:dyDescent="0.25">
      <c r="A456" s="54" t="s">
        <v>643</v>
      </c>
      <c r="B456" s="54" t="s">
        <v>644</v>
      </c>
      <c r="C456" s="31">
        <v>4301051230</v>
      </c>
      <c r="D456" s="337">
        <v>4607091383409</v>
      </c>
      <c r="E456" s="336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35"/>
      <c r="P456" s="335"/>
      <c r="Q456" s="335"/>
      <c r="R456" s="336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645</v>
      </c>
      <c r="B457" s="54" t="s">
        <v>646</v>
      </c>
      <c r="C457" s="31">
        <v>4301051231</v>
      </c>
      <c r="D457" s="337">
        <v>4607091383416</v>
      </c>
      <c r="E457" s="336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35"/>
      <c r="P457" s="335"/>
      <c r="Q457" s="335"/>
      <c r="R457" s="336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x14ac:dyDescent="0.2">
      <c r="A458" s="338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40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x14ac:dyDescent="0.2">
      <c r="A459" s="339"/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40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customHeight="1" x14ac:dyDescent="0.2">
      <c r="A460" s="429" t="s">
        <v>647</v>
      </c>
      <c r="B460" s="430"/>
      <c r="C460" s="430"/>
      <c r="D460" s="430"/>
      <c r="E460" s="430"/>
      <c r="F460" s="430"/>
      <c r="G460" s="430"/>
      <c r="H460" s="430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8"/>
      <c r="Z460" s="48"/>
    </row>
    <row r="461" spans="1:53" ht="16.5" customHeight="1" x14ac:dyDescent="0.25">
      <c r="A461" s="353" t="s">
        <v>648</v>
      </c>
      <c r="B461" s="339"/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39"/>
      <c r="N461" s="339"/>
      <c r="O461" s="339"/>
      <c r="P461" s="339"/>
      <c r="Q461" s="339"/>
      <c r="R461" s="339"/>
      <c r="S461" s="339"/>
      <c r="T461" s="339"/>
      <c r="U461" s="339"/>
      <c r="V461" s="339"/>
      <c r="W461" s="339"/>
      <c r="X461" s="339"/>
      <c r="Y461" s="326"/>
      <c r="Z461" s="326"/>
    </row>
    <row r="462" spans="1:53" ht="14.25" customHeight="1" x14ac:dyDescent="0.25">
      <c r="A462" s="341" t="s">
        <v>103</v>
      </c>
      <c r="B462" s="339"/>
      <c r="C462" s="339"/>
      <c r="D462" s="339"/>
      <c r="E462" s="339"/>
      <c r="F462" s="339"/>
      <c r="G462" s="339"/>
      <c r="H462" s="339"/>
      <c r="I462" s="339"/>
      <c r="J462" s="339"/>
      <c r="K462" s="339"/>
      <c r="L462" s="339"/>
      <c r="M462" s="339"/>
      <c r="N462" s="339"/>
      <c r="O462" s="339"/>
      <c r="P462" s="339"/>
      <c r="Q462" s="339"/>
      <c r="R462" s="339"/>
      <c r="S462" s="339"/>
      <c r="T462" s="339"/>
      <c r="U462" s="339"/>
      <c r="V462" s="339"/>
      <c r="W462" s="339"/>
      <c r="X462" s="339"/>
      <c r="Y462" s="325"/>
      <c r="Z462" s="325"/>
    </row>
    <row r="463" spans="1:53" ht="27" customHeight="1" x14ac:dyDescent="0.25">
      <c r="A463" s="54" t="s">
        <v>649</v>
      </c>
      <c r="B463" s="54" t="s">
        <v>650</v>
      </c>
      <c r="C463" s="31">
        <v>4301011551</v>
      </c>
      <c r="D463" s="337">
        <v>4640242180038</v>
      </c>
      <c r="E463" s="336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3" t="s">
        <v>651</v>
      </c>
      <c r="O463" s="335"/>
      <c r="P463" s="335"/>
      <c r="Q463" s="335"/>
      <c r="R463" s="336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customHeight="1" x14ac:dyDescent="0.25">
      <c r="A464" s="54" t="s">
        <v>652</v>
      </c>
      <c r="B464" s="54" t="s">
        <v>653</v>
      </c>
      <c r="C464" s="31">
        <v>4301011585</v>
      </c>
      <c r="D464" s="337">
        <v>4640242180441</v>
      </c>
      <c r="E464" s="336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42" t="s">
        <v>654</v>
      </c>
      <c r="O464" s="335"/>
      <c r="P464" s="335"/>
      <c r="Q464" s="335"/>
      <c r="R464" s="336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4301011584</v>
      </c>
      <c r="D465" s="337">
        <v>4640242180564</v>
      </c>
      <c r="E465" s="336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3" t="s">
        <v>657</v>
      </c>
      <c r="O465" s="335"/>
      <c r="P465" s="335"/>
      <c r="Q465" s="335"/>
      <c r="R465" s="336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x14ac:dyDescent="0.2">
      <c r="A466" s="338"/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40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x14ac:dyDescent="0.2">
      <c r="A467" s="339"/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40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customHeight="1" x14ac:dyDescent="0.25">
      <c r="A468" s="341" t="s">
        <v>95</v>
      </c>
      <c r="B468" s="339"/>
      <c r="C468" s="339"/>
      <c r="D468" s="339"/>
      <c r="E468" s="339"/>
      <c r="F468" s="339"/>
      <c r="G468" s="339"/>
      <c r="H468" s="339"/>
      <c r="I468" s="339"/>
      <c r="J468" s="339"/>
      <c r="K468" s="339"/>
      <c r="L468" s="339"/>
      <c r="M468" s="339"/>
      <c r="N468" s="339"/>
      <c r="O468" s="339"/>
      <c r="P468" s="339"/>
      <c r="Q468" s="339"/>
      <c r="R468" s="339"/>
      <c r="S468" s="339"/>
      <c r="T468" s="339"/>
      <c r="U468" s="339"/>
      <c r="V468" s="339"/>
      <c r="W468" s="339"/>
      <c r="X468" s="339"/>
      <c r="Y468" s="325"/>
      <c r="Z468" s="325"/>
    </row>
    <row r="469" spans="1:53" ht="27" customHeight="1" x14ac:dyDescent="0.25">
      <c r="A469" s="54" t="s">
        <v>658</v>
      </c>
      <c r="B469" s="54" t="s">
        <v>659</v>
      </c>
      <c r="C469" s="31">
        <v>4301020260</v>
      </c>
      <c r="D469" s="337">
        <v>4640242180526</v>
      </c>
      <c r="E469" s="336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45" t="s">
        <v>660</v>
      </c>
      <c r="O469" s="335"/>
      <c r="P469" s="335"/>
      <c r="Q469" s="335"/>
      <c r="R469" s="336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customHeight="1" x14ac:dyDescent="0.25">
      <c r="A470" s="54" t="s">
        <v>661</v>
      </c>
      <c r="B470" s="54" t="s">
        <v>662</v>
      </c>
      <c r="C470" s="31">
        <v>4301020269</v>
      </c>
      <c r="D470" s="337">
        <v>4640242180519</v>
      </c>
      <c r="E470" s="336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57" t="s">
        <v>663</v>
      </c>
      <c r="O470" s="335"/>
      <c r="P470" s="335"/>
      <c r="Q470" s="335"/>
      <c r="R470" s="336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x14ac:dyDescent="0.2">
      <c r="A471" s="338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40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x14ac:dyDescent="0.2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40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customHeight="1" x14ac:dyDescent="0.25">
      <c r="A473" s="341" t="s">
        <v>60</v>
      </c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25"/>
      <c r="Z473" s="325"/>
    </row>
    <row r="474" spans="1:53" ht="27" customHeight="1" x14ac:dyDescent="0.25">
      <c r="A474" s="54" t="s">
        <v>664</v>
      </c>
      <c r="B474" s="54" t="s">
        <v>665</v>
      </c>
      <c r="C474" s="31">
        <v>4301031200</v>
      </c>
      <c r="D474" s="337">
        <v>4640242180489</v>
      </c>
      <c r="E474" s="336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27" t="s">
        <v>666</v>
      </c>
      <c r="O474" s="335"/>
      <c r="P474" s="335"/>
      <c r="Q474" s="335"/>
      <c r="R474" s="336"/>
      <c r="S474" s="34"/>
      <c r="T474" s="34"/>
      <c r="U474" s="35" t="s">
        <v>65</v>
      </c>
      <c r="V474" s="330">
        <v>8.4</v>
      </c>
      <c r="W474" s="331">
        <f>IFERROR(IF(V474="",0,CEILING((V474/$H474),1)*$H474),"")</f>
        <v>8.4</v>
      </c>
      <c r="X474" s="36">
        <f>IFERROR(IF(W474=0,"",ROUNDUP(W474/H474,0)*0.00502),"")</f>
        <v>2.5100000000000001E-2</v>
      </c>
      <c r="Y474" s="56"/>
      <c r="Z474" s="57" t="s">
        <v>601</v>
      </c>
      <c r="AD474" s="58"/>
      <c r="BA474" s="314" t="s">
        <v>1</v>
      </c>
    </row>
    <row r="475" spans="1:53" ht="27" customHeight="1" x14ac:dyDescent="0.25">
      <c r="A475" s="54" t="s">
        <v>667</v>
      </c>
      <c r="B475" s="54" t="s">
        <v>668</v>
      </c>
      <c r="C475" s="31">
        <v>4301031280</v>
      </c>
      <c r="D475" s="337">
        <v>4640242180816</v>
      </c>
      <c r="E475" s="336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5" t="s">
        <v>669</v>
      </c>
      <c r="O475" s="335"/>
      <c r="P475" s="335"/>
      <c r="Q475" s="335"/>
      <c r="R475" s="336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customHeight="1" x14ac:dyDescent="0.25">
      <c r="A476" s="54" t="s">
        <v>670</v>
      </c>
      <c r="B476" s="54" t="s">
        <v>671</v>
      </c>
      <c r="C476" s="31">
        <v>4301031244</v>
      </c>
      <c r="D476" s="337">
        <v>4640242180595</v>
      </c>
      <c r="E476" s="336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409" t="s">
        <v>672</v>
      </c>
      <c r="O476" s="335"/>
      <c r="P476" s="335"/>
      <c r="Q476" s="335"/>
      <c r="R476" s="336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customHeight="1" x14ac:dyDescent="0.25">
      <c r="A477" s="54" t="s">
        <v>673</v>
      </c>
      <c r="B477" s="54" t="s">
        <v>674</v>
      </c>
      <c r="C477" s="31">
        <v>4301031203</v>
      </c>
      <c r="D477" s="337">
        <v>4640242180908</v>
      </c>
      <c r="E477" s="336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675</v>
      </c>
      <c r="O477" s="335"/>
      <c r="P477" s="335"/>
      <c r="Q477" s="335"/>
      <c r="R477" s="336"/>
      <c r="S477" s="34"/>
      <c r="T477" s="34"/>
      <c r="U477" s="35" t="s">
        <v>65</v>
      </c>
      <c r="V477" s="330">
        <v>8.4</v>
      </c>
      <c r="W477" s="331">
        <f>IFERROR(IF(V477="",0,CEILING((V477/$H477),1)*$H477),"")</f>
        <v>8.4</v>
      </c>
      <c r="X477" s="36">
        <f>IFERROR(IF(W477=0,"",ROUNDUP(W477/H477,0)*0.00502),"")</f>
        <v>2.5100000000000001E-2</v>
      </c>
      <c r="Y477" s="56"/>
      <c r="Z477" s="57"/>
      <c r="AD477" s="58"/>
      <c r="BA477" s="317" t="s">
        <v>1</v>
      </c>
    </row>
    <row r="478" spans="1:53" x14ac:dyDescent="0.2">
      <c r="A478" s="338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40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10</v>
      </c>
      <c r="W478" s="332">
        <f>IFERROR(W474/H474,"0")+IFERROR(W475/H475,"0")+IFERROR(W476/H476,"0")+IFERROR(W477/H477,"0")</f>
        <v>10</v>
      </c>
      <c r="X478" s="332">
        <f>IFERROR(IF(X474="",0,X474),"0")+IFERROR(IF(X475="",0,X475),"0")+IFERROR(IF(X476="",0,X476),"0")+IFERROR(IF(X477="",0,X477),"0")</f>
        <v>5.0200000000000002E-2</v>
      </c>
      <c r="Y478" s="333"/>
      <c r="Z478" s="333"/>
    </row>
    <row r="479" spans="1:53" x14ac:dyDescent="0.2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40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16.8</v>
      </c>
      <c r="W479" s="332">
        <f>IFERROR(SUM(W474:W477),"0")</f>
        <v>16.8</v>
      </c>
      <c r="X479" s="37"/>
      <c r="Y479" s="333"/>
      <c r="Z479" s="333"/>
    </row>
    <row r="480" spans="1:53" ht="14.25" customHeight="1" x14ac:dyDescent="0.25">
      <c r="A480" s="341" t="s">
        <v>68</v>
      </c>
      <c r="B480" s="339"/>
      <c r="C480" s="339"/>
      <c r="D480" s="339"/>
      <c r="E480" s="339"/>
      <c r="F480" s="339"/>
      <c r="G480" s="339"/>
      <c r="H480" s="339"/>
      <c r="I480" s="339"/>
      <c r="J480" s="339"/>
      <c r="K480" s="33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V480" s="339"/>
      <c r="W480" s="339"/>
      <c r="X480" s="339"/>
      <c r="Y480" s="325"/>
      <c r="Z480" s="325"/>
    </row>
    <row r="481" spans="1:53" ht="27" customHeight="1" x14ac:dyDescent="0.25">
      <c r="A481" s="54" t="s">
        <v>676</v>
      </c>
      <c r="B481" s="54" t="s">
        <v>677</v>
      </c>
      <c r="C481" s="31">
        <v>4301051310</v>
      </c>
      <c r="D481" s="337">
        <v>4680115880870</v>
      </c>
      <c r="E481" s="336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35"/>
      <c r="P481" s="335"/>
      <c r="Q481" s="335"/>
      <c r="R481" s="336"/>
      <c r="S481" s="34"/>
      <c r="T481" s="34"/>
      <c r="U481" s="35" t="s">
        <v>65</v>
      </c>
      <c r="V481" s="330">
        <v>5</v>
      </c>
      <c r="W481" s="331">
        <f>IFERROR(IF(V481="",0,CEILING((V481/$H481),1)*$H481),"")</f>
        <v>7.8</v>
      </c>
      <c r="X481" s="36">
        <f>IFERROR(IF(W481=0,"",ROUNDUP(W481/H481,0)*0.02175),"")</f>
        <v>2.1749999999999999E-2</v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678</v>
      </c>
      <c r="B482" s="54" t="s">
        <v>679</v>
      </c>
      <c r="C482" s="31">
        <v>4301051510</v>
      </c>
      <c r="D482" s="337">
        <v>4640242180540</v>
      </c>
      <c r="E482" s="336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416" t="s">
        <v>680</v>
      </c>
      <c r="O482" s="335"/>
      <c r="P482" s="335"/>
      <c r="Q482" s="335"/>
      <c r="R482" s="336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681</v>
      </c>
      <c r="B483" s="54" t="s">
        <v>682</v>
      </c>
      <c r="C483" s="31">
        <v>4301051390</v>
      </c>
      <c r="D483" s="337">
        <v>4640242181233</v>
      </c>
      <c r="E483" s="336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610" t="s">
        <v>683</v>
      </c>
      <c r="O483" s="335"/>
      <c r="P483" s="335"/>
      <c r="Q483" s="335"/>
      <c r="R483" s="336"/>
      <c r="S483" s="34"/>
      <c r="T483" s="34"/>
      <c r="U483" s="35" t="s">
        <v>65</v>
      </c>
      <c r="V483" s="330">
        <v>12</v>
      </c>
      <c r="W483" s="331">
        <f>IFERROR(IF(V483="",0,CEILING((V483/$H483),1)*$H483),"")</f>
        <v>12.6</v>
      </c>
      <c r="X483" s="36">
        <f>IFERROR(IF(W483=0,"",ROUNDUP(W483/H483,0)*0.00502),"")</f>
        <v>3.5140000000000005E-2</v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4301051508</v>
      </c>
      <c r="D484" s="337">
        <v>4640242180557</v>
      </c>
      <c r="E484" s="336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00" t="s">
        <v>686</v>
      </c>
      <c r="O484" s="335"/>
      <c r="P484" s="335"/>
      <c r="Q484" s="335"/>
      <c r="R484" s="336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4301051448</v>
      </c>
      <c r="D485" s="337">
        <v>4640242181226</v>
      </c>
      <c r="E485" s="336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1" t="s">
        <v>689</v>
      </c>
      <c r="O485" s="335"/>
      <c r="P485" s="335"/>
      <c r="Q485" s="335"/>
      <c r="R485" s="336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x14ac:dyDescent="0.2">
      <c r="A486" s="338"/>
      <c r="B486" s="339"/>
      <c r="C486" s="339"/>
      <c r="D486" s="339"/>
      <c r="E486" s="339"/>
      <c r="F486" s="339"/>
      <c r="G486" s="339"/>
      <c r="H486" s="339"/>
      <c r="I486" s="339"/>
      <c r="J486" s="339"/>
      <c r="K486" s="339"/>
      <c r="L486" s="339"/>
      <c r="M486" s="340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7.3076923076923075</v>
      </c>
      <c r="W486" s="332">
        <f>IFERROR(W481/H481,"0")+IFERROR(W482/H482,"0")+IFERROR(W483/H483,"0")+IFERROR(W484/H484,"0")+IFERROR(W485/H485,"0")</f>
        <v>8</v>
      </c>
      <c r="X486" s="332">
        <f>IFERROR(IF(X481="",0,X481),"0")+IFERROR(IF(X482="",0,X482),"0")+IFERROR(IF(X483="",0,X483),"0")+IFERROR(IF(X484="",0,X484),"0")+IFERROR(IF(X485="",0,X485),"0")</f>
        <v>5.6890000000000003E-2</v>
      </c>
      <c r="Y486" s="333"/>
      <c r="Z486" s="333"/>
    </row>
    <row r="487" spans="1:53" x14ac:dyDescent="0.2">
      <c r="A487" s="339"/>
      <c r="B487" s="339"/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40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17</v>
      </c>
      <c r="W487" s="332">
        <f>IFERROR(SUM(W481:W485),"0")</f>
        <v>20.399999999999999</v>
      </c>
      <c r="X487" s="37"/>
      <c r="Y487" s="333"/>
      <c r="Z487" s="333"/>
    </row>
    <row r="488" spans="1:53" ht="15" customHeight="1" x14ac:dyDescent="0.2">
      <c r="A488" s="478"/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86"/>
      <c r="N488" s="371" t="s">
        <v>690</v>
      </c>
      <c r="O488" s="372"/>
      <c r="P488" s="372"/>
      <c r="Q488" s="372"/>
      <c r="R488" s="372"/>
      <c r="S488" s="372"/>
      <c r="T488" s="373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1939.1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2036.1</v>
      </c>
      <c r="X488" s="37"/>
      <c r="Y488" s="333"/>
      <c r="Z488" s="333"/>
    </row>
    <row r="489" spans="1:53" x14ac:dyDescent="0.2">
      <c r="A489" s="339"/>
      <c r="B489" s="339"/>
      <c r="C489" s="339"/>
      <c r="D489" s="339"/>
      <c r="E489" s="339"/>
      <c r="F489" s="339"/>
      <c r="G489" s="339"/>
      <c r="H489" s="339"/>
      <c r="I489" s="339"/>
      <c r="J489" s="339"/>
      <c r="K489" s="339"/>
      <c r="L489" s="339"/>
      <c r="M489" s="386"/>
      <c r="N489" s="371" t="s">
        <v>691</v>
      </c>
      <c r="O489" s="372"/>
      <c r="P489" s="372"/>
      <c r="Q489" s="372"/>
      <c r="R489" s="372"/>
      <c r="S489" s="372"/>
      <c r="T489" s="373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2080.8013866732849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2184.3679999999999</v>
      </c>
      <c r="X489" s="37"/>
      <c r="Y489" s="333"/>
      <c r="Z489" s="333"/>
    </row>
    <row r="490" spans="1:53" x14ac:dyDescent="0.2">
      <c r="A490" s="339"/>
      <c r="B490" s="339"/>
      <c r="C490" s="339"/>
      <c r="D490" s="339"/>
      <c r="E490" s="339"/>
      <c r="F490" s="339"/>
      <c r="G490" s="339"/>
      <c r="H490" s="339"/>
      <c r="I490" s="339"/>
      <c r="J490" s="339"/>
      <c r="K490" s="339"/>
      <c r="L490" s="339"/>
      <c r="M490" s="386"/>
      <c r="N490" s="371" t="s">
        <v>692</v>
      </c>
      <c r="O490" s="372"/>
      <c r="P490" s="372"/>
      <c r="Q490" s="372"/>
      <c r="R490" s="372"/>
      <c r="S490" s="372"/>
      <c r="T490" s="373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5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5</v>
      </c>
      <c r="X490" s="37"/>
      <c r="Y490" s="333"/>
      <c r="Z490" s="333"/>
    </row>
    <row r="491" spans="1:53" x14ac:dyDescent="0.2">
      <c r="A491" s="339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86"/>
      <c r="N491" s="371" t="s">
        <v>694</v>
      </c>
      <c r="O491" s="372"/>
      <c r="P491" s="372"/>
      <c r="Q491" s="372"/>
      <c r="R491" s="372"/>
      <c r="S491" s="372"/>
      <c r="T491" s="373"/>
      <c r="U491" s="37" t="s">
        <v>65</v>
      </c>
      <c r="V491" s="332">
        <f>GrossWeightTotal+PalletQtyTotal*25</f>
        <v>2205.8013866732849</v>
      </c>
      <c r="W491" s="332">
        <f>GrossWeightTotalR+PalletQtyTotalR*25</f>
        <v>2309.3679999999999</v>
      </c>
      <c r="X491" s="37"/>
      <c r="Y491" s="333"/>
      <c r="Z491" s="333"/>
    </row>
    <row r="492" spans="1:53" x14ac:dyDescent="0.2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86"/>
      <c r="N492" s="371" t="s">
        <v>695</v>
      </c>
      <c r="O492" s="372"/>
      <c r="P492" s="372"/>
      <c r="Q492" s="372"/>
      <c r="R492" s="372"/>
      <c r="S492" s="372"/>
      <c r="T492" s="373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520.4648281106538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541</v>
      </c>
      <c r="X492" s="37"/>
      <c r="Y492" s="333"/>
      <c r="Z492" s="333"/>
    </row>
    <row r="493" spans="1:53" ht="14.25" customHeight="1" x14ac:dyDescent="0.2">
      <c r="A493" s="339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86"/>
      <c r="N493" s="371" t="s">
        <v>696</v>
      </c>
      <c r="O493" s="372"/>
      <c r="P493" s="372"/>
      <c r="Q493" s="372"/>
      <c r="R493" s="372"/>
      <c r="S493" s="372"/>
      <c r="T493" s="373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4.9815700000000014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49" t="s">
        <v>93</v>
      </c>
      <c r="D495" s="507"/>
      <c r="E495" s="507"/>
      <c r="F495" s="350"/>
      <c r="G495" s="349" t="s">
        <v>251</v>
      </c>
      <c r="H495" s="507"/>
      <c r="I495" s="507"/>
      <c r="J495" s="507"/>
      <c r="K495" s="507"/>
      <c r="L495" s="507"/>
      <c r="M495" s="507"/>
      <c r="N495" s="350"/>
      <c r="O495" s="349" t="s">
        <v>458</v>
      </c>
      <c r="P495" s="350"/>
      <c r="Q495" s="349" t="s">
        <v>514</v>
      </c>
      <c r="R495" s="350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4" t="s">
        <v>699</v>
      </c>
      <c r="B496" s="349" t="s">
        <v>59</v>
      </c>
      <c r="C496" s="349" t="s">
        <v>94</v>
      </c>
      <c r="D496" s="349" t="s">
        <v>102</v>
      </c>
      <c r="E496" s="349" t="s">
        <v>93</v>
      </c>
      <c r="F496" s="349" t="s">
        <v>242</v>
      </c>
      <c r="G496" s="349" t="s">
        <v>252</v>
      </c>
      <c r="H496" s="349" t="s">
        <v>259</v>
      </c>
      <c r="I496" s="349" t="s">
        <v>279</v>
      </c>
      <c r="J496" s="349" t="s">
        <v>345</v>
      </c>
      <c r="K496" s="324"/>
      <c r="L496" s="349" t="s">
        <v>348</v>
      </c>
      <c r="M496" s="349" t="s">
        <v>430</v>
      </c>
      <c r="N496" s="349" t="s">
        <v>449</v>
      </c>
      <c r="O496" s="349" t="s">
        <v>459</v>
      </c>
      <c r="P496" s="349" t="s">
        <v>488</v>
      </c>
      <c r="Q496" s="349" t="s">
        <v>515</v>
      </c>
      <c r="R496" s="349" t="s">
        <v>571</v>
      </c>
      <c r="S496" s="349" t="s">
        <v>602</v>
      </c>
      <c r="T496" s="349" t="s">
        <v>648</v>
      </c>
      <c r="U496" s="324"/>
      <c r="Z496" s="52"/>
      <c r="AC496" s="324"/>
    </row>
    <row r="497" spans="1:29" ht="13.5" customHeight="1" thickBot="1" x14ac:dyDescent="0.25">
      <c r="A497" s="575"/>
      <c r="B497" s="394"/>
      <c r="C497" s="394"/>
      <c r="D497" s="394"/>
      <c r="E497" s="394"/>
      <c r="F497" s="394"/>
      <c r="G497" s="394"/>
      <c r="H497" s="394"/>
      <c r="I497" s="394"/>
      <c r="J497" s="394"/>
      <c r="K497" s="324"/>
      <c r="L497" s="394"/>
      <c r="M497" s="394"/>
      <c r="N497" s="394"/>
      <c r="O497" s="394"/>
      <c r="P497" s="394"/>
      <c r="Q497" s="394"/>
      <c r="R497" s="394"/>
      <c r="S497" s="394"/>
      <c r="T497" s="394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332.1</v>
      </c>
      <c r="D498" s="46">
        <f>IFERROR(W55*1,"0")+IFERROR(W56*1,"0")+IFERROR(W57*1,"0")+IFERROR(W58*1,"0")</f>
        <v>135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603.20000000000005</v>
      </c>
      <c r="F498" s="46">
        <f>IFERROR(W133*1,"0")+IFERROR(W134*1,"0")+IFERROR(W135*1,"0")+IFERROR(W136*1,"0")</f>
        <v>91.800000000000011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31.500000000000004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185.4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285.26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12.24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180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44.199999999999996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12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25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61.2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37.200000000000003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D395:E395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V17:V18"/>
    <mergeCell ref="X17:X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N200:R200"/>
    <mergeCell ref="N179:R179"/>
    <mergeCell ref="N446:R446"/>
    <mergeCell ref="D125:E125"/>
    <mergeCell ref="N187:R18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D448:E44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D5:E5"/>
    <mergeCell ref="N119:T119"/>
    <mergeCell ref="A271:X271"/>
    <mergeCell ref="A176:M177"/>
    <mergeCell ref="D354:E354"/>
    <mergeCell ref="O10:P10"/>
    <mergeCell ref="N177:T177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R6:S9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2024-01-23T09:20:30Z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