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0835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90" i="2" l="1"/>
  <c r="V489" i="2"/>
  <c r="V487" i="2"/>
  <c r="V486" i="2"/>
  <c r="W485" i="2"/>
  <c r="X485" i="2" s="1"/>
  <c r="X484" i="2"/>
  <c r="W484" i="2"/>
  <c r="W483" i="2"/>
  <c r="X483" i="2" s="1"/>
  <c r="W482" i="2"/>
  <c r="X482" i="2" s="1"/>
  <c r="W481" i="2"/>
  <c r="W487" i="2" s="1"/>
  <c r="N481" i="2"/>
  <c r="V479" i="2"/>
  <c r="W478" i="2"/>
  <c r="V478" i="2"/>
  <c r="W477" i="2"/>
  <c r="X477" i="2" s="1"/>
  <c r="W476" i="2"/>
  <c r="X476" i="2" s="1"/>
  <c r="W475" i="2"/>
  <c r="X475" i="2" s="1"/>
  <c r="W474" i="2"/>
  <c r="X474" i="2" s="1"/>
  <c r="X478" i="2" s="1"/>
  <c r="V472" i="2"/>
  <c r="V471" i="2"/>
  <c r="W470" i="2"/>
  <c r="X470" i="2" s="1"/>
  <c r="W469" i="2"/>
  <c r="W471" i="2" s="1"/>
  <c r="V467" i="2"/>
  <c r="V466" i="2"/>
  <c r="X465" i="2"/>
  <c r="W465" i="2"/>
  <c r="W464" i="2"/>
  <c r="X464" i="2" s="1"/>
  <c r="W463" i="2"/>
  <c r="T498" i="2" s="1"/>
  <c r="V459" i="2"/>
  <c r="V458" i="2"/>
  <c r="W457" i="2"/>
  <c r="X457" i="2" s="1"/>
  <c r="N457" i="2"/>
  <c r="W456" i="2"/>
  <c r="X456" i="2" s="1"/>
  <c r="N456" i="2"/>
  <c r="W455" i="2"/>
  <c r="X455" i="2" s="1"/>
  <c r="V453" i="2"/>
  <c r="V452" i="2"/>
  <c r="X451" i="2"/>
  <c r="W451" i="2"/>
  <c r="W450" i="2"/>
  <c r="X450" i="2" s="1"/>
  <c r="X449" i="2"/>
  <c r="W449" i="2"/>
  <c r="X448" i="2"/>
  <c r="W448" i="2"/>
  <c r="N448" i="2"/>
  <c r="W447" i="2"/>
  <c r="W453" i="2" s="1"/>
  <c r="N447" i="2"/>
  <c r="X446" i="2"/>
  <c r="W446" i="2"/>
  <c r="W452" i="2" s="1"/>
  <c r="N446" i="2"/>
  <c r="V444" i="2"/>
  <c r="V443" i="2"/>
  <c r="W442" i="2"/>
  <c r="X442" i="2" s="1"/>
  <c r="N442" i="2"/>
  <c r="W441" i="2"/>
  <c r="W444" i="2" s="1"/>
  <c r="N441" i="2"/>
  <c r="V439" i="2"/>
  <c r="V438" i="2"/>
  <c r="X437" i="2"/>
  <c r="W437" i="2"/>
  <c r="N437" i="2"/>
  <c r="X436" i="2"/>
  <c r="W436" i="2"/>
  <c r="N436" i="2"/>
  <c r="X435" i="2"/>
  <c r="W435" i="2"/>
  <c r="N435" i="2"/>
  <c r="W434" i="2"/>
  <c r="X434" i="2" s="1"/>
  <c r="N434" i="2"/>
  <c r="X433" i="2"/>
  <c r="W433" i="2"/>
  <c r="N433" i="2"/>
  <c r="X432" i="2"/>
  <c r="W432" i="2"/>
  <c r="N432" i="2"/>
  <c r="X431" i="2"/>
  <c r="W431" i="2"/>
  <c r="N431" i="2"/>
  <c r="W430" i="2"/>
  <c r="W439" i="2" s="1"/>
  <c r="N430" i="2"/>
  <c r="X429" i="2"/>
  <c r="W429" i="2"/>
  <c r="S498" i="2" s="1"/>
  <c r="N429" i="2"/>
  <c r="W425" i="2"/>
  <c r="V425" i="2"/>
  <c r="V424" i="2"/>
  <c r="W423" i="2"/>
  <c r="W424" i="2" s="1"/>
  <c r="W421" i="2"/>
  <c r="V421" i="2"/>
  <c r="V420" i="2"/>
  <c r="X419" i="2"/>
  <c r="X420" i="2" s="1"/>
  <c r="W419" i="2"/>
  <c r="W420" i="2" s="1"/>
  <c r="W417" i="2"/>
  <c r="V417" i="2"/>
  <c r="V416" i="2"/>
  <c r="W415" i="2"/>
  <c r="W416" i="2" s="1"/>
  <c r="V413" i="2"/>
  <c r="V412" i="2"/>
  <c r="X411" i="2"/>
  <c r="W411" i="2"/>
  <c r="N411" i="2"/>
  <c r="W410" i="2"/>
  <c r="X410" i="2" s="1"/>
  <c r="N410" i="2"/>
  <c r="X409" i="2"/>
  <c r="W409" i="2"/>
  <c r="N409" i="2"/>
  <c r="W408" i="2"/>
  <c r="X408" i="2" s="1"/>
  <c r="W407" i="2"/>
  <c r="X407" i="2" s="1"/>
  <c r="N407" i="2"/>
  <c r="X406" i="2"/>
  <c r="W406" i="2"/>
  <c r="N406" i="2"/>
  <c r="W405" i="2"/>
  <c r="X405" i="2" s="1"/>
  <c r="N405" i="2"/>
  <c r="V403" i="2"/>
  <c r="V402" i="2"/>
  <c r="W401" i="2"/>
  <c r="X401" i="2" s="1"/>
  <c r="N401" i="2"/>
  <c r="W400" i="2"/>
  <c r="R498" i="2" s="1"/>
  <c r="N400" i="2"/>
  <c r="V397" i="2"/>
  <c r="V396" i="2"/>
  <c r="X395" i="2"/>
  <c r="W395" i="2"/>
  <c r="X394" i="2"/>
  <c r="W394" i="2"/>
  <c r="W393" i="2"/>
  <c r="X393" i="2" s="1"/>
  <c r="X392" i="2"/>
  <c r="X396" i="2" s="1"/>
  <c r="W392" i="2"/>
  <c r="W397" i="2" s="1"/>
  <c r="V390" i="2"/>
  <c r="V389" i="2"/>
  <c r="W388" i="2"/>
  <c r="X388" i="2" s="1"/>
  <c r="X389" i="2" s="1"/>
  <c r="N388" i="2"/>
  <c r="V386" i="2"/>
  <c r="V385" i="2"/>
  <c r="W384" i="2"/>
  <c r="X384" i="2" s="1"/>
  <c r="N384" i="2"/>
  <c r="X383" i="2"/>
  <c r="W383" i="2"/>
  <c r="N383" i="2"/>
  <c r="W382" i="2"/>
  <c r="X382" i="2" s="1"/>
  <c r="N382" i="2"/>
  <c r="X381" i="2"/>
  <c r="W381" i="2"/>
  <c r="W386" i="2" s="1"/>
  <c r="N381" i="2"/>
  <c r="V379" i="2"/>
  <c r="W378" i="2"/>
  <c r="V378" i="2"/>
  <c r="X377" i="2"/>
  <c r="W377" i="2"/>
  <c r="W376" i="2"/>
  <c r="X376" i="2" s="1"/>
  <c r="N376" i="2"/>
  <c r="X375" i="2"/>
  <c r="W375" i="2"/>
  <c r="N375" i="2"/>
  <c r="X374" i="2"/>
  <c r="W374" i="2"/>
  <c r="N374" i="2"/>
  <c r="W373" i="2"/>
  <c r="X373" i="2" s="1"/>
  <c r="N373" i="2"/>
  <c r="W372" i="2"/>
  <c r="X372" i="2" s="1"/>
  <c r="N372" i="2"/>
  <c r="X371" i="2"/>
  <c r="W371" i="2"/>
  <c r="N371" i="2"/>
  <c r="X370" i="2"/>
  <c r="W370" i="2"/>
  <c r="N370" i="2"/>
  <c r="W369" i="2"/>
  <c r="X369" i="2" s="1"/>
  <c r="N369" i="2"/>
  <c r="W368" i="2"/>
  <c r="X368" i="2" s="1"/>
  <c r="N368" i="2"/>
  <c r="X367" i="2"/>
  <c r="W367" i="2"/>
  <c r="N367" i="2"/>
  <c r="X366" i="2"/>
  <c r="W366" i="2"/>
  <c r="N366" i="2"/>
  <c r="W365" i="2"/>
  <c r="X365" i="2" s="1"/>
  <c r="X378" i="2" s="1"/>
  <c r="N365" i="2"/>
  <c r="V363" i="2"/>
  <c r="V362" i="2"/>
  <c r="W361" i="2"/>
  <c r="X361" i="2" s="1"/>
  <c r="N361" i="2"/>
  <c r="X360" i="2"/>
  <c r="X362" i="2" s="1"/>
  <c r="W360" i="2"/>
  <c r="Q498" i="2" s="1"/>
  <c r="N360" i="2"/>
  <c r="V356" i="2"/>
  <c r="W355" i="2"/>
  <c r="V355" i="2"/>
  <c r="W354" i="2"/>
  <c r="W356" i="2" s="1"/>
  <c r="N354" i="2"/>
  <c r="V352" i="2"/>
  <c r="V351" i="2"/>
  <c r="W350" i="2"/>
  <c r="X350" i="2" s="1"/>
  <c r="N350" i="2"/>
  <c r="X349" i="2"/>
  <c r="W349" i="2"/>
  <c r="N349" i="2"/>
  <c r="X348" i="2"/>
  <c r="W348" i="2"/>
  <c r="N348" i="2"/>
  <c r="W347" i="2"/>
  <c r="X347" i="2" s="1"/>
  <c r="X351" i="2" s="1"/>
  <c r="N347" i="2"/>
  <c r="V345" i="2"/>
  <c r="V344" i="2"/>
  <c r="W343" i="2"/>
  <c r="X343" i="2" s="1"/>
  <c r="N343" i="2"/>
  <c r="X342" i="2"/>
  <c r="X344" i="2" s="1"/>
  <c r="W342" i="2"/>
  <c r="W345" i="2" s="1"/>
  <c r="N342" i="2"/>
  <c r="V340" i="2"/>
  <c r="V339" i="2"/>
  <c r="W338" i="2"/>
  <c r="X338" i="2" s="1"/>
  <c r="N338" i="2"/>
  <c r="W337" i="2"/>
  <c r="W339" i="2" s="1"/>
  <c r="W336" i="2"/>
  <c r="X336" i="2" s="1"/>
  <c r="N336" i="2"/>
  <c r="W335" i="2"/>
  <c r="X335" i="2" s="1"/>
  <c r="N335" i="2"/>
  <c r="X334" i="2"/>
  <c r="W334" i="2"/>
  <c r="W340" i="2" s="1"/>
  <c r="N334" i="2"/>
  <c r="W331" i="2"/>
  <c r="V331" i="2"/>
  <c r="W330" i="2"/>
  <c r="V330" i="2"/>
  <c r="W329" i="2"/>
  <c r="X329" i="2" s="1"/>
  <c r="X330" i="2" s="1"/>
  <c r="N329" i="2"/>
  <c r="V327" i="2"/>
  <c r="V326" i="2"/>
  <c r="W325" i="2"/>
  <c r="W327" i="2" s="1"/>
  <c r="N325" i="2"/>
  <c r="X324" i="2"/>
  <c r="W324" i="2"/>
  <c r="V322" i="2"/>
  <c r="V321" i="2"/>
  <c r="W320" i="2"/>
  <c r="X320" i="2" s="1"/>
  <c r="N320" i="2"/>
  <c r="X319" i="2"/>
  <c r="W319" i="2"/>
  <c r="W322" i="2" s="1"/>
  <c r="X318" i="2"/>
  <c r="W318" i="2"/>
  <c r="N318" i="2"/>
  <c r="V316" i="2"/>
  <c r="V315" i="2"/>
  <c r="X314" i="2"/>
  <c r="W314" i="2"/>
  <c r="N314" i="2"/>
  <c r="W313" i="2"/>
  <c r="X313" i="2" s="1"/>
  <c r="N313" i="2"/>
  <c r="W312" i="2"/>
  <c r="X312" i="2" s="1"/>
  <c r="W311" i="2"/>
  <c r="X311" i="2" s="1"/>
  <c r="N311" i="2"/>
  <c r="W310" i="2"/>
  <c r="N310" i="2"/>
  <c r="X309" i="2"/>
  <c r="W309" i="2"/>
  <c r="N309" i="2"/>
  <c r="W308" i="2"/>
  <c r="X308" i="2" s="1"/>
  <c r="N308" i="2"/>
  <c r="W307" i="2"/>
  <c r="N307" i="2"/>
  <c r="W303" i="2"/>
  <c r="V303" i="2"/>
  <c r="W302" i="2"/>
  <c r="V302" i="2"/>
  <c r="X301" i="2"/>
  <c r="X302" i="2" s="1"/>
  <c r="W301" i="2"/>
  <c r="N301" i="2"/>
  <c r="W299" i="2"/>
  <c r="V299" i="2"/>
  <c r="V298" i="2"/>
  <c r="X297" i="2"/>
  <c r="X298" i="2" s="1"/>
  <c r="W297" i="2"/>
  <c r="W298" i="2" s="1"/>
  <c r="N297" i="2"/>
  <c r="V295" i="2"/>
  <c r="V294" i="2"/>
  <c r="X293" i="2"/>
  <c r="X294" i="2" s="1"/>
  <c r="W293" i="2"/>
  <c r="W295" i="2" s="1"/>
  <c r="N293" i="2"/>
  <c r="W291" i="2"/>
  <c r="V291" i="2"/>
  <c r="W290" i="2"/>
  <c r="V290" i="2"/>
  <c r="X289" i="2"/>
  <c r="X290" i="2" s="1"/>
  <c r="W289" i="2"/>
  <c r="N498" i="2" s="1"/>
  <c r="N289" i="2"/>
  <c r="V286" i="2"/>
  <c r="V285" i="2"/>
  <c r="X284" i="2"/>
  <c r="W284" i="2"/>
  <c r="N284" i="2"/>
  <c r="W283" i="2"/>
  <c r="X283" i="2" s="1"/>
  <c r="X285" i="2" s="1"/>
  <c r="N283" i="2"/>
  <c r="V281" i="2"/>
  <c r="V280" i="2"/>
  <c r="W279" i="2"/>
  <c r="X279" i="2" s="1"/>
  <c r="N279" i="2"/>
  <c r="X278" i="2"/>
  <c r="W278" i="2"/>
  <c r="N278" i="2"/>
  <c r="W277" i="2"/>
  <c r="X277" i="2" s="1"/>
  <c r="N277" i="2"/>
  <c r="X276" i="2"/>
  <c r="W276" i="2"/>
  <c r="W275" i="2"/>
  <c r="X275" i="2" s="1"/>
  <c r="N275" i="2"/>
  <c r="W274" i="2"/>
  <c r="X274" i="2" s="1"/>
  <c r="N274" i="2"/>
  <c r="X273" i="2"/>
  <c r="W273" i="2"/>
  <c r="N273" i="2"/>
  <c r="W272" i="2"/>
  <c r="W281" i="2" s="1"/>
  <c r="N272" i="2"/>
  <c r="V269" i="2"/>
  <c r="V268" i="2"/>
  <c r="W267" i="2"/>
  <c r="X267" i="2" s="1"/>
  <c r="N267" i="2"/>
  <c r="W266" i="2"/>
  <c r="X266" i="2" s="1"/>
  <c r="X268" i="2" s="1"/>
  <c r="N266" i="2"/>
  <c r="X265" i="2"/>
  <c r="W265" i="2"/>
  <c r="W269" i="2" s="1"/>
  <c r="N265" i="2"/>
  <c r="W263" i="2"/>
  <c r="V263" i="2"/>
  <c r="V262" i="2"/>
  <c r="W261" i="2"/>
  <c r="X261" i="2" s="1"/>
  <c r="N261" i="2"/>
  <c r="X260" i="2"/>
  <c r="W260" i="2"/>
  <c r="W262" i="2" s="1"/>
  <c r="W259" i="2"/>
  <c r="X259" i="2" s="1"/>
  <c r="X262" i="2" s="1"/>
  <c r="V257" i="2"/>
  <c r="V256" i="2"/>
  <c r="W255" i="2"/>
  <c r="X255" i="2" s="1"/>
  <c r="N255" i="2"/>
  <c r="X254" i="2"/>
  <c r="W254" i="2"/>
  <c r="N254" i="2"/>
  <c r="W253" i="2"/>
  <c r="W256" i="2" s="1"/>
  <c r="N253" i="2"/>
  <c r="V251" i="2"/>
  <c r="V250" i="2"/>
  <c r="W249" i="2"/>
  <c r="X249" i="2" s="1"/>
  <c r="N249" i="2"/>
  <c r="W248" i="2"/>
  <c r="X248" i="2" s="1"/>
  <c r="N248" i="2"/>
  <c r="W247" i="2"/>
  <c r="N247" i="2"/>
  <c r="X246" i="2"/>
  <c r="W246" i="2"/>
  <c r="N246" i="2"/>
  <c r="W245" i="2"/>
  <c r="X245" i="2" s="1"/>
  <c r="N245" i="2"/>
  <c r="W244" i="2"/>
  <c r="X244" i="2" s="1"/>
  <c r="X243" i="2"/>
  <c r="W243" i="2"/>
  <c r="X242" i="2"/>
  <c r="W242" i="2"/>
  <c r="N242" i="2"/>
  <c r="W241" i="2"/>
  <c r="X241" i="2" s="1"/>
  <c r="N241" i="2"/>
  <c r="W240" i="2"/>
  <c r="W250" i="2" s="1"/>
  <c r="N240" i="2"/>
  <c r="V238" i="2"/>
  <c r="W237" i="2"/>
  <c r="V237" i="2"/>
  <c r="X236" i="2"/>
  <c r="W236" i="2"/>
  <c r="N236" i="2"/>
  <c r="W235" i="2"/>
  <c r="X235" i="2" s="1"/>
  <c r="N235" i="2"/>
  <c r="W234" i="2"/>
  <c r="X234" i="2" s="1"/>
  <c r="X237" i="2" s="1"/>
  <c r="N234" i="2"/>
  <c r="V232" i="2"/>
  <c r="W231" i="2"/>
  <c r="V231" i="2"/>
  <c r="W230" i="2"/>
  <c r="X230" i="2" s="1"/>
  <c r="X231" i="2" s="1"/>
  <c r="N230" i="2"/>
  <c r="V228" i="2"/>
  <c r="V227" i="2"/>
  <c r="X226" i="2"/>
  <c r="W226" i="2"/>
  <c r="N226" i="2"/>
  <c r="W225" i="2"/>
  <c r="X225" i="2" s="1"/>
  <c r="N225" i="2"/>
  <c r="X224" i="2"/>
  <c r="W224" i="2"/>
  <c r="N224" i="2"/>
  <c r="W223" i="2"/>
  <c r="X223" i="2" s="1"/>
  <c r="N223" i="2"/>
  <c r="X222" i="2"/>
  <c r="W222" i="2"/>
  <c r="N222" i="2"/>
  <c r="W221" i="2"/>
  <c r="X221" i="2" s="1"/>
  <c r="N221" i="2"/>
  <c r="X220" i="2"/>
  <c r="W220" i="2"/>
  <c r="N220" i="2"/>
  <c r="W219" i="2"/>
  <c r="X219" i="2" s="1"/>
  <c r="N219" i="2"/>
  <c r="X218" i="2"/>
  <c r="W218" i="2"/>
  <c r="N218" i="2"/>
  <c r="W217" i="2"/>
  <c r="X217" i="2" s="1"/>
  <c r="N217" i="2"/>
  <c r="X216" i="2"/>
  <c r="W216" i="2"/>
  <c r="N216" i="2"/>
  <c r="W215" i="2"/>
  <c r="X215" i="2" s="1"/>
  <c r="N215" i="2"/>
  <c r="X214" i="2"/>
  <c r="W214" i="2"/>
  <c r="N214" i="2"/>
  <c r="W213" i="2"/>
  <c r="X213" i="2" s="1"/>
  <c r="N213" i="2"/>
  <c r="X212" i="2"/>
  <c r="W212" i="2"/>
  <c r="W228" i="2" s="1"/>
  <c r="N212" i="2"/>
  <c r="W209" i="2"/>
  <c r="V209" i="2"/>
  <c r="W208" i="2"/>
  <c r="V208" i="2"/>
  <c r="X207" i="2"/>
  <c r="X208" i="2" s="1"/>
  <c r="W207" i="2"/>
  <c r="J498" i="2" s="1"/>
  <c r="N207" i="2"/>
  <c r="V204" i="2"/>
  <c r="V203" i="2"/>
  <c r="X202" i="2"/>
  <c r="W202" i="2"/>
  <c r="N202" i="2"/>
  <c r="W201" i="2"/>
  <c r="X201" i="2" s="1"/>
  <c r="N201" i="2"/>
  <c r="W200" i="2"/>
  <c r="X200" i="2" s="1"/>
  <c r="X199" i="2"/>
  <c r="X203" i="2" s="1"/>
  <c r="W199" i="2"/>
  <c r="W204" i="2" s="1"/>
  <c r="V197" i="2"/>
  <c r="V196" i="2"/>
  <c r="W195" i="2"/>
  <c r="X195" i="2" s="1"/>
  <c r="N195" i="2"/>
  <c r="W194" i="2"/>
  <c r="X194" i="2" s="1"/>
  <c r="N194" i="2"/>
  <c r="X193" i="2"/>
  <c r="W193" i="2"/>
  <c r="N193" i="2"/>
  <c r="X192" i="2"/>
  <c r="W192" i="2"/>
  <c r="N192" i="2"/>
  <c r="W191" i="2"/>
  <c r="X191" i="2" s="1"/>
  <c r="N191" i="2"/>
  <c r="W190" i="2"/>
  <c r="X190" i="2" s="1"/>
  <c r="N190" i="2"/>
  <c r="X189" i="2"/>
  <c r="W189" i="2"/>
  <c r="N189" i="2"/>
  <c r="X188" i="2"/>
  <c r="W188" i="2"/>
  <c r="N188" i="2"/>
  <c r="W187" i="2"/>
  <c r="X187" i="2" s="1"/>
  <c r="N187" i="2"/>
  <c r="W186" i="2"/>
  <c r="X186" i="2" s="1"/>
  <c r="X185" i="2"/>
  <c r="W185" i="2"/>
  <c r="W184" i="2"/>
  <c r="X184" i="2" s="1"/>
  <c r="N184" i="2"/>
  <c r="W183" i="2"/>
  <c r="X183" i="2" s="1"/>
  <c r="N183" i="2"/>
  <c r="X182" i="2"/>
  <c r="W182" i="2"/>
  <c r="W181" i="2"/>
  <c r="X181" i="2" s="1"/>
  <c r="N181" i="2"/>
  <c r="X180" i="2"/>
  <c r="W180" i="2"/>
  <c r="W179" i="2"/>
  <c r="W197" i="2" s="1"/>
  <c r="N179" i="2"/>
  <c r="V177" i="2"/>
  <c r="V176" i="2"/>
  <c r="W175" i="2"/>
  <c r="X175" i="2" s="1"/>
  <c r="N175" i="2"/>
  <c r="W174" i="2"/>
  <c r="X174" i="2" s="1"/>
  <c r="N174" i="2"/>
  <c r="W173" i="2"/>
  <c r="W177" i="2" s="1"/>
  <c r="N173" i="2"/>
  <c r="X172" i="2"/>
  <c r="W172" i="2"/>
  <c r="W176" i="2" s="1"/>
  <c r="N172" i="2"/>
  <c r="V170" i="2"/>
  <c r="V169" i="2"/>
  <c r="X168" i="2"/>
  <c r="W168" i="2"/>
  <c r="N168" i="2"/>
  <c r="W167" i="2"/>
  <c r="X167" i="2" s="1"/>
  <c r="X169" i="2" s="1"/>
  <c r="V165" i="2"/>
  <c r="V164" i="2"/>
  <c r="W163" i="2"/>
  <c r="X163" i="2" s="1"/>
  <c r="N163" i="2"/>
  <c r="W162" i="2"/>
  <c r="W165" i="2" s="1"/>
  <c r="N162" i="2"/>
  <c r="W159" i="2"/>
  <c r="V159" i="2"/>
  <c r="V158" i="2"/>
  <c r="X157" i="2"/>
  <c r="W157" i="2"/>
  <c r="W156" i="2"/>
  <c r="X156" i="2" s="1"/>
  <c r="N156" i="2"/>
  <c r="X155" i="2"/>
  <c r="W155" i="2"/>
  <c r="N155" i="2"/>
  <c r="W154" i="2"/>
  <c r="X154" i="2" s="1"/>
  <c r="N154" i="2"/>
  <c r="X153" i="2"/>
  <c r="W153" i="2"/>
  <c r="N153" i="2"/>
  <c r="W152" i="2"/>
  <c r="X152" i="2" s="1"/>
  <c r="N152" i="2"/>
  <c r="X151" i="2"/>
  <c r="W151" i="2"/>
  <c r="N151" i="2"/>
  <c r="W150" i="2"/>
  <c r="X150" i="2" s="1"/>
  <c r="N150" i="2"/>
  <c r="X149" i="2"/>
  <c r="W149" i="2"/>
  <c r="W158" i="2" s="1"/>
  <c r="N149" i="2"/>
  <c r="V146" i="2"/>
  <c r="W145" i="2"/>
  <c r="V145" i="2"/>
  <c r="X144" i="2"/>
  <c r="W144" i="2"/>
  <c r="N144" i="2"/>
  <c r="W143" i="2"/>
  <c r="X143" i="2" s="1"/>
  <c r="N143" i="2"/>
  <c r="W142" i="2"/>
  <c r="G498" i="2" s="1"/>
  <c r="N142" i="2"/>
  <c r="V138" i="2"/>
  <c r="W137" i="2"/>
  <c r="V137" i="2"/>
  <c r="W136" i="2"/>
  <c r="X136" i="2" s="1"/>
  <c r="N136" i="2"/>
  <c r="X135" i="2"/>
  <c r="W135" i="2"/>
  <c r="N135" i="2"/>
  <c r="X134" i="2"/>
  <c r="W134" i="2"/>
  <c r="X133" i="2"/>
  <c r="W133" i="2"/>
  <c r="F498" i="2" s="1"/>
  <c r="N133" i="2"/>
  <c r="V130" i="2"/>
  <c r="V129" i="2"/>
  <c r="W128" i="2"/>
  <c r="X128" i="2" s="1"/>
  <c r="X127" i="2"/>
  <c r="W127" i="2"/>
  <c r="N127" i="2"/>
  <c r="W126" i="2"/>
  <c r="X126" i="2" s="1"/>
  <c r="W125" i="2"/>
  <c r="X125" i="2" s="1"/>
  <c r="W124" i="2"/>
  <c r="X124" i="2" s="1"/>
  <c r="X123" i="2"/>
  <c r="W123" i="2"/>
  <c r="N123" i="2"/>
  <c r="X122" i="2"/>
  <c r="W122" i="2"/>
  <c r="W130" i="2" s="1"/>
  <c r="N122" i="2"/>
  <c r="V120" i="2"/>
  <c r="V119" i="2"/>
  <c r="X118" i="2"/>
  <c r="W118" i="2"/>
  <c r="W117" i="2"/>
  <c r="X117" i="2" s="1"/>
  <c r="N117" i="2"/>
  <c r="W116" i="2"/>
  <c r="X116" i="2" s="1"/>
  <c r="W115" i="2"/>
  <c r="X115" i="2" s="1"/>
  <c r="W114" i="2"/>
  <c r="X114" i="2" s="1"/>
  <c r="W113" i="2"/>
  <c r="X113" i="2" s="1"/>
  <c r="X112" i="2"/>
  <c r="W112" i="2"/>
  <c r="W111" i="2"/>
  <c r="X111" i="2" s="1"/>
  <c r="N111" i="2"/>
  <c r="X110" i="2"/>
  <c r="W110" i="2"/>
  <c r="X109" i="2"/>
  <c r="W109" i="2"/>
  <c r="W108" i="2"/>
  <c r="W120" i="2" s="1"/>
  <c r="V106" i="2"/>
  <c r="V105" i="2"/>
  <c r="W104" i="2"/>
  <c r="X104" i="2" s="1"/>
  <c r="W103" i="2"/>
  <c r="X103" i="2" s="1"/>
  <c r="W102" i="2"/>
  <c r="X102" i="2" s="1"/>
  <c r="N102" i="2"/>
  <c r="X101" i="2"/>
  <c r="W101" i="2"/>
  <c r="N101" i="2"/>
  <c r="W100" i="2"/>
  <c r="X100" i="2" s="1"/>
  <c r="N100" i="2"/>
  <c r="X99" i="2"/>
  <c r="W99" i="2"/>
  <c r="N99" i="2"/>
  <c r="W98" i="2"/>
  <c r="X98" i="2" s="1"/>
  <c r="N98" i="2"/>
  <c r="X97" i="2"/>
  <c r="W97" i="2"/>
  <c r="W106" i="2" s="1"/>
  <c r="N97" i="2"/>
  <c r="W96" i="2"/>
  <c r="X96" i="2" s="1"/>
  <c r="N96" i="2"/>
  <c r="W94" i="2"/>
  <c r="V94" i="2"/>
  <c r="V93" i="2"/>
  <c r="W92" i="2"/>
  <c r="X92" i="2" s="1"/>
  <c r="N92" i="2"/>
  <c r="W91" i="2"/>
  <c r="X91" i="2" s="1"/>
  <c r="X90" i="2"/>
  <c r="W90" i="2"/>
  <c r="X89" i="2"/>
  <c r="W89" i="2"/>
  <c r="X88" i="2"/>
  <c r="W88" i="2"/>
  <c r="W93" i="2" s="1"/>
  <c r="N88" i="2"/>
  <c r="V86" i="2"/>
  <c r="V85" i="2"/>
  <c r="X84" i="2"/>
  <c r="W84" i="2"/>
  <c r="N84" i="2"/>
  <c r="W83" i="2"/>
  <c r="X83" i="2" s="1"/>
  <c r="N83" i="2"/>
  <c r="W82" i="2"/>
  <c r="X82" i="2" s="1"/>
  <c r="N82" i="2"/>
  <c r="X81" i="2"/>
  <c r="W81" i="2"/>
  <c r="N81" i="2"/>
  <c r="X80" i="2"/>
  <c r="W80" i="2"/>
  <c r="X79" i="2"/>
  <c r="W79" i="2"/>
  <c r="X78" i="2"/>
  <c r="W78" i="2"/>
  <c r="W77" i="2"/>
  <c r="X77" i="2" s="1"/>
  <c r="N77" i="2"/>
  <c r="X76" i="2"/>
  <c r="W76" i="2"/>
  <c r="N76" i="2"/>
  <c r="X75" i="2"/>
  <c r="W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E498" i="2" s="1"/>
  <c r="V60" i="2"/>
  <c r="V59" i="2"/>
  <c r="W58" i="2"/>
  <c r="X58" i="2" s="1"/>
  <c r="W57" i="2"/>
  <c r="X57" i="2" s="1"/>
  <c r="N57" i="2"/>
  <c r="W56" i="2"/>
  <c r="X56" i="2" s="1"/>
  <c r="W55" i="2"/>
  <c r="D498" i="2" s="1"/>
  <c r="N55" i="2"/>
  <c r="V52" i="2"/>
  <c r="W51" i="2"/>
  <c r="V51" i="2"/>
  <c r="W50" i="2"/>
  <c r="X50" i="2" s="1"/>
  <c r="N50" i="2"/>
  <c r="X49" i="2"/>
  <c r="X51" i="2" s="1"/>
  <c r="W49" i="2"/>
  <c r="C498" i="2" s="1"/>
  <c r="N49" i="2"/>
  <c r="W45" i="2"/>
  <c r="V45" i="2"/>
  <c r="W44" i="2"/>
  <c r="V44" i="2"/>
  <c r="W43" i="2"/>
  <c r="X43" i="2" s="1"/>
  <c r="X44" i="2" s="1"/>
  <c r="N43" i="2"/>
  <c r="V41" i="2"/>
  <c r="V40" i="2"/>
  <c r="W39" i="2"/>
  <c r="W41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X28" i="2"/>
  <c r="W28" i="2"/>
  <c r="N28" i="2"/>
  <c r="W27" i="2"/>
  <c r="X27" i="2" s="1"/>
  <c r="N27" i="2"/>
  <c r="W26" i="2"/>
  <c r="W32" i="2" s="1"/>
  <c r="N26" i="2"/>
  <c r="W24" i="2"/>
  <c r="V24" i="2"/>
  <c r="W23" i="2"/>
  <c r="V23" i="2"/>
  <c r="X22" i="2"/>
  <c r="X23" i="2" s="1"/>
  <c r="W22" i="2"/>
  <c r="W489" i="2" s="1"/>
  <c r="N22" i="2"/>
  <c r="H10" i="2"/>
  <c r="A9" i="2"/>
  <c r="J9" i="2" s="1"/>
  <c r="D7" i="2"/>
  <c r="O6" i="2"/>
  <c r="N2" i="2"/>
  <c r="V488" i="2" l="1"/>
  <c r="W251" i="2"/>
  <c r="X240" i="2"/>
  <c r="O498" i="2"/>
  <c r="W316" i="2"/>
  <c r="X307" i="2"/>
  <c r="V492" i="2"/>
  <c r="X321" i="2"/>
  <c r="V491" i="2"/>
  <c r="F9" i="2"/>
  <c r="A10" i="2"/>
  <c r="F10" i="2"/>
  <c r="X385" i="2"/>
  <c r="X458" i="2"/>
  <c r="X129" i="2"/>
  <c r="X137" i="2"/>
  <c r="X176" i="2"/>
  <c r="X412" i="2"/>
  <c r="X158" i="2"/>
  <c r="X227" i="2"/>
  <c r="X93" i="2"/>
  <c r="X105" i="2"/>
  <c r="X39" i="2"/>
  <c r="X40" i="2" s="1"/>
  <c r="W52" i="2"/>
  <c r="W59" i="2"/>
  <c r="W138" i="2"/>
  <c r="X162" i="2"/>
  <c r="X164" i="2" s="1"/>
  <c r="X173" i="2"/>
  <c r="W196" i="2"/>
  <c r="W232" i="2"/>
  <c r="X247" i="2"/>
  <c r="X250" i="2" s="1"/>
  <c r="W268" i="2"/>
  <c r="X325" i="2"/>
  <c r="X326" i="2" s="1"/>
  <c r="X337" i="2"/>
  <c r="X339" i="2" s="1"/>
  <c r="W352" i="2"/>
  <c r="W389" i="2"/>
  <c r="W402" i="2"/>
  <c r="X441" i="2"/>
  <c r="X443" i="2" s="1"/>
  <c r="W490" i="2"/>
  <c r="W491" i="2" s="1"/>
  <c r="H498" i="2"/>
  <c r="W33" i="2"/>
  <c r="W227" i="2"/>
  <c r="W257" i="2"/>
  <c r="W396" i="2"/>
  <c r="W412" i="2"/>
  <c r="W466" i="2"/>
  <c r="W472" i="2"/>
  <c r="I498" i="2"/>
  <c r="H9" i="2"/>
  <c r="W105" i="2"/>
  <c r="W146" i="2"/>
  <c r="W238" i="2"/>
  <c r="X253" i="2"/>
  <c r="X256" i="2" s="1"/>
  <c r="X310" i="2"/>
  <c r="X315" i="2" s="1"/>
  <c r="W326" i="2"/>
  <c r="W379" i="2"/>
  <c r="X447" i="2"/>
  <c r="X452" i="2" s="1"/>
  <c r="W458" i="2"/>
  <c r="W479" i="2"/>
  <c r="W40" i="2"/>
  <c r="X179" i="2"/>
  <c r="X196" i="2" s="1"/>
  <c r="X55" i="2"/>
  <c r="X59" i="2" s="1"/>
  <c r="W60" i="2"/>
  <c r="W488" i="2" s="1"/>
  <c r="W85" i="2"/>
  <c r="X142" i="2"/>
  <c r="X145" i="2" s="1"/>
  <c r="W169" i="2"/>
  <c r="W203" i="2"/>
  <c r="W285" i="2"/>
  <c r="W315" i="2"/>
  <c r="X354" i="2"/>
  <c r="X355" i="2" s="1"/>
  <c r="W390" i="2"/>
  <c r="W403" i="2"/>
  <c r="W486" i="2"/>
  <c r="L498" i="2"/>
  <c r="W280" i="2"/>
  <c r="W321" i="2"/>
  <c r="W344" i="2"/>
  <c r="W362" i="2"/>
  <c r="W385" i="2"/>
  <c r="W413" i="2"/>
  <c r="W467" i="2"/>
  <c r="M498" i="2"/>
  <c r="W164" i="2"/>
  <c r="W443" i="2"/>
  <c r="W459" i="2"/>
  <c r="X481" i="2"/>
  <c r="X486" i="2" s="1"/>
  <c r="W129" i="2"/>
  <c r="X272" i="2"/>
  <c r="X280" i="2" s="1"/>
  <c r="W286" i="2"/>
  <c r="X415" i="2"/>
  <c r="X416" i="2" s="1"/>
  <c r="W438" i="2"/>
  <c r="X469" i="2"/>
  <c r="X471" i="2" s="1"/>
  <c r="B498" i="2"/>
  <c r="X108" i="2"/>
  <c r="X119" i="2" s="1"/>
  <c r="X400" i="2"/>
  <c r="X402" i="2" s="1"/>
  <c r="X430" i="2"/>
  <c r="X438" i="2" s="1"/>
  <c r="X463" i="2"/>
  <c r="X466" i="2" s="1"/>
  <c r="P498" i="2"/>
  <c r="X26" i="2"/>
  <c r="X32" i="2" s="1"/>
  <c r="X63" i="2"/>
  <c r="X85" i="2" s="1"/>
  <c r="W86" i="2"/>
  <c r="W170" i="2"/>
  <c r="W119" i="2"/>
  <c r="W294" i="2"/>
  <c r="W363" i="2"/>
  <c r="X423" i="2"/>
  <c r="X424" i="2" s="1"/>
  <c r="W351" i="2"/>
  <c r="W492" i="2" l="1"/>
  <c r="X493" i="2"/>
</calcChain>
</file>

<file path=xl/sharedStrings.xml><?xml version="1.0" encoding="utf-8"?>
<sst xmlns="http://schemas.openxmlformats.org/spreadsheetml/2006/main" count="3254" uniqueCount="741">
  <si>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</si>
  <si>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</si>
  <si>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</si>
  <si>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</si>
  <si>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</si>
  <si>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</si>
  <si>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</si>
  <si>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</si>
  <si>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</si>
  <si>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</si>
  <si>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</si>
  <si>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</si>
  <si>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</si>
  <si>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</si>
  <si>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</si>
  <si>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</si>
  <si>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</si>
  <si>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</si>
  <si>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</si>
  <si>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</si>
  <si>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</si>
  <si>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</si>
  <si>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</si>
  <si>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</si>
  <si>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</si>
  <si>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</si>
  <si>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</si>
  <si>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</si>
  <si>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</si>
  <si>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</si>
  <si>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</si>
  <si>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</si>
  <si>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</si>
  <si>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</si>
  <si>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</si>
  <si>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</si>
  <si>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</si>
  <si>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</si>
  <si>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</si>
  <si>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</si>
  <si>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</si>
  <si>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</si>
  <si>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</si>
  <si>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</si>
  <si>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</si>
  <si>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</si>
  <si>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</si>
  <si>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</si>
  <si>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</si>
  <si>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</si>
  <si>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</si>
  <si>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</si>
  <si>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</si>
  <si>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</si>
  <si>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</si>
  <si>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</si>
  <si>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</si>
  <si>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</si>
  <si>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</si>
  <si>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</si>
  <si>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</si>
  <si>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</si>
  <si>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</si>
  <si>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</si>
  <si>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</si>
  <si>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</si>
  <si>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</si>
  <si>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22.01.2024</t>
  </si>
  <si>
    <t>19.01.2024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</si>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</sst>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98"/>
  <sheetViews>
    <sheetView showGridLines="0" tabSelected="1" topLeftCell="F278" zoomScaleNormal="100" zoomScaleSheetLayoutView="100" workbookViewId="0">
      <selection activeCell="V241" sqref="V2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7" t="s">
        <v>29</v>
      </c>
      <c r="E1" s="337"/>
      <c r="F1" s="337"/>
      <c r="G1" s="14" t="s">
        <v>66</v>
      </c>
      <c r="H1" s="337" t="s">
        <v>49</v>
      </c>
      <c r="I1" s="337"/>
      <c r="J1" s="337"/>
      <c r="K1" s="337"/>
      <c r="L1" s="337"/>
      <c r="M1" s="337"/>
      <c r="N1" s="337"/>
      <c r="O1" s="337"/>
      <c r="P1" s="338" t="s">
        <v>67</v>
      </c>
      <c r="Q1" s="339"/>
      <c r="R1" s="33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0"/>
      <c r="P2" s="340"/>
      <c r="Q2" s="340"/>
      <c r="R2" s="340"/>
      <c r="S2" s="340"/>
      <c r="T2" s="340"/>
      <c r="U2" s="34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0"/>
      <c r="O3" s="340"/>
      <c r="P3" s="340"/>
      <c r="Q3" s="340"/>
      <c r="R3" s="340"/>
      <c r="S3" s="340"/>
      <c r="T3" s="340"/>
      <c r="U3" s="34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41" t="s">
        <v>8</v>
      </c>
      <c r="B5" s="341"/>
      <c r="C5" s="341"/>
      <c r="D5" s="342"/>
      <c r="E5" s="342"/>
      <c r="F5" s="343" t="s">
        <v>14</v>
      </c>
      <c r="G5" s="343"/>
      <c r="H5" s="342"/>
      <c r="I5" s="342"/>
      <c r="J5" s="342"/>
      <c r="K5" s="342"/>
      <c r="L5" s="342"/>
      <c r="N5" s="27" t="s">
        <v>4</v>
      </c>
      <c r="O5" s="344">
        <v>45317</v>
      </c>
      <c r="P5" s="344"/>
      <c r="R5" s="345" t="s">
        <v>3</v>
      </c>
      <c r="S5" s="346"/>
      <c r="T5" s="347" t="s">
        <v>705</v>
      </c>
      <c r="U5" s="348"/>
      <c r="Z5" s="60"/>
      <c r="AA5" s="60"/>
      <c r="AB5" s="60"/>
    </row>
    <row r="6" spans="1:29" s="17" customFormat="1" ht="24" customHeight="1" x14ac:dyDescent="0.2">
      <c r="A6" s="341" t="s">
        <v>1</v>
      </c>
      <c r="B6" s="341"/>
      <c r="C6" s="341"/>
      <c r="D6" s="349" t="s">
        <v>715</v>
      </c>
      <c r="E6" s="349"/>
      <c r="F6" s="349"/>
      <c r="G6" s="349"/>
      <c r="H6" s="349"/>
      <c r="I6" s="349"/>
      <c r="J6" s="349"/>
      <c r="K6" s="349"/>
      <c r="L6" s="349"/>
      <c r="N6" s="27" t="s">
        <v>30</v>
      </c>
      <c r="O6" s="350" t="str">
        <f>IF(O5=0," ",CHOOSE(WEEKDAY(O5,2),"Понедельник","Вторник","Среда","Четверг","Пятница","Суббота","Воскресенье"))</f>
        <v>Пятница</v>
      </c>
      <c r="P6" s="350"/>
      <c r="R6" s="351" t="s">
        <v>5</v>
      </c>
      <c r="S6" s="352"/>
      <c r="T6" s="353" t="s">
        <v>69</v>
      </c>
      <c r="U6" s="35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59" t="str">
        <f>IFERROR(VLOOKUP(DeliveryAddress,Table,3,0),1)</f>
        <v>4</v>
      </c>
      <c r="E7" s="360"/>
      <c r="F7" s="360"/>
      <c r="G7" s="360"/>
      <c r="H7" s="360"/>
      <c r="I7" s="360"/>
      <c r="J7" s="360"/>
      <c r="K7" s="360"/>
      <c r="L7" s="361"/>
      <c r="N7" s="29"/>
      <c r="O7" s="49"/>
      <c r="P7" s="49"/>
      <c r="R7" s="351"/>
      <c r="S7" s="352"/>
      <c r="T7" s="355"/>
      <c r="U7" s="356"/>
      <c r="Z7" s="60"/>
      <c r="AA7" s="60"/>
      <c r="AB7" s="60"/>
    </row>
    <row r="8" spans="1:29" s="17" customFormat="1" ht="25.5" customHeight="1" x14ac:dyDescent="0.2">
      <c r="A8" s="362" t="s">
        <v>60</v>
      </c>
      <c r="B8" s="362"/>
      <c r="C8" s="362"/>
      <c r="D8" s="363"/>
      <c r="E8" s="363"/>
      <c r="F8" s="363"/>
      <c r="G8" s="363"/>
      <c r="H8" s="363"/>
      <c r="I8" s="363"/>
      <c r="J8" s="363"/>
      <c r="K8" s="363"/>
      <c r="L8" s="363"/>
      <c r="N8" s="27" t="s">
        <v>11</v>
      </c>
      <c r="O8" s="364">
        <v>0.33333333333333331</v>
      </c>
      <c r="P8" s="364"/>
      <c r="R8" s="351"/>
      <c r="S8" s="352"/>
      <c r="T8" s="355"/>
      <c r="U8" s="356"/>
      <c r="Z8" s="60"/>
      <c r="AA8" s="60"/>
      <c r="AB8" s="60"/>
    </row>
    <row r="9" spans="1:29" s="17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366" t="s">
        <v>48</v>
      </c>
      <c r="E9" s="367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68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31" t="s">
        <v>15</v>
      </c>
      <c r="O9" s="344"/>
      <c r="P9" s="344"/>
      <c r="R9" s="351"/>
      <c r="S9" s="352"/>
      <c r="T9" s="357"/>
      <c r="U9" s="35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366"/>
      <c r="E10" s="367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369" t="str">
        <f>IFERROR(VLOOKUP($D$10,Proxy,2,FALSE),"")</f>
        <v/>
      </c>
      <c r="I10" s="369"/>
      <c r="J10" s="369"/>
      <c r="K10" s="369"/>
      <c r="L10" s="369"/>
      <c r="N10" s="31" t="s">
        <v>35</v>
      </c>
      <c r="O10" s="364"/>
      <c r="P10" s="364"/>
      <c r="S10" s="29" t="s">
        <v>12</v>
      </c>
      <c r="T10" s="370" t="s">
        <v>70</v>
      </c>
      <c r="U10" s="37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64"/>
      <c r="P11" s="364"/>
      <c r="S11" s="29" t="s">
        <v>31</v>
      </c>
      <c r="T11" s="372" t="s">
        <v>57</v>
      </c>
      <c r="U11" s="37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73" t="s">
        <v>71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N12" s="27" t="s">
        <v>33</v>
      </c>
      <c r="O12" s="374"/>
      <c r="P12" s="374"/>
      <c r="Q12" s="28"/>
      <c r="R12"/>
      <c r="S12" s="29" t="s">
        <v>48</v>
      </c>
      <c r="T12" s="375"/>
      <c r="U12" s="375"/>
      <c r="V12"/>
      <c r="Z12" s="60"/>
      <c r="AA12" s="60"/>
      <c r="AB12" s="60"/>
    </row>
    <row r="13" spans="1:29" s="17" customFormat="1" ht="23.25" customHeight="1" x14ac:dyDescent="0.2">
      <c r="A13" s="373" t="s">
        <v>72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1"/>
      <c r="N13" s="31" t="s">
        <v>34</v>
      </c>
      <c r="O13" s="372"/>
      <c r="P13" s="37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73" t="s">
        <v>73</v>
      </c>
      <c r="B14" s="373"/>
      <c r="C14" s="373"/>
      <c r="D14" s="373"/>
      <c r="E14" s="373"/>
      <c r="F14" s="373"/>
      <c r="G14" s="373"/>
      <c r="H14" s="373"/>
      <c r="I14" s="373"/>
      <c r="J14" s="373"/>
      <c r="K14" s="373"/>
      <c r="L14" s="37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76" t="s">
        <v>74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/>
      <c r="N15" s="377" t="s">
        <v>63</v>
      </c>
      <c r="O15" s="377"/>
      <c r="P15" s="377"/>
      <c r="Q15" s="377"/>
      <c r="R15" s="37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78"/>
      <c r="O16" s="378"/>
      <c r="P16" s="378"/>
      <c r="Q16" s="378"/>
      <c r="R16" s="37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0" t="s">
        <v>61</v>
      </c>
      <c r="B17" s="380" t="s">
        <v>51</v>
      </c>
      <c r="C17" s="381" t="s">
        <v>50</v>
      </c>
      <c r="D17" s="380" t="s">
        <v>52</v>
      </c>
      <c r="E17" s="380"/>
      <c r="F17" s="380" t="s">
        <v>24</v>
      </c>
      <c r="G17" s="380" t="s">
        <v>27</v>
      </c>
      <c r="H17" s="380" t="s">
        <v>25</v>
      </c>
      <c r="I17" s="380" t="s">
        <v>26</v>
      </c>
      <c r="J17" s="382" t="s">
        <v>16</v>
      </c>
      <c r="K17" s="382" t="s">
        <v>65</v>
      </c>
      <c r="L17" s="382" t="s">
        <v>2</v>
      </c>
      <c r="M17" s="380" t="s">
        <v>28</v>
      </c>
      <c r="N17" s="380" t="s">
        <v>17</v>
      </c>
      <c r="O17" s="380"/>
      <c r="P17" s="380"/>
      <c r="Q17" s="380"/>
      <c r="R17" s="380"/>
      <c r="S17" s="379" t="s">
        <v>58</v>
      </c>
      <c r="T17" s="380"/>
      <c r="U17" s="380" t="s">
        <v>6</v>
      </c>
      <c r="V17" s="380" t="s">
        <v>44</v>
      </c>
      <c r="W17" s="384" t="s">
        <v>56</v>
      </c>
      <c r="X17" s="380" t="s">
        <v>18</v>
      </c>
      <c r="Y17" s="386" t="s">
        <v>62</v>
      </c>
      <c r="Z17" s="386" t="s">
        <v>19</v>
      </c>
      <c r="AA17" s="387" t="s">
        <v>59</v>
      </c>
      <c r="AB17" s="388"/>
      <c r="AC17" s="389"/>
      <c r="AD17" s="393"/>
      <c r="BA17" s="394" t="s">
        <v>64</v>
      </c>
    </row>
    <row r="18" spans="1:53" ht="14.25" customHeight="1" x14ac:dyDescent="0.2">
      <c r="A18" s="380"/>
      <c r="B18" s="380"/>
      <c r="C18" s="381"/>
      <c r="D18" s="380"/>
      <c r="E18" s="380"/>
      <c r="F18" s="380" t="s">
        <v>20</v>
      </c>
      <c r="G18" s="380" t="s">
        <v>21</v>
      </c>
      <c r="H18" s="380" t="s">
        <v>22</v>
      </c>
      <c r="I18" s="380" t="s">
        <v>22</v>
      </c>
      <c r="J18" s="383"/>
      <c r="K18" s="383"/>
      <c r="L18" s="383"/>
      <c r="M18" s="380"/>
      <c r="N18" s="380"/>
      <c r="O18" s="380"/>
      <c r="P18" s="380"/>
      <c r="Q18" s="380"/>
      <c r="R18" s="380"/>
      <c r="S18" s="36" t="s">
        <v>47</v>
      </c>
      <c r="T18" s="36" t="s">
        <v>46</v>
      </c>
      <c r="U18" s="380"/>
      <c r="V18" s="380"/>
      <c r="W18" s="385"/>
      <c r="X18" s="380"/>
      <c r="Y18" s="386"/>
      <c r="Z18" s="386"/>
      <c r="AA18" s="390"/>
      <c r="AB18" s="391"/>
      <c r="AC18" s="392"/>
      <c r="AD18" s="393"/>
      <c r="BA18" s="394"/>
    </row>
    <row r="19" spans="1:53" ht="27.75" customHeight="1" x14ac:dyDescent="0.2">
      <c r="A19" s="395" t="s">
        <v>75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55"/>
      <c r="Z19" s="55"/>
    </row>
    <row r="20" spans="1:53" ht="16.5" customHeight="1" x14ac:dyDescent="0.25">
      <c r="A20" s="396" t="s">
        <v>75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66"/>
      <c r="Z20" s="66"/>
    </row>
    <row r="21" spans="1:53" ht="14.25" customHeight="1" x14ac:dyDescent="0.25">
      <c r="A21" s="397" t="s">
        <v>76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98">
        <v>4607091389258</v>
      </c>
      <c r="E22" s="39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0"/>
      <c r="P22" s="400"/>
      <c r="Q22" s="400"/>
      <c r="R22" s="401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6"/>
      <c r="N23" s="402" t="s">
        <v>43</v>
      </c>
      <c r="O23" s="403"/>
      <c r="P23" s="403"/>
      <c r="Q23" s="403"/>
      <c r="R23" s="403"/>
      <c r="S23" s="403"/>
      <c r="T23" s="40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6"/>
      <c r="N24" s="402" t="s">
        <v>43</v>
      </c>
      <c r="O24" s="403"/>
      <c r="P24" s="403"/>
      <c r="Q24" s="403"/>
      <c r="R24" s="403"/>
      <c r="S24" s="403"/>
      <c r="T24" s="40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97" t="s">
        <v>81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98">
        <v>4607091383881</v>
      </c>
      <c r="E26" s="39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0"/>
      <c r="P26" s="400"/>
      <c r="Q26" s="400"/>
      <c r="R26" s="401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98">
        <v>4607091388237</v>
      </c>
      <c r="E27" s="39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40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00"/>
      <c r="P27" s="400"/>
      <c r="Q27" s="400"/>
      <c r="R27" s="401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98">
        <v>4607091383935</v>
      </c>
      <c r="E28" s="39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0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0"/>
      <c r="P28" s="400"/>
      <c r="Q28" s="400"/>
      <c r="R28" s="401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98">
        <v>4680115881853</v>
      </c>
      <c r="E29" s="39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0"/>
      <c r="P29" s="400"/>
      <c r="Q29" s="400"/>
      <c r="R29" s="401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98">
        <v>4607091383911</v>
      </c>
      <c r="E30" s="39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1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00"/>
      <c r="P30" s="400"/>
      <c r="Q30" s="400"/>
      <c r="R30" s="401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98">
        <v>4607091388244</v>
      </c>
      <c r="E31" s="39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1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00"/>
      <c r="P31" s="400"/>
      <c r="Q31" s="400"/>
      <c r="R31" s="401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405"/>
      <c r="B32" s="405"/>
      <c r="C32" s="405"/>
      <c r="D32" s="405"/>
      <c r="E32" s="405"/>
      <c r="F32" s="405"/>
      <c r="G32" s="405"/>
      <c r="H32" s="405"/>
      <c r="I32" s="405"/>
      <c r="J32" s="405"/>
      <c r="K32" s="405"/>
      <c r="L32" s="405"/>
      <c r="M32" s="406"/>
      <c r="N32" s="402" t="s">
        <v>43</v>
      </c>
      <c r="O32" s="403"/>
      <c r="P32" s="403"/>
      <c r="Q32" s="403"/>
      <c r="R32" s="403"/>
      <c r="S32" s="403"/>
      <c r="T32" s="404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405"/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6"/>
      <c r="N33" s="402" t="s">
        <v>43</v>
      </c>
      <c r="O33" s="403"/>
      <c r="P33" s="403"/>
      <c r="Q33" s="403"/>
      <c r="R33" s="403"/>
      <c r="S33" s="403"/>
      <c r="T33" s="404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97" t="s">
        <v>94</v>
      </c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397"/>
      <c r="O34" s="397"/>
      <c r="P34" s="397"/>
      <c r="Q34" s="397"/>
      <c r="R34" s="397"/>
      <c r="S34" s="397"/>
      <c r="T34" s="397"/>
      <c r="U34" s="397"/>
      <c r="V34" s="397"/>
      <c r="W34" s="397"/>
      <c r="X34" s="39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98">
        <v>4607091388503</v>
      </c>
      <c r="E35" s="39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00"/>
      <c r="P35" s="400"/>
      <c r="Q35" s="400"/>
      <c r="R35" s="401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405"/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6"/>
      <c r="N36" s="402" t="s">
        <v>43</v>
      </c>
      <c r="O36" s="403"/>
      <c r="P36" s="403"/>
      <c r="Q36" s="403"/>
      <c r="R36" s="403"/>
      <c r="S36" s="403"/>
      <c r="T36" s="404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405"/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6"/>
      <c r="N37" s="402" t="s">
        <v>43</v>
      </c>
      <c r="O37" s="403"/>
      <c r="P37" s="403"/>
      <c r="Q37" s="403"/>
      <c r="R37" s="403"/>
      <c r="S37" s="403"/>
      <c r="T37" s="404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97" t="s">
        <v>99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98">
        <v>4607091388282</v>
      </c>
      <c r="E39" s="398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00"/>
      <c r="P39" s="400"/>
      <c r="Q39" s="400"/>
      <c r="R39" s="401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405"/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6"/>
      <c r="N40" s="402" t="s">
        <v>43</v>
      </c>
      <c r="O40" s="403"/>
      <c r="P40" s="403"/>
      <c r="Q40" s="403"/>
      <c r="R40" s="403"/>
      <c r="S40" s="403"/>
      <c r="T40" s="404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405"/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6"/>
      <c r="N41" s="402" t="s">
        <v>43</v>
      </c>
      <c r="O41" s="403"/>
      <c r="P41" s="403"/>
      <c r="Q41" s="403"/>
      <c r="R41" s="403"/>
      <c r="S41" s="403"/>
      <c r="T41" s="404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97" t="s">
        <v>103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98">
        <v>4607091389111</v>
      </c>
      <c r="E43" s="398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1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00"/>
      <c r="P43" s="400"/>
      <c r="Q43" s="400"/>
      <c r="R43" s="401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405"/>
      <c r="B44" s="405"/>
      <c r="C44" s="405"/>
      <c r="D44" s="405"/>
      <c r="E44" s="405"/>
      <c r="F44" s="405"/>
      <c r="G44" s="405"/>
      <c r="H44" s="405"/>
      <c r="I44" s="405"/>
      <c r="J44" s="405"/>
      <c r="K44" s="405"/>
      <c r="L44" s="405"/>
      <c r="M44" s="406"/>
      <c r="N44" s="402" t="s">
        <v>43</v>
      </c>
      <c r="O44" s="403"/>
      <c r="P44" s="403"/>
      <c r="Q44" s="403"/>
      <c r="R44" s="403"/>
      <c r="S44" s="403"/>
      <c r="T44" s="404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405"/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6"/>
      <c r="N45" s="402" t="s">
        <v>43</v>
      </c>
      <c r="O45" s="403"/>
      <c r="P45" s="403"/>
      <c r="Q45" s="403"/>
      <c r="R45" s="403"/>
      <c r="S45" s="403"/>
      <c r="T45" s="404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95" t="s">
        <v>106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55"/>
      <c r="Z46" s="55"/>
    </row>
    <row r="47" spans="1:53" ht="16.5" customHeight="1" x14ac:dyDescent="0.25">
      <c r="A47" s="396" t="s">
        <v>107</v>
      </c>
      <c r="B47" s="396"/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  <c r="R47" s="396"/>
      <c r="S47" s="396"/>
      <c r="T47" s="396"/>
      <c r="U47" s="396"/>
      <c r="V47" s="396"/>
      <c r="W47" s="396"/>
      <c r="X47" s="396"/>
      <c r="Y47" s="66"/>
      <c r="Z47" s="66"/>
    </row>
    <row r="48" spans="1:53" ht="14.25" customHeight="1" x14ac:dyDescent="0.25">
      <c r="A48" s="397" t="s">
        <v>108</v>
      </c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98">
        <v>4680115881440</v>
      </c>
      <c r="E49" s="398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00"/>
      <c r="P49" s="400"/>
      <c r="Q49" s="400"/>
      <c r="R49" s="401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98">
        <v>4680115881433</v>
      </c>
      <c r="E50" s="398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00"/>
      <c r="P50" s="400"/>
      <c r="Q50" s="400"/>
      <c r="R50" s="401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405"/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6"/>
      <c r="N51" s="402" t="s">
        <v>43</v>
      </c>
      <c r="O51" s="403"/>
      <c r="P51" s="403"/>
      <c r="Q51" s="403"/>
      <c r="R51" s="403"/>
      <c r="S51" s="403"/>
      <c r="T51" s="404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405"/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6"/>
      <c r="N52" s="402" t="s">
        <v>43</v>
      </c>
      <c r="O52" s="403"/>
      <c r="P52" s="403"/>
      <c r="Q52" s="403"/>
      <c r="R52" s="403"/>
      <c r="S52" s="403"/>
      <c r="T52" s="404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96" t="s">
        <v>115</v>
      </c>
      <c r="B53" s="396"/>
      <c r="C53" s="396"/>
      <c r="D53" s="396"/>
      <c r="E53" s="396"/>
      <c r="F53" s="396"/>
      <c r="G53" s="396"/>
      <c r="H53" s="396"/>
      <c r="I53" s="396"/>
      <c r="J53" s="396"/>
      <c r="K53" s="396"/>
      <c r="L53" s="396"/>
      <c r="M53" s="396"/>
      <c r="N53" s="396"/>
      <c r="O53" s="396"/>
      <c r="P53" s="396"/>
      <c r="Q53" s="396"/>
      <c r="R53" s="396"/>
      <c r="S53" s="396"/>
      <c r="T53" s="396"/>
      <c r="U53" s="396"/>
      <c r="V53" s="396"/>
      <c r="W53" s="396"/>
      <c r="X53" s="396"/>
      <c r="Y53" s="66"/>
      <c r="Z53" s="66"/>
    </row>
    <row r="54" spans="1:53" ht="14.25" customHeight="1" x14ac:dyDescent="0.25">
      <c r="A54" s="397" t="s">
        <v>116</v>
      </c>
      <c r="B54" s="397"/>
      <c r="C54" s="397"/>
      <c r="D54" s="397"/>
      <c r="E54" s="397"/>
      <c r="F54" s="397"/>
      <c r="G54" s="397"/>
      <c r="H54" s="397"/>
      <c r="I54" s="397"/>
      <c r="J54" s="397"/>
      <c r="K54" s="397"/>
      <c r="L54" s="397"/>
      <c r="M54" s="397"/>
      <c r="N54" s="397"/>
      <c r="O54" s="397"/>
      <c r="P54" s="397"/>
      <c r="Q54" s="397"/>
      <c r="R54" s="397"/>
      <c r="S54" s="397"/>
      <c r="T54" s="397"/>
      <c r="U54" s="397"/>
      <c r="V54" s="397"/>
      <c r="W54" s="397"/>
      <c r="X54" s="39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98">
        <v>4680115881426</v>
      </c>
      <c r="E55" s="398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00"/>
      <c r="P55" s="400"/>
      <c r="Q55" s="400"/>
      <c r="R55" s="401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98">
        <v>4680115881426</v>
      </c>
      <c r="E56" s="398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19" t="s">
        <v>120</v>
      </c>
      <c r="O56" s="400"/>
      <c r="P56" s="400"/>
      <c r="Q56" s="400"/>
      <c r="R56" s="401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98">
        <v>4680115881419</v>
      </c>
      <c r="E57" s="39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00"/>
      <c r="P57" s="400"/>
      <c r="Q57" s="400"/>
      <c r="R57" s="401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98">
        <v>4680115881525</v>
      </c>
      <c r="E58" s="39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21" t="s">
        <v>126</v>
      </c>
      <c r="O58" s="400"/>
      <c r="P58" s="400"/>
      <c r="Q58" s="400"/>
      <c r="R58" s="401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405"/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6"/>
      <c r="N59" s="402" t="s">
        <v>43</v>
      </c>
      <c r="O59" s="403"/>
      <c r="P59" s="403"/>
      <c r="Q59" s="403"/>
      <c r="R59" s="403"/>
      <c r="S59" s="403"/>
      <c r="T59" s="404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405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6"/>
      <c r="N60" s="402" t="s">
        <v>43</v>
      </c>
      <c r="O60" s="403"/>
      <c r="P60" s="403"/>
      <c r="Q60" s="403"/>
      <c r="R60" s="403"/>
      <c r="S60" s="403"/>
      <c r="T60" s="404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96" t="s">
        <v>106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66"/>
      <c r="Z61" s="66"/>
    </row>
    <row r="62" spans="1:53" ht="14.25" customHeight="1" x14ac:dyDescent="0.25">
      <c r="A62" s="397" t="s">
        <v>116</v>
      </c>
      <c r="B62" s="397"/>
      <c r="C62" s="397"/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98">
        <v>4607091382945</v>
      </c>
      <c r="E63" s="398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22" t="s">
        <v>129</v>
      </c>
      <c r="O63" s="400"/>
      <c r="P63" s="400"/>
      <c r="Q63" s="400"/>
      <c r="R63" s="401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98">
        <v>4607091385670</v>
      </c>
      <c r="E64" s="39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23" t="s">
        <v>132</v>
      </c>
      <c r="O64" s="400"/>
      <c r="P64" s="400"/>
      <c r="Q64" s="400"/>
      <c r="R64" s="401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134</v>
      </c>
      <c r="C65" s="37">
        <v>4301011380</v>
      </c>
      <c r="D65" s="398">
        <v>4607091385670</v>
      </c>
      <c r="E65" s="39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4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400"/>
      <c r="P65" s="400"/>
      <c r="Q65" s="400"/>
      <c r="R65" s="401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98">
        <v>4680115883956</v>
      </c>
      <c r="E66" s="398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25" t="s">
        <v>137</v>
      </c>
      <c r="O66" s="400"/>
      <c r="P66" s="400"/>
      <c r="Q66" s="400"/>
      <c r="R66" s="401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98">
        <v>4680115881327</v>
      </c>
      <c r="E67" s="39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00"/>
      <c r="P67" s="400"/>
      <c r="Q67" s="400"/>
      <c r="R67" s="401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398">
        <v>4680115882133</v>
      </c>
      <c r="E68" s="398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4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400"/>
      <c r="P68" s="400"/>
      <c r="Q68" s="400"/>
      <c r="R68" s="401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398">
        <v>4680115882133</v>
      </c>
      <c r="E69" s="398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428" t="s">
        <v>144</v>
      </c>
      <c r="O69" s="400"/>
      <c r="P69" s="400"/>
      <c r="Q69" s="400"/>
      <c r="R69" s="401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98">
        <v>4607091382952</v>
      </c>
      <c r="E70" s="398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00"/>
      <c r="P70" s="400"/>
      <c r="Q70" s="400"/>
      <c r="R70" s="401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4301011565</v>
      </c>
      <c r="D71" s="398">
        <v>4680115882539</v>
      </c>
      <c r="E71" s="398"/>
      <c r="F71" s="63">
        <v>0.37</v>
      </c>
      <c r="G71" s="38">
        <v>10</v>
      </c>
      <c r="H71" s="63">
        <v>3.7</v>
      </c>
      <c r="I71" s="63">
        <v>3.94</v>
      </c>
      <c r="J71" s="38">
        <v>120</v>
      </c>
      <c r="K71" s="38" t="s">
        <v>80</v>
      </c>
      <c r="L71" s="39" t="s">
        <v>133</v>
      </c>
      <c r="M71" s="38">
        <v>50</v>
      </c>
      <c r="N71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400"/>
      <c r="P71" s="400"/>
      <c r="Q71" s="400"/>
      <c r="R71" s="401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4301011382</v>
      </c>
      <c r="D72" s="398">
        <v>4607091385687</v>
      </c>
      <c r="E72" s="39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400"/>
      <c r="P72" s="400"/>
      <c r="Q72" s="400"/>
      <c r="R72" s="401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98">
        <v>4607091384604</v>
      </c>
      <c r="E73" s="39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3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00"/>
      <c r="P73" s="400"/>
      <c r="Q73" s="400"/>
      <c r="R73" s="401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98">
        <v>4680115880283</v>
      </c>
      <c r="E74" s="398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00"/>
      <c r="P74" s="400"/>
      <c r="Q74" s="400"/>
      <c r="R74" s="401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98">
        <v>4680115883949</v>
      </c>
      <c r="E75" s="398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434" t="s">
        <v>157</v>
      </c>
      <c r="O75" s="400"/>
      <c r="P75" s="400"/>
      <c r="Q75" s="400"/>
      <c r="R75" s="401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398">
        <v>4680115881518</v>
      </c>
      <c r="E76" s="398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133</v>
      </c>
      <c r="M76" s="38">
        <v>50</v>
      </c>
      <c r="N76" s="43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00"/>
      <c r="P76" s="400"/>
      <c r="Q76" s="400"/>
      <c r="R76" s="401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398">
        <v>4680115881303</v>
      </c>
      <c r="E77" s="398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4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00"/>
      <c r="P77" s="400"/>
      <c r="Q77" s="400"/>
      <c r="R77" s="401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398">
        <v>4680115882577</v>
      </c>
      <c r="E78" s="398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437" t="s">
        <v>164</v>
      </c>
      <c r="O78" s="400"/>
      <c r="P78" s="400"/>
      <c r="Q78" s="400"/>
      <c r="R78" s="401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398">
        <v>4680115882577</v>
      </c>
      <c r="E79" s="398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438" t="s">
        <v>166</v>
      </c>
      <c r="O79" s="400"/>
      <c r="P79" s="400"/>
      <c r="Q79" s="400"/>
      <c r="R79" s="401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398">
        <v>4680115882720</v>
      </c>
      <c r="E80" s="398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439" t="s">
        <v>169</v>
      </c>
      <c r="O80" s="400"/>
      <c r="P80" s="400"/>
      <c r="Q80" s="400"/>
      <c r="R80" s="401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398">
        <v>4607091388466</v>
      </c>
      <c r="E81" s="398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133</v>
      </c>
      <c r="M81" s="38">
        <v>45</v>
      </c>
      <c r="N81" s="44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400"/>
      <c r="P81" s="400"/>
      <c r="Q81" s="400"/>
      <c r="R81" s="401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398">
        <v>4680115880269</v>
      </c>
      <c r="E82" s="398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4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00"/>
      <c r="P82" s="400"/>
      <c r="Q82" s="400"/>
      <c r="R82" s="401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398">
        <v>4680115880429</v>
      </c>
      <c r="E83" s="398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4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00"/>
      <c r="P83" s="400"/>
      <c r="Q83" s="400"/>
      <c r="R83" s="401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398">
        <v>4680115881457</v>
      </c>
      <c r="E84" s="398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4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00"/>
      <c r="P84" s="400"/>
      <c r="Q84" s="400"/>
      <c r="R84" s="401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05"/>
      <c r="B85" s="405"/>
      <c r="C85" s="405"/>
      <c r="D85" s="405"/>
      <c r="E85" s="405"/>
      <c r="F85" s="405"/>
      <c r="G85" s="405"/>
      <c r="H85" s="405"/>
      <c r="I85" s="405"/>
      <c r="J85" s="405"/>
      <c r="K85" s="405"/>
      <c r="L85" s="405"/>
      <c r="M85" s="406"/>
      <c r="N85" s="402" t="s">
        <v>43</v>
      </c>
      <c r="O85" s="403"/>
      <c r="P85" s="403"/>
      <c r="Q85" s="403"/>
      <c r="R85" s="403"/>
      <c r="S85" s="403"/>
      <c r="T85" s="404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405"/>
      <c r="B86" s="405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6"/>
      <c r="N86" s="402" t="s">
        <v>43</v>
      </c>
      <c r="O86" s="403"/>
      <c r="P86" s="403"/>
      <c r="Q86" s="403"/>
      <c r="R86" s="403"/>
      <c r="S86" s="403"/>
      <c r="T86" s="404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customHeight="1" x14ac:dyDescent="0.25">
      <c r="A87" s="397" t="s">
        <v>108</v>
      </c>
      <c r="B87" s="397"/>
      <c r="C87" s="397"/>
      <c r="D87" s="397"/>
      <c r="E87" s="397"/>
      <c r="F87" s="397"/>
      <c r="G87" s="397"/>
      <c r="H87" s="397"/>
      <c r="I87" s="397"/>
      <c r="J87" s="397"/>
      <c r="K87" s="397"/>
      <c r="L87" s="397"/>
      <c r="M87" s="397"/>
      <c r="N87" s="397"/>
      <c r="O87" s="397"/>
      <c r="P87" s="397"/>
      <c r="Q87" s="397"/>
      <c r="R87" s="397"/>
      <c r="S87" s="397"/>
      <c r="T87" s="397"/>
      <c r="U87" s="397"/>
      <c r="V87" s="397"/>
      <c r="W87" s="397"/>
      <c r="X87" s="397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398">
        <v>4680115881488</v>
      </c>
      <c r="E88" s="398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4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00"/>
      <c r="P88" s="400"/>
      <c r="Q88" s="400"/>
      <c r="R88" s="401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398">
        <v>4607091384765</v>
      </c>
      <c r="E89" s="398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445" t="s">
        <v>182</v>
      </c>
      <c r="O89" s="400"/>
      <c r="P89" s="400"/>
      <c r="Q89" s="400"/>
      <c r="R89" s="401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398">
        <v>4680115882751</v>
      </c>
      <c r="E90" s="398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446" t="s">
        <v>185</v>
      </c>
      <c r="O90" s="400"/>
      <c r="P90" s="400"/>
      <c r="Q90" s="400"/>
      <c r="R90" s="401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398">
        <v>4680115882775</v>
      </c>
      <c r="E91" s="398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133</v>
      </c>
      <c r="M91" s="38">
        <v>50</v>
      </c>
      <c r="N91" s="447" t="s">
        <v>188</v>
      </c>
      <c r="O91" s="400"/>
      <c r="P91" s="400"/>
      <c r="Q91" s="400"/>
      <c r="R91" s="401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398">
        <v>4680115880658</v>
      </c>
      <c r="E92" s="398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4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00"/>
      <c r="P92" s="400"/>
      <c r="Q92" s="400"/>
      <c r="R92" s="401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05"/>
      <c r="B93" s="405"/>
      <c r="C93" s="405"/>
      <c r="D93" s="405"/>
      <c r="E93" s="405"/>
      <c r="F93" s="405"/>
      <c r="G93" s="405"/>
      <c r="H93" s="405"/>
      <c r="I93" s="405"/>
      <c r="J93" s="405"/>
      <c r="K93" s="405"/>
      <c r="L93" s="405"/>
      <c r="M93" s="406"/>
      <c r="N93" s="402" t="s">
        <v>43</v>
      </c>
      <c r="O93" s="403"/>
      <c r="P93" s="403"/>
      <c r="Q93" s="403"/>
      <c r="R93" s="403"/>
      <c r="S93" s="403"/>
      <c r="T93" s="404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405"/>
      <c r="B94" s="405"/>
      <c r="C94" s="405"/>
      <c r="D94" s="405"/>
      <c r="E94" s="405"/>
      <c r="F94" s="405"/>
      <c r="G94" s="405"/>
      <c r="H94" s="405"/>
      <c r="I94" s="405"/>
      <c r="J94" s="405"/>
      <c r="K94" s="405"/>
      <c r="L94" s="405"/>
      <c r="M94" s="406"/>
      <c r="N94" s="402" t="s">
        <v>43</v>
      </c>
      <c r="O94" s="403"/>
      <c r="P94" s="403"/>
      <c r="Q94" s="403"/>
      <c r="R94" s="403"/>
      <c r="S94" s="403"/>
      <c r="T94" s="404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97" t="s">
        <v>76</v>
      </c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7"/>
      <c r="P95" s="397"/>
      <c r="Q95" s="397"/>
      <c r="R95" s="397"/>
      <c r="S95" s="397"/>
      <c r="T95" s="397"/>
      <c r="U95" s="397"/>
      <c r="V95" s="397"/>
      <c r="W95" s="397"/>
      <c r="X95" s="397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398">
        <v>4607091387667</v>
      </c>
      <c r="E96" s="39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4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00"/>
      <c r="P96" s="400"/>
      <c r="Q96" s="400"/>
      <c r="R96" s="401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4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398">
        <v>4607091387636</v>
      </c>
      <c r="E97" s="398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00"/>
      <c r="P97" s="400"/>
      <c r="Q97" s="400"/>
      <c r="R97" s="401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4301031080</v>
      </c>
      <c r="D98" s="398">
        <v>4607091386745</v>
      </c>
      <c r="E98" s="398"/>
      <c r="F98" s="63">
        <v>0.8</v>
      </c>
      <c r="G98" s="38">
        <v>6</v>
      </c>
      <c r="H98" s="63">
        <v>4.8</v>
      </c>
      <c r="I98" s="63">
        <v>5.16</v>
      </c>
      <c r="J98" s="38">
        <v>104</v>
      </c>
      <c r="K98" s="38" t="s">
        <v>112</v>
      </c>
      <c r="L98" s="39" t="s">
        <v>79</v>
      </c>
      <c r="M98" s="38">
        <v>45</v>
      </c>
      <c r="N98" s="45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400"/>
      <c r="P98" s="400"/>
      <c r="Q98" s="400"/>
      <c r="R98" s="401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IFERROR(IF(W98=0,"",ROUNDUP(W98/H98,0)*0.01196),"")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25">
      <c r="A99" s="64" t="s">
        <v>198</v>
      </c>
      <c r="B99" s="64" t="s">
        <v>199</v>
      </c>
      <c r="C99" s="37">
        <v>4301030963</v>
      </c>
      <c r="D99" s="398">
        <v>4607091382426</v>
      </c>
      <c r="E99" s="398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112</v>
      </c>
      <c r="L99" s="39" t="s">
        <v>79</v>
      </c>
      <c r="M99" s="38">
        <v>40</v>
      </c>
      <c r="N99" s="4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400"/>
      <c r="P99" s="400"/>
      <c r="Q99" s="400"/>
      <c r="R99" s="401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4301030962</v>
      </c>
      <c r="D100" s="398">
        <v>4607091386547</v>
      </c>
      <c r="E100" s="398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189</v>
      </c>
      <c r="L100" s="39" t="s">
        <v>79</v>
      </c>
      <c r="M100" s="38">
        <v>40</v>
      </c>
      <c r="N100" s="4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400"/>
      <c r="P100" s="400"/>
      <c r="Q100" s="400"/>
      <c r="R100" s="401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4301031079</v>
      </c>
      <c r="D101" s="398">
        <v>4607091384734</v>
      </c>
      <c r="E101" s="398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189</v>
      </c>
      <c r="L101" s="39" t="s">
        <v>79</v>
      </c>
      <c r="M101" s="38">
        <v>45</v>
      </c>
      <c r="N101" s="45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400"/>
      <c r="P101" s="400"/>
      <c r="Q101" s="400"/>
      <c r="R101" s="401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4301030964</v>
      </c>
      <c r="D102" s="398">
        <v>4607091382464</v>
      </c>
      <c r="E102" s="398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189</v>
      </c>
      <c r="L102" s="39" t="s">
        <v>79</v>
      </c>
      <c r="M102" s="38">
        <v>40</v>
      </c>
      <c r="N102" s="4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400"/>
      <c r="P102" s="400"/>
      <c r="Q102" s="400"/>
      <c r="R102" s="401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206</v>
      </c>
      <c r="B103" s="64" t="s">
        <v>207</v>
      </c>
      <c r="C103" s="37">
        <v>4301031235</v>
      </c>
      <c r="D103" s="398">
        <v>4680115883444</v>
      </c>
      <c r="E103" s="398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456" t="s">
        <v>208</v>
      </c>
      <c r="O103" s="400"/>
      <c r="P103" s="400"/>
      <c r="Q103" s="400"/>
      <c r="R103" s="401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206</v>
      </c>
      <c r="B104" s="64" t="s">
        <v>209</v>
      </c>
      <c r="C104" s="37">
        <v>4301031234</v>
      </c>
      <c r="D104" s="398">
        <v>4680115883444</v>
      </c>
      <c r="E104" s="398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98</v>
      </c>
      <c r="M104" s="38">
        <v>90</v>
      </c>
      <c r="N104" s="457" t="s">
        <v>208</v>
      </c>
      <c r="O104" s="400"/>
      <c r="P104" s="400"/>
      <c r="Q104" s="400"/>
      <c r="R104" s="401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405"/>
      <c r="B105" s="405"/>
      <c r="C105" s="405"/>
      <c r="D105" s="405"/>
      <c r="E105" s="405"/>
      <c r="F105" s="405"/>
      <c r="G105" s="405"/>
      <c r="H105" s="405"/>
      <c r="I105" s="405"/>
      <c r="J105" s="405"/>
      <c r="K105" s="405"/>
      <c r="L105" s="405"/>
      <c r="M105" s="406"/>
      <c r="N105" s="402" t="s">
        <v>43</v>
      </c>
      <c r="O105" s="403"/>
      <c r="P105" s="403"/>
      <c r="Q105" s="403"/>
      <c r="R105" s="403"/>
      <c r="S105" s="403"/>
      <c r="T105" s="404"/>
      <c r="U105" s="43" t="s">
        <v>42</v>
      </c>
      <c r="V105" s="44">
        <f>IFERROR(V96/H96,"0")+IFERROR(V97/H97,"0")+IFERROR(V98/H98,"0")+IFERROR(V99/H99,"0")+IFERROR(V100/H100,"0")+IFERROR(V101/H101,"0")+IFERROR(V102/H102,"0")+IFERROR(V103/H103,"0")+IFERROR(V104/H104,"0")</f>
        <v>0</v>
      </c>
      <c r="W105" s="44">
        <f>IFERROR(W96/H96,"0")+IFERROR(W97/H97,"0")+IFERROR(W98/H98,"0")+IFERROR(W99/H99,"0")+IFERROR(W100/H100,"0")+IFERROR(W101/H101,"0")+IFERROR(W102/H102,"0")+IFERROR(W103/H103,"0")+IFERROR(W104/H104,"0")</f>
        <v>0</v>
      </c>
      <c r="X105" s="44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x14ac:dyDescent="0.2">
      <c r="A106" s="405"/>
      <c r="B106" s="405"/>
      <c r="C106" s="405"/>
      <c r="D106" s="405"/>
      <c r="E106" s="405"/>
      <c r="F106" s="405"/>
      <c r="G106" s="405"/>
      <c r="H106" s="405"/>
      <c r="I106" s="405"/>
      <c r="J106" s="405"/>
      <c r="K106" s="405"/>
      <c r="L106" s="405"/>
      <c r="M106" s="406"/>
      <c r="N106" s="402" t="s">
        <v>43</v>
      </c>
      <c r="O106" s="403"/>
      <c r="P106" s="403"/>
      <c r="Q106" s="403"/>
      <c r="R106" s="403"/>
      <c r="S106" s="403"/>
      <c r="T106" s="404"/>
      <c r="U106" s="43" t="s">
        <v>0</v>
      </c>
      <c r="V106" s="44">
        <f>IFERROR(SUM(V96:V104),"0")</f>
        <v>0</v>
      </c>
      <c r="W106" s="44">
        <f>IFERROR(SUM(W96:W104),"0")</f>
        <v>0</v>
      </c>
      <c r="X106" s="43"/>
      <c r="Y106" s="68"/>
      <c r="Z106" s="68"/>
    </row>
    <row r="107" spans="1:53" ht="14.25" customHeight="1" x14ac:dyDescent="0.25">
      <c r="A107" s="397" t="s">
        <v>81</v>
      </c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397"/>
      <c r="P107" s="397"/>
      <c r="Q107" s="397"/>
      <c r="R107" s="397"/>
      <c r="S107" s="397"/>
      <c r="T107" s="397"/>
      <c r="U107" s="397"/>
      <c r="V107" s="397"/>
      <c r="W107" s="397"/>
      <c r="X107" s="397"/>
      <c r="Y107" s="67"/>
      <c r="Z107" s="67"/>
    </row>
    <row r="108" spans="1:53" ht="27" customHeight="1" x14ac:dyDescent="0.25">
      <c r="A108" s="64" t="s">
        <v>210</v>
      </c>
      <c r="B108" s="64" t="s">
        <v>211</v>
      </c>
      <c r="C108" s="37">
        <v>4301051437</v>
      </c>
      <c r="D108" s="398">
        <v>4607091386967</v>
      </c>
      <c r="E108" s="398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133</v>
      </c>
      <c r="M108" s="38">
        <v>45</v>
      </c>
      <c r="N108" s="458" t="s">
        <v>212</v>
      </c>
      <c r="O108" s="400"/>
      <c r="P108" s="400"/>
      <c r="Q108" s="400"/>
      <c r="R108" s="401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8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210</v>
      </c>
      <c r="B109" s="64" t="s">
        <v>213</v>
      </c>
      <c r="C109" s="37">
        <v>4301051543</v>
      </c>
      <c r="D109" s="398">
        <v>4607091386967</v>
      </c>
      <c r="E109" s="398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45</v>
      </c>
      <c r="N109" s="459" t="s">
        <v>214</v>
      </c>
      <c r="O109" s="400"/>
      <c r="P109" s="400"/>
      <c r="Q109" s="400"/>
      <c r="R109" s="401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4301051611</v>
      </c>
      <c r="D110" s="398">
        <v>4607091385304</v>
      </c>
      <c r="E110" s="398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112</v>
      </c>
      <c r="L110" s="39" t="s">
        <v>79</v>
      </c>
      <c r="M110" s="38">
        <v>40</v>
      </c>
      <c r="N110" s="460" t="s">
        <v>217</v>
      </c>
      <c r="O110" s="400"/>
      <c r="P110" s="400"/>
      <c r="Q110" s="400"/>
      <c r="R110" s="401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4301051306</v>
      </c>
      <c r="D111" s="398">
        <v>4607091386264</v>
      </c>
      <c r="E111" s="398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6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00"/>
      <c r="P111" s="400"/>
      <c r="Q111" s="400"/>
      <c r="R111" s="401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4301051477</v>
      </c>
      <c r="D112" s="398">
        <v>4680115882584</v>
      </c>
      <c r="E112" s="398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462" t="s">
        <v>222</v>
      </c>
      <c r="O112" s="400"/>
      <c r="P112" s="400"/>
      <c r="Q112" s="400"/>
      <c r="R112" s="401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220</v>
      </c>
      <c r="B113" s="64" t="s">
        <v>223</v>
      </c>
      <c r="C113" s="37">
        <v>4301051476</v>
      </c>
      <c r="D113" s="398">
        <v>4680115882584</v>
      </c>
      <c r="E113" s="398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98</v>
      </c>
      <c r="M113" s="38">
        <v>60</v>
      </c>
      <c r="N113" s="463" t="s">
        <v>224</v>
      </c>
      <c r="O113" s="400"/>
      <c r="P113" s="400"/>
      <c r="Q113" s="400"/>
      <c r="R113" s="401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225</v>
      </c>
      <c r="B114" s="64" t="s">
        <v>226</v>
      </c>
      <c r="C114" s="37">
        <v>4301051436</v>
      </c>
      <c r="D114" s="398">
        <v>4607091385731</v>
      </c>
      <c r="E114" s="398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133</v>
      </c>
      <c r="M114" s="38">
        <v>45</v>
      </c>
      <c r="N114" s="464" t="s">
        <v>227</v>
      </c>
      <c r="O114" s="400"/>
      <c r="P114" s="400"/>
      <c r="Q114" s="400"/>
      <c r="R114" s="401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4301051439</v>
      </c>
      <c r="D115" s="398">
        <v>4680115880214</v>
      </c>
      <c r="E115" s="398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133</v>
      </c>
      <c r="M115" s="38">
        <v>45</v>
      </c>
      <c r="N115" s="465" t="s">
        <v>230</v>
      </c>
      <c r="O115" s="400"/>
      <c r="P115" s="400"/>
      <c r="Q115" s="400"/>
      <c r="R115" s="401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231</v>
      </c>
      <c r="B116" s="64" t="s">
        <v>232</v>
      </c>
      <c r="C116" s="37">
        <v>4301051438</v>
      </c>
      <c r="D116" s="398">
        <v>4680115880894</v>
      </c>
      <c r="E116" s="39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133</v>
      </c>
      <c r="M116" s="38">
        <v>45</v>
      </c>
      <c r="N116" s="466" t="s">
        <v>233</v>
      </c>
      <c r="O116" s="400"/>
      <c r="P116" s="400"/>
      <c r="Q116" s="400"/>
      <c r="R116" s="401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4301051313</v>
      </c>
      <c r="D117" s="398">
        <v>4607091385427</v>
      </c>
      <c r="E117" s="398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00"/>
      <c r="P117" s="400"/>
      <c r="Q117" s="400"/>
      <c r="R117" s="401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236</v>
      </c>
      <c r="B118" s="64" t="s">
        <v>237</v>
      </c>
      <c r="C118" s="37">
        <v>4301051480</v>
      </c>
      <c r="D118" s="398">
        <v>4680115882645</v>
      </c>
      <c r="E118" s="398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68" t="s">
        <v>238</v>
      </c>
      <c r="O118" s="400"/>
      <c r="P118" s="400"/>
      <c r="Q118" s="400"/>
      <c r="R118" s="401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405"/>
      <c r="B119" s="405"/>
      <c r="C119" s="405"/>
      <c r="D119" s="405"/>
      <c r="E119" s="405"/>
      <c r="F119" s="405"/>
      <c r="G119" s="405"/>
      <c r="H119" s="405"/>
      <c r="I119" s="405"/>
      <c r="J119" s="405"/>
      <c r="K119" s="405"/>
      <c r="L119" s="405"/>
      <c r="M119" s="406"/>
      <c r="N119" s="402" t="s">
        <v>43</v>
      </c>
      <c r="O119" s="403"/>
      <c r="P119" s="403"/>
      <c r="Q119" s="403"/>
      <c r="R119" s="403"/>
      <c r="S119" s="403"/>
      <c r="T119" s="404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405"/>
      <c r="B120" s="405"/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6"/>
      <c r="N120" s="402" t="s">
        <v>43</v>
      </c>
      <c r="O120" s="403"/>
      <c r="P120" s="403"/>
      <c r="Q120" s="403"/>
      <c r="R120" s="403"/>
      <c r="S120" s="403"/>
      <c r="T120" s="404"/>
      <c r="U120" s="43" t="s">
        <v>0</v>
      </c>
      <c r="V120" s="44">
        <f>IFERROR(SUM(V108:V118),"0")</f>
        <v>0</v>
      </c>
      <c r="W120" s="44">
        <f>IFERROR(SUM(W108:W118),"0")</f>
        <v>0</v>
      </c>
      <c r="X120" s="43"/>
      <c r="Y120" s="68"/>
      <c r="Z120" s="68"/>
    </row>
    <row r="121" spans="1:53" ht="14.25" customHeight="1" x14ac:dyDescent="0.25">
      <c r="A121" s="397" t="s">
        <v>239</v>
      </c>
      <c r="B121" s="397"/>
      <c r="C121" s="397"/>
      <c r="D121" s="397"/>
      <c r="E121" s="397"/>
      <c r="F121" s="397"/>
      <c r="G121" s="397"/>
      <c r="H121" s="397"/>
      <c r="I121" s="397"/>
      <c r="J121" s="397"/>
      <c r="K121" s="397"/>
      <c r="L121" s="397"/>
      <c r="M121" s="397"/>
      <c r="N121" s="397"/>
      <c r="O121" s="397"/>
      <c r="P121" s="397"/>
      <c r="Q121" s="397"/>
      <c r="R121" s="397"/>
      <c r="S121" s="397"/>
      <c r="T121" s="397"/>
      <c r="U121" s="397"/>
      <c r="V121" s="397"/>
      <c r="W121" s="397"/>
      <c r="X121" s="397"/>
      <c r="Y121" s="67"/>
      <c r="Z121" s="67"/>
    </row>
    <row r="122" spans="1:53" ht="27" customHeight="1" x14ac:dyDescent="0.25">
      <c r="A122" s="64" t="s">
        <v>240</v>
      </c>
      <c r="B122" s="64" t="s">
        <v>241</v>
      </c>
      <c r="C122" s="37">
        <v>4301060296</v>
      </c>
      <c r="D122" s="398">
        <v>4607091383065</v>
      </c>
      <c r="E122" s="398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00"/>
      <c r="P122" s="400"/>
      <c r="Q122" s="400"/>
      <c r="R122" s="401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4301060350</v>
      </c>
      <c r="D123" s="398">
        <v>4680115881532</v>
      </c>
      <c r="E123" s="398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112</v>
      </c>
      <c r="L123" s="39" t="s">
        <v>133</v>
      </c>
      <c r="M123" s="38">
        <v>30</v>
      </c>
      <c r="N123" s="4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400"/>
      <c r="P123" s="400"/>
      <c r="Q123" s="400"/>
      <c r="R123" s="401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242</v>
      </c>
      <c r="B124" s="64" t="s">
        <v>244</v>
      </c>
      <c r="C124" s="37">
        <v>4301060366</v>
      </c>
      <c r="D124" s="398">
        <v>4680115881532</v>
      </c>
      <c r="E124" s="398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112</v>
      </c>
      <c r="L124" s="39" t="s">
        <v>79</v>
      </c>
      <c r="M124" s="38">
        <v>30</v>
      </c>
      <c r="N124" s="471" t="s">
        <v>245</v>
      </c>
      <c r="O124" s="400"/>
      <c r="P124" s="400"/>
      <c r="Q124" s="400"/>
      <c r="R124" s="401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242</v>
      </c>
      <c r="B125" s="64" t="s">
        <v>246</v>
      </c>
      <c r="C125" s="37">
        <v>4301060371</v>
      </c>
      <c r="D125" s="398">
        <v>4680115881532</v>
      </c>
      <c r="E125" s="398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112</v>
      </c>
      <c r="L125" s="39" t="s">
        <v>79</v>
      </c>
      <c r="M125" s="38">
        <v>30</v>
      </c>
      <c r="N125" s="472" t="s">
        <v>245</v>
      </c>
      <c r="O125" s="400"/>
      <c r="P125" s="400"/>
      <c r="Q125" s="400"/>
      <c r="R125" s="401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247</v>
      </c>
      <c r="B126" s="64" t="s">
        <v>248</v>
      </c>
      <c r="C126" s="37">
        <v>4301060356</v>
      </c>
      <c r="D126" s="398">
        <v>4680115882652</v>
      </c>
      <c r="E126" s="398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73" t="s">
        <v>249</v>
      </c>
      <c r="O126" s="400"/>
      <c r="P126" s="400"/>
      <c r="Q126" s="400"/>
      <c r="R126" s="401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250</v>
      </c>
      <c r="B127" s="64" t="s">
        <v>251</v>
      </c>
      <c r="C127" s="37">
        <v>4301060309</v>
      </c>
      <c r="D127" s="398">
        <v>4680115880238</v>
      </c>
      <c r="E127" s="398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00"/>
      <c r="P127" s="400"/>
      <c r="Q127" s="400"/>
      <c r="R127" s="401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252</v>
      </c>
      <c r="B128" s="64" t="s">
        <v>253</v>
      </c>
      <c r="C128" s="37">
        <v>4301060351</v>
      </c>
      <c r="D128" s="398">
        <v>4680115881464</v>
      </c>
      <c r="E128" s="398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133</v>
      </c>
      <c r="M128" s="38">
        <v>30</v>
      </c>
      <c r="N128" s="475" t="s">
        <v>254</v>
      </c>
      <c r="O128" s="400"/>
      <c r="P128" s="400"/>
      <c r="Q128" s="400"/>
      <c r="R128" s="401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405"/>
      <c r="B129" s="405"/>
      <c r="C129" s="405"/>
      <c r="D129" s="405"/>
      <c r="E129" s="405"/>
      <c r="F129" s="405"/>
      <c r="G129" s="405"/>
      <c r="H129" s="405"/>
      <c r="I129" s="405"/>
      <c r="J129" s="405"/>
      <c r="K129" s="405"/>
      <c r="L129" s="405"/>
      <c r="M129" s="406"/>
      <c r="N129" s="402" t="s">
        <v>43</v>
      </c>
      <c r="O129" s="403"/>
      <c r="P129" s="403"/>
      <c r="Q129" s="403"/>
      <c r="R129" s="403"/>
      <c r="S129" s="403"/>
      <c r="T129" s="404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405"/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6"/>
      <c r="N130" s="402" t="s">
        <v>43</v>
      </c>
      <c r="O130" s="403"/>
      <c r="P130" s="403"/>
      <c r="Q130" s="403"/>
      <c r="R130" s="403"/>
      <c r="S130" s="403"/>
      <c r="T130" s="404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396" t="s">
        <v>255</v>
      </c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396"/>
      <c r="P131" s="396"/>
      <c r="Q131" s="396"/>
      <c r="R131" s="396"/>
      <c r="S131" s="396"/>
      <c r="T131" s="396"/>
      <c r="U131" s="396"/>
      <c r="V131" s="396"/>
      <c r="W131" s="396"/>
      <c r="X131" s="396"/>
      <c r="Y131" s="66"/>
      <c r="Z131" s="66"/>
    </row>
    <row r="132" spans="1:53" ht="14.25" customHeight="1" x14ac:dyDescent="0.25">
      <c r="A132" s="397" t="s">
        <v>81</v>
      </c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397"/>
      <c r="P132" s="397"/>
      <c r="Q132" s="397"/>
      <c r="R132" s="397"/>
      <c r="S132" s="397"/>
      <c r="T132" s="397"/>
      <c r="U132" s="397"/>
      <c r="V132" s="397"/>
      <c r="W132" s="397"/>
      <c r="X132" s="397"/>
      <c r="Y132" s="67"/>
      <c r="Z132" s="67"/>
    </row>
    <row r="133" spans="1:53" ht="27" customHeight="1" x14ac:dyDescent="0.25">
      <c r="A133" s="64" t="s">
        <v>256</v>
      </c>
      <c r="B133" s="64" t="s">
        <v>257</v>
      </c>
      <c r="C133" s="37">
        <v>4301051360</v>
      </c>
      <c r="D133" s="398">
        <v>4607091385168</v>
      </c>
      <c r="E133" s="398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112</v>
      </c>
      <c r="L133" s="39" t="s">
        <v>133</v>
      </c>
      <c r="M133" s="38">
        <v>45</v>
      </c>
      <c r="N133" s="4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400"/>
      <c r="P133" s="400"/>
      <c r="Q133" s="400"/>
      <c r="R133" s="401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256</v>
      </c>
      <c r="B134" s="64" t="s">
        <v>258</v>
      </c>
      <c r="C134" s="37">
        <v>4301051612</v>
      </c>
      <c r="D134" s="398">
        <v>4607091385168</v>
      </c>
      <c r="E134" s="398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112</v>
      </c>
      <c r="L134" s="39" t="s">
        <v>79</v>
      </c>
      <c r="M134" s="38">
        <v>45</v>
      </c>
      <c r="N134" s="477" t="s">
        <v>259</v>
      </c>
      <c r="O134" s="400"/>
      <c r="P134" s="400"/>
      <c r="Q134" s="400"/>
      <c r="R134" s="401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4301051362</v>
      </c>
      <c r="D135" s="398">
        <v>4607091383256</v>
      </c>
      <c r="E135" s="398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133</v>
      </c>
      <c r="M135" s="38">
        <v>45</v>
      </c>
      <c r="N135" s="47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00"/>
      <c r="P135" s="400"/>
      <c r="Q135" s="400"/>
      <c r="R135" s="401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262</v>
      </c>
      <c r="B136" s="64" t="s">
        <v>263</v>
      </c>
      <c r="C136" s="37">
        <v>4301051358</v>
      </c>
      <c r="D136" s="398">
        <v>4607091385748</v>
      </c>
      <c r="E136" s="398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133</v>
      </c>
      <c r="M136" s="38">
        <v>45</v>
      </c>
      <c r="N136" s="4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00"/>
      <c r="P136" s="400"/>
      <c r="Q136" s="400"/>
      <c r="R136" s="401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405"/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6"/>
      <c r="N137" s="402" t="s">
        <v>43</v>
      </c>
      <c r="O137" s="403"/>
      <c r="P137" s="403"/>
      <c r="Q137" s="403"/>
      <c r="R137" s="403"/>
      <c r="S137" s="403"/>
      <c r="T137" s="404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405"/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6"/>
      <c r="N138" s="402" t="s">
        <v>43</v>
      </c>
      <c r="O138" s="403"/>
      <c r="P138" s="403"/>
      <c r="Q138" s="403"/>
      <c r="R138" s="403"/>
      <c r="S138" s="403"/>
      <c r="T138" s="404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395" t="s">
        <v>264</v>
      </c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395"/>
      <c r="P139" s="395"/>
      <c r="Q139" s="395"/>
      <c r="R139" s="395"/>
      <c r="S139" s="395"/>
      <c r="T139" s="395"/>
      <c r="U139" s="395"/>
      <c r="V139" s="395"/>
      <c r="W139" s="395"/>
      <c r="X139" s="395"/>
      <c r="Y139" s="55"/>
      <c r="Z139" s="55"/>
    </row>
    <row r="140" spans="1:53" ht="16.5" customHeight="1" x14ac:dyDescent="0.25">
      <c r="A140" s="396" t="s">
        <v>265</v>
      </c>
      <c r="B140" s="396"/>
      <c r="C140" s="396"/>
      <c r="D140" s="396"/>
      <c r="E140" s="396"/>
      <c r="F140" s="396"/>
      <c r="G140" s="396"/>
      <c r="H140" s="396"/>
      <c r="I140" s="396"/>
      <c r="J140" s="396"/>
      <c r="K140" s="396"/>
      <c r="L140" s="396"/>
      <c r="M140" s="396"/>
      <c r="N140" s="396"/>
      <c r="O140" s="396"/>
      <c r="P140" s="396"/>
      <c r="Q140" s="396"/>
      <c r="R140" s="396"/>
      <c r="S140" s="396"/>
      <c r="T140" s="396"/>
      <c r="U140" s="396"/>
      <c r="V140" s="396"/>
      <c r="W140" s="396"/>
      <c r="X140" s="396"/>
      <c r="Y140" s="66"/>
      <c r="Z140" s="66"/>
    </row>
    <row r="141" spans="1:53" ht="14.25" customHeight="1" x14ac:dyDescent="0.25">
      <c r="A141" s="397" t="s">
        <v>116</v>
      </c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397"/>
      <c r="P141" s="397"/>
      <c r="Q141" s="397"/>
      <c r="R141" s="397"/>
      <c r="S141" s="397"/>
      <c r="T141" s="397"/>
      <c r="U141" s="397"/>
      <c r="V141" s="397"/>
      <c r="W141" s="397"/>
      <c r="X141" s="397"/>
      <c r="Y141" s="67"/>
      <c r="Z141" s="67"/>
    </row>
    <row r="142" spans="1:53" ht="27" customHeight="1" x14ac:dyDescent="0.25">
      <c r="A142" s="64" t="s">
        <v>266</v>
      </c>
      <c r="B142" s="64" t="s">
        <v>267</v>
      </c>
      <c r="C142" s="37">
        <v>4301011223</v>
      </c>
      <c r="D142" s="398">
        <v>4607091383423</v>
      </c>
      <c r="E142" s="398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133</v>
      </c>
      <c r="M142" s="38">
        <v>35</v>
      </c>
      <c r="N142" s="4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00"/>
      <c r="P142" s="400"/>
      <c r="Q142" s="400"/>
      <c r="R142" s="401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4301011338</v>
      </c>
      <c r="D143" s="398">
        <v>4607091381405</v>
      </c>
      <c r="E143" s="398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112</v>
      </c>
      <c r="L143" s="39" t="s">
        <v>79</v>
      </c>
      <c r="M143" s="38">
        <v>35</v>
      </c>
      <c r="N143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00"/>
      <c r="P143" s="400"/>
      <c r="Q143" s="400"/>
      <c r="R143" s="401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270</v>
      </c>
      <c r="B144" s="64" t="s">
        <v>271</v>
      </c>
      <c r="C144" s="37">
        <v>4301011333</v>
      </c>
      <c r="D144" s="398">
        <v>4607091386516</v>
      </c>
      <c r="E144" s="398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112</v>
      </c>
      <c r="L144" s="39" t="s">
        <v>79</v>
      </c>
      <c r="M144" s="38">
        <v>30</v>
      </c>
      <c r="N144" s="48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00"/>
      <c r="P144" s="400"/>
      <c r="Q144" s="400"/>
      <c r="R144" s="401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405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6"/>
      <c r="N145" s="402" t="s">
        <v>43</v>
      </c>
      <c r="O145" s="403"/>
      <c r="P145" s="403"/>
      <c r="Q145" s="403"/>
      <c r="R145" s="403"/>
      <c r="S145" s="403"/>
      <c r="T145" s="404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6"/>
      <c r="N146" s="402" t="s">
        <v>43</v>
      </c>
      <c r="O146" s="403"/>
      <c r="P146" s="403"/>
      <c r="Q146" s="403"/>
      <c r="R146" s="403"/>
      <c r="S146" s="403"/>
      <c r="T146" s="404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396" t="s">
        <v>272</v>
      </c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  <c r="X147" s="396"/>
      <c r="Y147" s="66"/>
      <c r="Z147" s="66"/>
    </row>
    <row r="148" spans="1:53" ht="14.25" customHeight="1" x14ac:dyDescent="0.25">
      <c r="A148" s="397" t="s">
        <v>76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67"/>
      <c r="Z148" s="67"/>
    </row>
    <row r="149" spans="1:53" ht="27" customHeight="1" x14ac:dyDescent="0.25">
      <c r="A149" s="64" t="s">
        <v>273</v>
      </c>
      <c r="B149" s="64" t="s">
        <v>274</v>
      </c>
      <c r="C149" s="37">
        <v>4301031191</v>
      </c>
      <c r="D149" s="398">
        <v>4680115880993</v>
      </c>
      <c r="E149" s="398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4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00"/>
      <c r="P149" s="400"/>
      <c r="Q149" s="400"/>
      <c r="R149" s="401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4301031204</v>
      </c>
      <c r="D150" s="398">
        <v>4680115881761</v>
      </c>
      <c r="E150" s="398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4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00"/>
      <c r="P150" s="400"/>
      <c r="Q150" s="400"/>
      <c r="R150" s="401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4301031201</v>
      </c>
      <c r="D151" s="398">
        <v>4680115881563</v>
      </c>
      <c r="E151" s="398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4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00"/>
      <c r="P151" s="400"/>
      <c r="Q151" s="400"/>
      <c r="R151" s="401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4301031199</v>
      </c>
      <c r="D152" s="398">
        <v>4680115880986</v>
      </c>
      <c r="E152" s="398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189</v>
      </c>
      <c r="L152" s="39" t="s">
        <v>79</v>
      </c>
      <c r="M152" s="38">
        <v>40</v>
      </c>
      <c r="N152" s="4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00"/>
      <c r="P152" s="400"/>
      <c r="Q152" s="400"/>
      <c r="R152" s="401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4301031190</v>
      </c>
      <c r="D153" s="398">
        <v>4680115880207</v>
      </c>
      <c r="E153" s="398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4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00"/>
      <c r="P153" s="400"/>
      <c r="Q153" s="400"/>
      <c r="R153" s="401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4301031205</v>
      </c>
      <c r="D154" s="398">
        <v>4680115881785</v>
      </c>
      <c r="E154" s="398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189</v>
      </c>
      <c r="L154" s="39" t="s">
        <v>79</v>
      </c>
      <c r="M154" s="38">
        <v>40</v>
      </c>
      <c r="N154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00"/>
      <c r="P154" s="400"/>
      <c r="Q154" s="400"/>
      <c r="R154" s="401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4301031202</v>
      </c>
      <c r="D155" s="398">
        <v>4680115881679</v>
      </c>
      <c r="E155" s="398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189</v>
      </c>
      <c r="L155" s="39" t="s">
        <v>79</v>
      </c>
      <c r="M155" s="38">
        <v>40</v>
      </c>
      <c r="N155" s="4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00"/>
      <c r="P155" s="400"/>
      <c r="Q155" s="400"/>
      <c r="R155" s="401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287</v>
      </c>
      <c r="B156" s="64" t="s">
        <v>288</v>
      </c>
      <c r="C156" s="37">
        <v>4301031158</v>
      </c>
      <c r="D156" s="398">
        <v>4680115880191</v>
      </c>
      <c r="E156" s="398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4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00"/>
      <c r="P156" s="400"/>
      <c r="Q156" s="400"/>
      <c r="R156" s="401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289</v>
      </c>
      <c r="B157" s="64" t="s">
        <v>290</v>
      </c>
      <c r="C157" s="37">
        <v>4301031245</v>
      </c>
      <c r="D157" s="398">
        <v>4680115883963</v>
      </c>
      <c r="E157" s="398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189</v>
      </c>
      <c r="L157" s="39" t="s">
        <v>79</v>
      </c>
      <c r="M157" s="38">
        <v>40</v>
      </c>
      <c r="N157" s="491" t="s">
        <v>291</v>
      </c>
      <c r="O157" s="400"/>
      <c r="P157" s="400"/>
      <c r="Q157" s="400"/>
      <c r="R157" s="401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405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6"/>
      <c r="N158" s="402" t="s">
        <v>43</v>
      </c>
      <c r="O158" s="403"/>
      <c r="P158" s="403"/>
      <c r="Q158" s="403"/>
      <c r="R158" s="403"/>
      <c r="S158" s="403"/>
      <c r="T158" s="404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6"/>
      <c r="N159" s="402" t="s">
        <v>43</v>
      </c>
      <c r="O159" s="403"/>
      <c r="P159" s="403"/>
      <c r="Q159" s="403"/>
      <c r="R159" s="403"/>
      <c r="S159" s="403"/>
      <c r="T159" s="404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396" t="s">
        <v>292</v>
      </c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66"/>
      <c r="Z160" s="66"/>
    </row>
    <row r="161" spans="1:53" ht="14.25" customHeight="1" x14ac:dyDescent="0.25">
      <c r="A161" s="397" t="s">
        <v>116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67"/>
      <c r="Z161" s="67"/>
    </row>
    <row r="162" spans="1:53" ht="16.5" customHeight="1" x14ac:dyDescent="0.25">
      <c r="A162" s="64" t="s">
        <v>293</v>
      </c>
      <c r="B162" s="64" t="s">
        <v>294</v>
      </c>
      <c r="C162" s="37">
        <v>4301011450</v>
      </c>
      <c r="D162" s="398">
        <v>4680115881402</v>
      </c>
      <c r="E162" s="398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112</v>
      </c>
      <c r="L162" s="39" t="s">
        <v>111</v>
      </c>
      <c r="M162" s="38">
        <v>55</v>
      </c>
      <c r="N162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00"/>
      <c r="P162" s="400"/>
      <c r="Q162" s="400"/>
      <c r="R162" s="401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295</v>
      </c>
      <c r="B163" s="64" t="s">
        <v>296</v>
      </c>
      <c r="C163" s="37">
        <v>4301011454</v>
      </c>
      <c r="D163" s="398">
        <v>4680115881396</v>
      </c>
      <c r="E163" s="398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00"/>
      <c r="P163" s="400"/>
      <c r="Q163" s="400"/>
      <c r="R163" s="401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405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6"/>
      <c r="N164" s="402" t="s">
        <v>43</v>
      </c>
      <c r="O164" s="403"/>
      <c r="P164" s="403"/>
      <c r="Q164" s="403"/>
      <c r="R164" s="403"/>
      <c r="S164" s="403"/>
      <c r="T164" s="404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6"/>
      <c r="N165" s="402" t="s">
        <v>43</v>
      </c>
      <c r="O165" s="403"/>
      <c r="P165" s="403"/>
      <c r="Q165" s="403"/>
      <c r="R165" s="403"/>
      <c r="S165" s="403"/>
      <c r="T165" s="404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97" t="s">
        <v>108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67"/>
      <c r="Z166" s="67"/>
    </row>
    <row r="167" spans="1:53" ht="16.5" customHeight="1" x14ac:dyDescent="0.25">
      <c r="A167" s="64" t="s">
        <v>297</v>
      </c>
      <c r="B167" s="64" t="s">
        <v>298</v>
      </c>
      <c r="C167" s="37">
        <v>4301020262</v>
      </c>
      <c r="D167" s="398">
        <v>4680115882935</v>
      </c>
      <c r="E167" s="398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112</v>
      </c>
      <c r="L167" s="39" t="s">
        <v>133</v>
      </c>
      <c r="M167" s="38">
        <v>50</v>
      </c>
      <c r="N167" s="494" t="s">
        <v>299</v>
      </c>
      <c r="O167" s="400"/>
      <c r="P167" s="400"/>
      <c r="Q167" s="400"/>
      <c r="R167" s="401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300</v>
      </c>
      <c r="B168" s="64" t="s">
        <v>301</v>
      </c>
      <c r="C168" s="37">
        <v>4301020220</v>
      </c>
      <c r="D168" s="398">
        <v>4680115880764</v>
      </c>
      <c r="E168" s="398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111</v>
      </c>
      <c r="M168" s="38">
        <v>50</v>
      </c>
      <c r="N168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00"/>
      <c r="P168" s="400"/>
      <c r="Q168" s="400"/>
      <c r="R168" s="401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405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6"/>
      <c r="N169" s="402" t="s">
        <v>43</v>
      </c>
      <c r="O169" s="403"/>
      <c r="P169" s="403"/>
      <c r="Q169" s="403"/>
      <c r="R169" s="403"/>
      <c r="S169" s="403"/>
      <c r="T169" s="404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6"/>
      <c r="N170" s="402" t="s">
        <v>43</v>
      </c>
      <c r="O170" s="403"/>
      <c r="P170" s="403"/>
      <c r="Q170" s="403"/>
      <c r="R170" s="403"/>
      <c r="S170" s="403"/>
      <c r="T170" s="404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397" t="s">
        <v>76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67"/>
      <c r="Z171" s="67"/>
    </row>
    <row r="172" spans="1:53" ht="27" customHeight="1" x14ac:dyDescent="0.25">
      <c r="A172" s="64" t="s">
        <v>302</v>
      </c>
      <c r="B172" s="64" t="s">
        <v>303</v>
      </c>
      <c r="C172" s="37">
        <v>4301031224</v>
      </c>
      <c r="D172" s="398">
        <v>4680115882683</v>
      </c>
      <c r="E172" s="398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00"/>
      <c r="P172" s="400"/>
      <c r="Q172" s="400"/>
      <c r="R172" s="401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4301031230</v>
      </c>
      <c r="D173" s="398">
        <v>4680115882690</v>
      </c>
      <c r="E173" s="398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00"/>
      <c r="P173" s="400"/>
      <c r="Q173" s="400"/>
      <c r="R173" s="401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4301031220</v>
      </c>
      <c r="D174" s="398">
        <v>4680115882669</v>
      </c>
      <c r="E174" s="398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4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00"/>
      <c r="P174" s="400"/>
      <c r="Q174" s="400"/>
      <c r="R174" s="401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308</v>
      </c>
      <c r="B175" s="64" t="s">
        <v>309</v>
      </c>
      <c r="C175" s="37">
        <v>4301031221</v>
      </c>
      <c r="D175" s="398">
        <v>4680115882676</v>
      </c>
      <c r="E175" s="398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4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00"/>
      <c r="P175" s="400"/>
      <c r="Q175" s="400"/>
      <c r="R175" s="401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405"/>
      <c r="B176" s="405"/>
      <c r="C176" s="405"/>
      <c r="D176" s="405"/>
      <c r="E176" s="405"/>
      <c r="F176" s="405"/>
      <c r="G176" s="405"/>
      <c r="H176" s="405"/>
      <c r="I176" s="405"/>
      <c r="J176" s="405"/>
      <c r="K176" s="405"/>
      <c r="L176" s="405"/>
      <c r="M176" s="406"/>
      <c r="N176" s="402" t="s">
        <v>43</v>
      </c>
      <c r="O176" s="403"/>
      <c r="P176" s="403"/>
      <c r="Q176" s="403"/>
      <c r="R176" s="403"/>
      <c r="S176" s="403"/>
      <c r="T176" s="404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405"/>
      <c r="B177" s="405"/>
      <c r="C177" s="405"/>
      <c r="D177" s="405"/>
      <c r="E177" s="405"/>
      <c r="F177" s="405"/>
      <c r="G177" s="405"/>
      <c r="H177" s="405"/>
      <c r="I177" s="405"/>
      <c r="J177" s="405"/>
      <c r="K177" s="405"/>
      <c r="L177" s="405"/>
      <c r="M177" s="406"/>
      <c r="N177" s="402" t="s">
        <v>43</v>
      </c>
      <c r="O177" s="403"/>
      <c r="P177" s="403"/>
      <c r="Q177" s="403"/>
      <c r="R177" s="403"/>
      <c r="S177" s="403"/>
      <c r="T177" s="404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397" t="s">
        <v>81</v>
      </c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397"/>
      <c r="P178" s="397"/>
      <c r="Q178" s="397"/>
      <c r="R178" s="397"/>
      <c r="S178" s="397"/>
      <c r="T178" s="397"/>
      <c r="U178" s="397"/>
      <c r="V178" s="397"/>
      <c r="W178" s="397"/>
      <c r="X178" s="397"/>
      <c r="Y178" s="67"/>
      <c r="Z178" s="67"/>
    </row>
    <row r="179" spans="1:53" ht="27" customHeight="1" x14ac:dyDescent="0.25">
      <c r="A179" s="64" t="s">
        <v>310</v>
      </c>
      <c r="B179" s="64" t="s">
        <v>311</v>
      </c>
      <c r="C179" s="37">
        <v>4301051409</v>
      </c>
      <c r="D179" s="398">
        <v>4680115881556</v>
      </c>
      <c r="E179" s="398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112</v>
      </c>
      <c r="L179" s="39" t="s">
        <v>133</v>
      </c>
      <c r="M179" s="38">
        <v>45</v>
      </c>
      <c r="N179" s="5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00"/>
      <c r="P179" s="400"/>
      <c r="Q179" s="400"/>
      <c r="R179" s="401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312</v>
      </c>
      <c r="B180" s="64" t="s">
        <v>313</v>
      </c>
      <c r="C180" s="37">
        <v>4301051538</v>
      </c>
      <c r="D180" s="398">
        <v>4680115880573</v>
      </c>
      <c r="E180" s="398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112</v>
      </c>
      <c r="L180" s="39" t="s">
        <v>79</v>
      </c>
      <c r="M180" s="38">
        <v>45</v>
      </c>
      <c r="N180" s="501" t="s">
        <v>314</v>
      </c>
      <c r="O180" s="400"/>
      <c r="P180" s="400"/>
      <c r="Q180" s="400"/>
      <c r="R180" s="401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4301051408</v>
      </c>
      <c r="D181" s="398">
        <v>4680115881594</v>
      </c>
      <c r="E181" s="398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112</v>
      </c>
      <c r="L181" s="39" t="s">
        <v>133</v>
      </c>
      <c r="M181" s="38">
        <v>40</v>
      </c>
      <c r="N181" s="5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00"/>
      <c r="P181" s="400"/>
      <c r="Q181" s="400"/>
      <c r="R181" s="401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317</v>
      </c>
      <c r="B182" s="64" t="s">
        <v>318</v>
      </c>
      <c r="C182" s="37">
        <v>4301051505</v>
      </c>
      <c r="D182" s="398">
        <v>4680115881587</v>
      </c>
      <c r="E182" s="398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112</v>
      </c>
      <c r="L182" s="39" t="s">
        <v>79</v>
      </c>
      <c r="M182" s="38">
        <v>40</v>
      </c>
      <c r="N182" s="503" t="s">
        <v>319</v>
      </c>
      <c r="O182" s="400"/>
      <c r="P182" s="400"/>
      <c r="Q182" s="400"/>
      <c r="R182" s="401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320</v>
      </c>
      <c r="B183" s="64" t="s">
        <v>321</v>
      </c>
      <c r="C183" s="37">
        <v>4301051380</v>
      </c>
      <c r="D183" s="398">
        <v>4680115880962</v>
      </c>
      <c r="E183" s="398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112</v>
      </c>
      <c r="L183" s="39" t="s">
        <v>79</v>
      </c>
      <c r="M183" s="38">
        <v>40</v>
      </c>
      <c r="N183" s="5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00"/>
      <c r="P183" s="400"/>
      <c r="Q183" s="400"/>
      <c r="R183" s="401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4301051411</v>
      </c>
      <c r="D184" s="398">
        <v>4680115881617</v>
      </c>
      <c r="E184" s="398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112</v>
      </c>
      <c r="L184" s="39" t="s">
        <v>133</v>
      </c>
      <c r="M184" s="38">
        <v>40</v>
      </c>
      <c r="N184" s="5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00"/>
      <c r="P184" s="400"/>
      <c r="Q184" s="400"/>
      <c r="R184" s="401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4301051487</v>
      </c>
      <c r="D185" s="398">
        <v>4680115881228</v>
      </c>
      <c r="E185" s="398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06" t="s">
        <v>326</v>
      </c>
      <c r="O185" s="400"/>
      <c r="P185" s="400"/>
      <c r="Q185" s="400"/>
      <c r="R185" s="401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327</v>
      </c>
      <c r="B186" s="64" t="s">
        <v>328</v>
      </c>
      <c r="C186" s="37">
        <v>4301051506</v>
      </c>
      <c r="D186" s="398">
        <v>4680115881037</v>
      </c>
      <c r="E186" s="398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07" t="s">
        <v>329</v>
      </c>
      <c r="O186" s="400"/>
      <c r="P186" s="400"/>
      <c r="Q186" s="400"/>
      <c r="R186" s="401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4301051384</v>
      </c>
      <c r="D187" s="398">
        <v>4680115881211</v>
      </c>
      <c r="E187" s="398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00"/>
      <c r="P187" s="400"/>
      <c r="Q187" s="400"/>
      <c r="R187" s="401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4301051378</v>
      </c>
      <c r="D188" s="398">
        <v>4680115881020</v>
      </c>
      <c r="E188" s="398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00"/>
      <c r="P188" s="400"/>
      <c r="Q188" s="400"/>
      <c r="R188" s="401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4301051407</v>
      </c>
      <c r="D189" s="398">
        <v>4680115882195</v>
      </c>
      <c r="E189" s="398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133</v>
      </c>
      <c r="M189" s="38">
        <v>40</v>
      </c>
      <c r="N189" s="5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00"/>
      <c r="P189" s="400"/>
      <c r="Q189" s="400"/>
      <c r="R189" s="401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4301051479</v>
      </c>
      <c r="D190" s="398">
        <v>4680115882607</v>
      </c>
      <c r="E190" s="398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133</v>
      </c>
      <c r="M190" s="38">
        <v>45</v>
      </c>
      <c r="N190" s="51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00"/>
      <c r="P190" s="400"/>
      <c r="Q190" s="400"/>
      <c r="R190" s="401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4301051468</v>
      </c>
      <c r="D191" s="398">
        <v>4680115880092</v>
      </c>
      <c r="E191" s="398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00"/>
      <c r="P191" s="400"/>
      <c r="Q191" s="400"/>
      <c r="R191" s="401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340</v>
      </c>
      <c r="B192" s="64" t="s">
        <v>341</v>
      </c>
      <c r="C192" s="37">
        <v>4301051469</v>
      </c>
      <c r="D192" s="398">
        <v>4680115880221</v>
      </c>
      <c r="E192" s="398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133</v>
      </c>
      <c r="M192" s="38">
        <v>45</v>
      </c>
      <c r="N192" s="51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00"/>
      <c r="P192" s="400"/>
      <c r="Q192" s="400"/>
      <c r="R192" s="401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4301051523</v>
      </c>
      <c r="D193" s="398">
        <v>4680115882942</v>
      </c>
      <c r="E193" s="398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00"/>
      <c r="P193" s="400"/>
      <c r="Q193" s="400"/>
      <c r="R193" s="401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344</v>
      </c>
      <c r="B194" s="64" t="s">
        <v>345</v>
      </c>
      <c r="C194" s="37">
        <v>4301051326</v>
      </c>
      <c r="D194" s="398">
        <v>4680115880504</v>
      </c>
      <c r="E194" s="398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1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00"/>
      <c r="P194" s="400"/>
      <c r="Q194" s="400"/>
      <c r="R194" s="401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346</v>
      </c>
      <c r="B195" s="64" t="s">
        <v>347</v>
      </c>
      <c r="C195" s="37">
        <v>4301051410</v>
      </c>
      <c r="D195" s="398">
        <v>4680115882164</v>
      </c>
      <c r="E195" s="398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133</v>
      </c>
      <c r="M195" s="38">
        <v>40</v>
      </c>
      <c r="N195" s="5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00"/>
      <c r="P195" s="400"/>
      <c r="Q195" s="400"/>
      <c r="R195" s="401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405"/>
      <c r="B196" s="405"/>
      <c r="C196" s="405"/>
      <c r="D196" s="405"/>
      <c r="E196" s="405"/>
      <c r="F196" s="405"/>
      <c r="G196" s="405"/>
      <c r="H196" s="405"/>
      <c r="I196" s="405"/>
      <c r="J196" s="405"/>
      <c r="K196" s="405"/>
      <c r="L196" s="405"/>
      <c r="M196" s="406"/>
      <c r="N196" s="402" t="s">
        <v>43</v>
      </c>
      <c r="O196" s="403"/>
      <c r="P196" s="403"/>
      <c r="Q196" s="403"/>
      <c r="R196" s="403"/>
      <c r="S196" s="403"/>
      <c r="T196" s="404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405"/>
      <c r="B197" s="405"/>
      <c r="C197" s="405"/>
      <c r="D197" s="405"/>
      <c r="E197" s="405"/>
      <c r="F197" s="405"/>
      <c r="G197" s="405"/>
      <c r="H197" s="405"/>
      <c r="I197" s="405"/>
      <c r="J197" s="405"/>
      <c r="K197" s="405"/>
      <c r="L197" s="405"/>
      <c r="M197" s="406"/>
      <c r="N197" s="402" t="s">
        <v>43</v>
      </c>
      <c r="O197" s="403"/>
      <c r="P197" s="403"/>
      <c r="Q197" s="403"/>
      <c r="R197" s="403"/>
      <c r="S197" s="403"/>
      <c r="T197" s="404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397" t="s">
        <v>239</v>
      </c>
      <c r="B198" s="397"/>
      <c r="C198" s="397"/>
      <c r="D198" s="397"/>
      <c r="E198" s="397"/>
      <c r="F198" s="397"/>
      <c r="G198" s="397"/>
      <c r="H198" s="397"/>
      <c r="I198" s="397"/>
      <c r="J198" s="397"/>
      <c r="K198" s="397"/>
      <c r="L198" s="397"/>
      <c r="M198" s="397"/>
      <c r="N198" s="397"/>
      <c r="O198" s="397"/>
      <c r="P198" s="397"/>
      <c r="Q198" s="397"/>
      <c r="R198" s="397"/>
      <c r="S198" s="397"/>
      <c r="T198" s="397"/>
      <c r="U198" s="397"/>
      <c r="V198" s="397"/>
      <c r="W198" s="397"/>
      <c r="X198" s="397"/>
      <c r="Y198" s="67"/>
      <c r="Z198" s="67"/>
    </row>
    <row r="199" spans="1:53" ht="16.5" customHeight="1" x14ac:dyDescent="0.25">
      <c r="A199" s="64" t="s">
        <v>348</v>
      </c>
      <c r="B199" s="64" t="s">
        <v>349</v>
      </c>
      <c r="C199" s="37">
        <v>4301060360</v>
      </c>
      <c r="D199" s="398">
        <v>4680115882874</v>
      </c>
      <c r="E199" s="398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17" t="s">
        <v>350</v>
      </c>
      <c r="O199" s="400"/>
      <c r="P199" s="400"/>
      <c r="Q199" s="400"/>
      <c r="R199" s="401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351</v>
      </c>
      <c r="B200" s="64" t="s">
        <v>352</v>
      </c>
      <c r="C200" s="37">
        <v>4301060359</v>
      </c>
      <c r="D200" s="398">
        <v>4680115884434</v>
      </c>
      <c r="E200" s="398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18" t="s">
        <v>353</v>
      </c>
      <c r="O200" s="400"/>
      <c r="P200" s="400"/>
      <c r="Q200" s="400"/>
      <c r="R200" s="401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354</v>
      </c>
      <c r="B201" s="64" t="s">
        <v>355</v>
      </c>
      <c r="C201" s="37">
        <v>4301060338</v>
      </c>
      <c r="D201" s="398">
        <v>4680115880801</v>
      </c>
      <c r="E201" s="398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00"/>
      <c r="P201" s="400"/>
      <c r="Q201" s="400"/>
      <c r="R201" s="401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356</v>
      </c>
      <c r="B202" s="64" t="s">
        <v>357</v>
      </c>
      <c r="C202" s="37">
        <v>4301060339</v>
      </c>
      <c r="D202" s="398">
        <v>4680115880818</v>
      </c>
      <c r="E202" s="398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00"/>
      <c r="P202" s="400"/>
      <c r="Q202" s="400"/>
      <c r="R202" s="401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405"/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6"/>
      <c r="N203" s="402" t="s">
        <v>43</v>
      </c>
      <c r="O203" s="403"/>
      <c r="P203" s="403"/>
      <c r="Q203" s="403"/>
      <c r="R203" s="403"/>
      <c r="S203" s="403"/>
      <c r="T203" s="404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405"/>
      <c r="B204" s="405"/>
      <c r="C204" s="405"/>
      <c r="D204" s="405"/>
      <c r="E204" s="405"/>
      <c r="F204" s="405"/>
      <c r="G204" s="405"/>
      <c r="H204" s="405"/>
      <c r="I204" s="405"/>
      <c r="J204" s="405"/>
      <c r="K204" s="405"/>
      <c r="L204" s="405"/>
      <c r="M204" s="406"/>
      <c r="N204" s="402" t="s">
        <v>43</v>
      </c>
      <c r="O204" s="403"/>
      <c r="P204" s="403"/>
      <c r="Q204" s="403"/>
      <c r="R204" s="403"/>
      <c r="S204" s="403"/>
      <c r="T204" s="404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396" t="s">
        <v>358</v>
      </c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6"/>
      <c r="P205" s="396"/>
      <c r="Q205" s="396"/>
      <c r="R205" s="396"/>
      <c r="S205" s="396"/>
      <c r="T205" s="396"/>
      <c r="U205" s="396"/>
      <c r="V205" s="396"/>
      <c r="W205" s="396"/>
      <c r="X205" s="396"/>
      <c r="Y205" s="66"/>
      <c r="Z205" s="66"/>
    </row>
    <row r="206" spans="1:53" ht="14.25" customHeight="1" x14ac:dyDescent="0.25">
      <c r="A206" s="397" t="s">
        <v>76</v>
      </c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7"/>
      <c r="O206" s="397"/>
      <c r="P206" s="397"/>
      <c r="Q206" s="397"/>
      <c r="R206" s="397"/>
      <c r="S206" s="397"/>
      <c r="T206" s="397"/>
      <c r="U206" s="397"/>
      <c r="V206" s="397"/>
      <c r="W206" s="397"/>
      <c r="X206" s="397"/>
      <c r="Y206" s="67"/>
      <c r="Z206" s="67"/>
    </row>
    <row r="207" spans="1:53" ht="27" customHeight="1" x14ac:dyDescent="0.25">
      <c r="A207" s="64" t="s">
        <v>359</v>
      </c>
      <c r="B207" s="64" t="s">
        <v>360</v>
      </c>
      <c r="C207" s="37">
        <v>4301031151</v>
      </c>
      <c r="D207" s="398">
        <v>4607091389845</v>
      </c>
      <c r="E207" s="398"/>
      <c r="F207" s="63">
        <v>0.35</v>
      </c>
      <c r="G207" s="38">
        <v>6</v>
      </c>
      <c r="H207" s="63">
        <v>2.1</v>
      </c>
      <c r="I207" s="63">
        <v>2.2000000000000002</v>
      </c>
      <c r="J207" s="38">
        <v>234</v>
      </c>
      <c r="K207" s="38" t="s">
        <v>189</v>
      </c>
      <c r="L207" s="39" t="s">
        <v>79</v>
      </c>
      <c r="M207" s="38">
        <v>40</v>
      </c>
      <c r="N207" s="52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400"/>
      <c r="P207" s="400"/>
      <c r="Q207" s="400"/>
      <c r="R207" s="401"/>
      <c r="S207" s="40" t="s">
        <v>48</v>
      </c>
      <c r="T207" s="40" t="s">
        <v>48</v>
      </c>
      <c r="U207" s="41" t="s">
        <v>0</v>
      </c>
      <c r="V207" s="59">
        <v>0</v>
      </c>
      <c r="W207" s="56">
        <f>IFERROR(IF(V207="",0,CEILING((V207/$H207),1)*$H207),"")</f>
        <v>0</v>
      </c>
      <c r="X207" s="42" t="str">
        <f>IFERROR(IF(W207=0,"",ROUNDUP(W207/H207,0)*0.00502),"")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x14ac:dyDescent="0.2">
      <c r="A208" s="405"/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6"/>
      <c r="N208" s="402" t="s">
        <v>43</v>
      </c>
      <c r="O208" s="403"/>
      <c r="P208" s="403"/>
      <c r="Q208" s="403"/>
      <c r="R208" s="403"/>
      <c r="S208" s="403"/>
      <c r="T208" s="404"/>
      <c r="U208" s="43" t="s">
        <v>42</v>
      </c>
      <c r="V208" s="44">
        <f>IFERROR(V207/H207,"0")</f>
        <v>0</v>
      </c>
      <c r="W208" s="44">
        <f>IFERROR(W207/H207,"0")</f>
        <v>0</v>
      </c>
      <c r="X208" s="44">
        <f>IFERROR(IF(X207="",0,X207),"0")</f>
        <v>0</v>
      </c>
      <c r="Y208" s="68"/>
      <c r="Z208" s="68"/>
    </row>
    <row r="209" spans="1:53" x14ac:dyDescent="0.2">
      <c r="A209" s="405"/>
      <c r="B209" s="405"/>
      <c r="C209" s="405"/>
      <c r="D209" s="405"/>
      <c r="E209" s="405"/>
      <c r="F209" s="405"/>
      <c r="G209" s="405"/>
      <c r="H209" s="405"/>
      <c r="I209" s="405"/>
      <c r="J209" s="405"/>
      <c r="K209" s="405"/>
      <c r="L209" s="405"/>
      <c r="M209" s="406"/>
      <c r="N209" s="402" t="s">
        <v>43</v>
      </c>
      <c r="O209" s="403"/>
      <c r="P209" s="403"/>
      <c r="Q209" s="403"/>
      <c r="R209" s="403"/>
      <c r="S209" s="403"/>
      <c r="T209" s="404"/>
      <c r="U209" s="43" t="s">
        <v>0</v>
      </c>
      <c r="V209" s="44">
        <f>IFERROR(SUM(V207:V207),"0")</f>
        <v>0</v>
      </c>
      <c r="W209" s="44">
        <f>IFERROR(SUM(W207:W207),"0")</f>
        <v>0</v>
      </c>
      <c r="X209" s="43"/>
      <c r="Y209" s="68"/>
      <c r="Z209" s="68"/>
    </row>
    <row r="210" spans="1:53" ht="16.5" customHeight="1" x14ac:dyDescent="0.25">
      <c r="A210" s="396" t="s">
        <v>361</v>
      </c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6"/>
      <c r="P210" s="396"/>
      <c r="Q210" s="396"/>
      <c r="R210" s="396"/>
      <c r="S210" s="396"/>
      <c r="T210" s="396"/>
      <c r="U210" s="396"/>
      <c r="V210" s="396"/>
      <c r="W210" s="396"/>
      <c r="X210" s="396"/>
      <c r="Y210" s="66"/>
      <c r="Z210" s="66"/>
    </row>
    <row r="211" spans="1:53" ht="14.25" customHeight="1" x14ac:dyDescent="0.25">
      <c r="A211" s="397" t="s">
        <v>116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67"/>
      <c r="Z211" s="67"/>
    </row>
    <row r="212" spans="1:53" ht="27" customHeight="1" x14ac:dyDescent="0.25">
      <c r="A212" s="64" t="s">
        <v>362</v>
      </c>
      <c r="B212" s="64" t="s">
        <v>363</v>
      </c>
      <c r="C212" s="37">
        <v>4301011346</v>
      </c>
      <c r="D212" s="398">
        <v>4607091387445</v>
      </c>
      <c r="E212" s="398"/>
      <c r="F212" s="63">
        <v>0.9</v>
      </c>
      <c r="G212" s="38">
        <v>10</v>
      </c>
      <c r="H212" s="63">
        <v>9</v>
      </c>
      <c r="I212" s="63">
        <v>9.6300000000000008</v>
      </c>
      <c r="J212" s="38">
        <v>56</v>
      </c>
      <c r="K212" s="38" t="s">
        <v>112</v>
      </c>
      <c r="L212" s="39" t="s">
        <v>111</v>
      </c>
      <c r="M212" s="38">
        <v>31</v>
      </c>
      <c r="N212" s="5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400"/>
      <c r="P212" s="400"/>
      <c r="Q212" s="400"/>
      <c r="R212" s="401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ref="W212:W226" si="11">IFERROR(IF(V212="",0,CEILING((V212/$H212),1)*$H212),"")</f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365</v>
      </c>
      <c r="C213" s="37">
        <v>4301011362</v>
      </c>
      <c r="D213" s="398">
        <v>4607091386004</v>
      </c>
      <c r="E213" s="398"/>
      <c r="F213" s="63">
        <v>1.35</v>
      </c>
      <c r="G213" s="38">
        <v>8</v>
      </c>
      <c r="H213" s="63">
        <v>10.8</v>
      </c>
      <c r="I213" s="63">
        <v>11.28</v>
      </c>
      <c r="J213" s="38">
        <v>48</v>
      </c>
      <c r="K213" s="38" t="s">
        <v>112</v>
      </c>
      <c r="L213" s="39" t="s">
        <v>121</v>
      </c>
      <c r="M213" s="38">
        <v>55</v>
      </c>
      <c r="N213" s="5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400"/>
      <c r="P213" s="400"/>
      <c r="Q213" s="400"/>
      <c r="R213" s="401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IFERROR(IF(W213=0,"",ROUNDUP(W213/H213,0)*0.02039),"")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364</v>
      </c>
      <c r="B214" s="64" t="s">
        <v>366</v>
      </c>
      <c r="C214" s="37">
        <v>4301011308</v>
      </c>
      <c r="D214" s="398">
        <v>4607091386004</v>
      </c>
      <c r="E214" s="398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52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400"/>
      <c r="P214" s="400"/>
      <c r="Q214" s="400"/>
      <c r="R214" s="401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367</v>
      </c>
      <c r="B215" s="64" t="s">
        <v>368</v>
      </c>
      <c r="C215" s="37">
        <v>4301011347</v>
      </c>
      <c r="D215" s="398">
        <v>4607091386073</v>
      </c>
      <c r="E215" s="398"/>
      <c r="F215" s="63">
        <v>0.9</v>
      </c>
      <c r="G215" s="38">
        <v>10</v>
      </c>
      <c r="H215" s="63">
        <v>9</v>
      </c>
      <c r="I215" s="63">
        <v>9.6300000000000008</v>
      </c>
      <c r="J215" s="38">
        <v>56</v>
      </c>
      <c r="K215" s="38" t="s">
        <v>112</v>
      </c>
      <c r="L215" s="39" t="s">
        <v>111</v>
      </c>
      <c r="M215" s="38">
        <v>31</v>
      </c>
      <c r="N215" s="5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400"/>
      <c r="P215" s="400"/>
      <c r="Q215" s="400"/>
      <c r="R215" s="401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369</v>
      </c>
      <c r="B216" s="64" t="s">
        <v>370</v>
      </c>
      <c r="C216" s="37">
        <v>4301011395</v>
      </c>
      <c r="D216" s="398">
        <v>4607091387322</v>
      </c>
      <c r="E216" s="398"/>
      <c r="F216" s="63">
        <v>1.35</v>
      </c>
      <c r="G216" s="38">
        <v>8</v>
      </c>
      <c r="H216" s="63">
        <v>10.8</v>
      </c>
      <c r="I216" s="63">
        <v>11.28</v>
      </c>
      <c r="J216" s="38">
        <v>48</v>
      </c>
      <c r="K216" s="38" t="s">
        <v>112</v>
      </c>
      <c r="L216" s="39" t="s">
        <v>121</v>
      </c>
      <c r="M216" s="38">
        <v>55</v>
      </c>
      <c r="N216" s="52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400"/>
      <c r="P216" s="400"/>
      <c r="Q216" s="400"/>
      <c r="R216" s="401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IFERROR(IF(W216=0,"",ROUNDUP(W216/H216,0)*0.02039),"")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369</v>
      </c>
      <c r="B217" s="64" t="s">
        <v>371</v>
      </c>
      <c r="C217" s="37">
        <v>4301010928</v>
      </c>
      <c r="D217" s="398">
        <v>4607091387322</v>
      </c>
      <c r="E217" s="398"/>
      <c r="F217" s="63">
        <v>1.35</v>
      </c>
      <c r="G217" s="38">
        <v>8</v>
      </c>
      <c r="H217" s="63">
        <v>10.8</v>
      </c>
      <c r="I217" s="63">
        <v>11.28</v>
      </c>
      <c r="J217" s="38">
        <v>56</v>
      </c>
      <c r="K217" s="38" t="s">
        <v>112</v>
      </c>
      <c r="L217" s="39" t="s">
        <v>111</v>
      </c>
      <c r="M217" s="38">
        <v>55</v>
      </c>
      <c r="N217" s="52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400"/>
      <c r="P217" s="400"/>
      <c r="Q217" s="400"/>
      <c r="R217" s="401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372</v>
      </c>
      <c r="B218" s="64" t="s">
        <v>373</v>
      </c>
      <c r="C218" s="37">
        <v>4301011311</v>
      </c>
      <c r="D218" s="398">
        <v>4607091387377</v>
      </c>
      <c r="E218" s="398"/>
      <c r="F218" s="63">
        <v>1.35</v>
      </c>
      <c r="G218" s="38">
        <v>8</v>
      </c>
      <c r="H218" s="63">
        <v>10.8</v>
      </c>
      <c r="I218" s="63">
        <v>11.28</v>
      </c>
      <c r="J218" s="38">
        <v>56</v>
      </c>
      <c r="K218" s="38" t="s">
        <v>112</v>
      </c>
      <c r="L218" s="39" t="s">
        <v>111</v>
      </c>
      <c r="M218" s="38">
        <v>55</v>
      </c>
      <c r="N218" s="5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400"/>
      <c r="P218" s="400"/>
      <c r="Q218" s="400"/>
      <c r="R218" s="401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374</v>
      </c>
      <c r="B219" s="64" t="s">
        <v>375</v>
      </c>
      <c r="C219" s="37">
        <v>4301010945</v>
      </c>
      <c r="D219" s="398">
        <v>4607091387353</v>
      </c>
      <c r="E219" s="398"/>
      <c r="F219" s="63">
        <v>1.35</v>
      </c>
      <c r="G219" s="38">
        <v>8</v>
      </c>
      <c r="H219" s="63">
        <v>10.8</v>
      </c>
      <c r="I219" s="63">
        <v>11.28</v>
      </c>
      <c r="J219" s="38">
        <v>56</v>
      </c>
      <c r="K219" s="38" t="s">
        <v>112</v>
      </c>
      <c r="L219" s="39" t="s">
        <v>111</v>
      </c>
      <c r="M219" s="38">
        <v>55</v>
      </c>
      <c r="N219" s="5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400"/>
      <c r="P219" s="400"/>
      <c r="Q219" s="400"/>
      <c r="R219" s="401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4301011328</v>
      </c>
      <c r="D220" s="398">
        <v>4607091386011</v>
      </c>
      <c r="E220" s="398"/>
      <c r="F220" s="63">
        <v>0.5</v>
      </c>
      <c r="G220" s="38">
        <v>10</v>
      </c>
      <c r="H220" s="63">
        <v>5</v>
      </c>
      <c r="I220" s="63">
        <v>5.21</v>
      </c>
      <c r="J220" s="38">
        <v>120</v>
      </c>
      <c r="K220" s="38" t="s">
        <v>80</v>
      </c>
      <c r="L220" s="39" t="s">
        <v>79</v>
      </c>
      <c r="M220" s="38">
        <v>55</v>
      </c>
      <c r="N220" s="5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400"/>
      <c r="P220" s="400"/>
      <c r="Q220" s="400"/>
      <c r="R220" s="401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ref="X220:X226" si="12">IFERROR(IF(W220=0,"",ROUNDUP(W220/H220,0)*0.00937),"")</f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378</v>
      </c>
      <c r="B221" s="64" t="s">
        <v>379</v>
      </c>
      <c r="C221" s="37">
        <v>4301011329</v>
      </c>
      <c r="D221" s="398">
        <v>4607091387308</v>
      </c>
      <c r="E221" s="398"/>
      <c r="F221" s="63">
        <v>0.5</v>
      </c>
      <c r="G221" s="38">
        <v>10</v>
      </c>
      <c r="H221" s="63">
        <v>5</v>
      </c>
      <c r="I221" s="63">
        <v>5.21</v>
      </c>
      <c r="J221" s="38">
        <v>120</v>
      </c>
      <c r="K221" s="38" t="s">
        <v>80</v>
      </c>
      <c r="L221" s="39" t="s">
        <v>79</v>
      </c>
      <c r="M221" s="38">
        <v>55</v>
      </c>
      <c r="N221" s="5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400"/>
      <c r="P221" s="400"/>
      <c r="Q221" s="400"/>
      <c r="R221" s="401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380</v>
      </c>
      <c r="B222" s="64" t="s">
        <v>381</v>
      </c>
      <c r="C222" s="37">
        <v>4301011049</v>
      </c>
      <c r="D222" s="398">
        <v>4607091387339</v>
      </c>
      <c r="E222" s="398"/>
      <c r="F222" s="63">
        <v>0.5</v>
      </c>
      <c r="G222" s="38">
        <v>10</v>
      </c>
      <c r="H222" s="63">
        <v>5</v>
      </c>
      <c r="I222" s="63">
        <v>5.24</v>
      </c>
      <c r="J222" s="38">
        <v>120</v>
      </c>
      <c r="K222" s="38" t="s">
        <v>80</v>
      </c>
      <c r="L222" s="39" t="s">
        <v>111</v>
      </c>
      <c r="M222" s="38">
        <v>55</v>
      </c>
      <c r="N222" s="5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400"/>
      <c r="P222" s="400"/>
      <c r="Q222" s="400"/>
      <c r="R222" s="401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t="27" customHeight="1" x14ac:dyDescent="0.25">
      <c r="A223" s="64" t="s">
        <v>382</v>
      </c>
      <c r="B223" s="64" t="s">
        <v>383</v>
      </c>
      <c r="C223" s="37">
        <v>4301011433</v>
      </c>
      <c r="D223" s="398">
        <v>4680115882638</v>
      </c>
      <c r="E223" s="398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111</v>
      </c>
      <c r="M223" s="38">
        <v>90</v>
      </c>
      <c r="N223" s="5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400"/>
      <c r="P223" s="400"/>
      <c r="Q223" s="400"/>
      <c r="R223" s="401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 t="shared" si="12"/>
        <v/>
      </c>
      <c r="Y223" s="69" t="s">
        <v>48</v>
      </c>
      <c r="Z223" s="70" t="s">
        <v>48</v>
      </c>
      <c r="AD223" s="71"/>
      <c r="BA223" s="200" t="s">
        <v>66</v>
      </c>
    </row>
    <row r="224" spans="1:53" ht="27" customHeight="1" x14ac:dyDescent="0.25">
      <c r="A224" s="64" t="s">
        <v>384</v>
      </c>
      <c r="B224" s="64" t="s">
        <v>385</v>
      </c>
      <c r="C224" s="37">
        <v>4301011573</v>
      </c>
      <c r="D224" s="398">
        <v>4680115881938</v>
      </c>
      <c r="E224" s="398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111</v>
      </c>
      <c r="M224" s="38">
        <v>90</v>
      </c>
      <c r="N224" s="5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400"/>
      <c r="P224" s="400"/>
      <c r="Q224" s="400"/>
      <c r="R224" s="401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si="12"/>
        <v/>
      </c>
      <c r="Y224" s="69" t="s">
        <v>48</v>
      </c>
      <c r="Z224" s="70" t="s">
        <v>48</v>
      </c>
      <c r="AD224" s="71"/>
      <c r="BA224" s="201" t="s">
        <v>66</v>
      </c>
    </row>
    <row r="225" spans="1:53" ht="27" customHeight="1" x14ac:dyDescent="0.25">
      <c r="A225" s="64" t="s">
        <v>386</v>
      </c>
      <c r="B225" s="64" t="s">
        <v>387</v>
      </c>
      <c r="C225" s="37">
        <v>4301010944</v>
      </c>
      <c r="D225" s="398">
        <v>4607091387346</v>
      </c>
      <c r="E225" s="398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111</v>
      </c>
      <c r="M225" s="38">
        <v>55</v>
      </c>
      <c r="N225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400"/>
      <c r="P225" s="400"/>
      <c r="Q225" s="400"/>
      <c r="R225" s="401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 t="shared" si="12"/>
        <v/>
      </c>
      <c r="Y225" s="69" t="s">
        <v>48</v>
      </c>
      <c r="Z225" s="70" t="s">
        <v>48</v>
      </c>
      <c r="AD225" s="71"/>
      <c r="BA225" s="202" t="s">
        <v>66</v>
      </c>
    </row>
    <row r="226" spans="1:53" ht="27" customHeight="1" x14ac:dyDescent="0.25">
      <c r="A226" s="64" t="s">
        <v>388</v>
      </c>
      <c r="B226" s="64" t="s">
        <v>389</v>
      </c>
      <c r="C226" s="37">
        <v>4301011353</v>
      </c>
      <c r="D226" s="398">
        <v>4607091389807</v>
      </c>
      <c r="E226" s="398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111</v>
      </c>
      <c r="M226" s="38">
        <v>55</v>
      </c>
      <c r="N226" s="53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400"/>
      <c r="P226" s="400"/>
      <c r="Q226" s="400"/>
      <c r="R226" s="401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 t="shared" si="12"/>
        <v/>
      </c>
      <c r="Y226" s="69" t="s">
        <v>48</v>
      </c>
      <c r="Z226" s="70" t="s">
        <v>48</v>
      </c>
      <c r="AD226" s="71"/>
      <c r="BA226" s="203" t="s">
        <v>66</v>
      </c>
    </row>
    <row r="227" spans="1:53" x14ac:dyDescent="0.2">
      <c r="A227" s="405"/>
      <c r="B227" s="405"/>
      <c r="C227" s="405"/>
      <c r="D227" s="405"/>
      <c r="E227" s="405"/>
      <c r="F227" s="405"/>
      <c r="G227" s="405"/>
      <c r="H227" s="405"/>
      <c r="I227" s="405"/>
      <c r="J227" s="405"/>
      <c r="K227" s="405"/>
      <c r="L227" s="405"/>
      <c r="M227" s="406"/>
      <c r="N227" s="402" t="s">
        <v>43</v>
      </c>
      <c r="O227" s="403"/>
      <c r="P227" s="403"/>
      <c r="Q227" s="403"/>
      <c r="R227" s="403"/>
      <c r="S227" s="403"/>
      <c r="T227" s="404"/>
      <c r="U227" s="43" t="s">
        <v>42</v>
      </c>
      <c r="V227" s="44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0</v>
      </c>
      <c r="W227" s="44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0</v>
      </c>
      <c r="X227" s="44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x14ac:dyDescent="0.2">
      <c r="A228" s="405"/>
      <c r="B228" s="405"/>
      <c r="C228" s="405"/>
      <c r="D228" s="405"/>
      <c r="E228" s="405"/>
      <c r="F228" s="405"/>
      <c r="G228" s="405"/>
      <c r="H228" s="405"/>
      <c r="I228" s="405"/>
      <c r="J228" s="405"/>
      <c r="K228" s="405"/>
      <c r="L228" s="405"/>
      <c r="M228" s="406"/>
      <c r="N228" s="402" t="s">
        <v>43</v>
      </c>
      <c r="O228" s="403"/>
      <c r="P228" s="403"/>
      <c r="Q228" s="403"/>
      <c r="R228" s="403"/>
      <c r="S228" s="403"/>
      <c r="T228" s="404"/>
      <c r="U228" s="43" t="s">
        <v>0</v>
      </c>
      <c r="V228" s="44">
        <f>IFERROR(SUM(V212:V226),"0")</f>
        <v>0</v>
      </c>
      <c r="W228" s="44">
        <f>IFERROR(SUM(W212:W226),"0")</f>
        <v>0</v>
      </c>
      <c r="X228" s="43"/>
      <c r="Y228" s="68"/>
      <c r="Z228" s="68"/>
    </row>
    <row r="229" spans="1:53" ht="14.25" customHeight="1" x14ac:dyDescent="0.25">
      <c r="A229" s="397" t="s">
        <v>108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67"/>
      <c r="Z229" s="67"/>
    </row>
    <row r="230" spans="1:53" ht="27" customHeight="1" x14ac:dyDescent="0.25">
      <c r="A230" s="64" t="s">
        <v>390</v>
      </c>
      <c r="B230" s="64" t="s">
        <v>391</v>
      </c>
      <c r="C230" s="37">
        <v>4301020254</v>
      </c>
      <c r="D230" s="398">
        <v>4680115881914</v>
      </c>
      <c r="E230" s="398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53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400"/>
      <c r="P230" s="400"/>
      <c r="Q230" s="400"/>
      <c r="R230" s="401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4" t="s">
        <v>66</v>
      </c>
    </row>
    <row r="231" spans="1:53" x14ac:dyDescent="0.2">
      <c r="A231" s="405"/>
      <c r="B231" s="405"/>
      <c r="C231" s="405"/>
      <c r="D231" s="405"/>
      <c r="E231" s="405"/>
      <c r="F231" s="405"/>
      <c r="G231" s="405"/>
      <c r="H231" s="405"/>
      <c r="I231" s="405"/>
      <c r="J231" s="405"/>
      <c r="K231" s="405"/>
      <c r="L231" s="405"/>
      <c r="M231" s="406"/>
      <c r="N231" s="402" t="s">
        <v>43</v>
      </c>
      <c r="O231" s="403"/>
      <c r="P231" s="403"/>
      <c r="Q231" s="403"/>
      <c r="R231" s="403"/>
      <c r="S231" s="403"/>
      <c r="T231" s="404"/>
      <c r="U231" s="43" t="s">
        <v>42</v>
      </c>
      <c r="V231" s="44">
        <f>IFERROR(V230/H230,"0")</f>
        <v>0</v>
      </c>
      <c r="W231" s="44">
        <f>IFERROR(W230/H230,"0")</f>
        <v>0</v>
      </c>
      <c r="X231" s="44">
        <f>IFERROR(IF(X230="",0,X230),"0")</f>
        <v>0</v>
      </c>
      <c r="Y231" s="68"/>
      <c r="Z231" s="68"/>
    </row>
    <row r="232" spans="1:53" x14ac:dyDescent="0.2">
      <c r="A232" s="405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6"/>
      <c r="N232" s="402" t="s">
        <v>43</v>
      </c>
      <c r="O232" s="403"/>
      <c r="P232" s="403"/>
      <c r="Q232" s="403"/>
      <c r="R232" s="403"/>
      <c r="S232" s="403"/>
      <c r="T232" s="404"/>
      <c r="U232" s="43" t="s">
        <v>0</v>
      </c>
      <c r="V232" s="44">
        <f>IFERROR(SUM(V230:V230),"0")</f>
        <v>0</v>
      </c>
      <c r="W232" s="44">
        <f>IFERROR(SUM(W230:W230),"0")</f>
        <v>0</v>
      </c>
      <c r="X232" s="43"/>
      <c r="Y232" s="68"/>
      <c r="Z232" s="68"/>
    </row>
    <row r="233" spans="1:53" ht="14.25" customHeight="1" x14ac:dyDescent="0.25">
      <c r="A233" s="397" t="s">
        <v>76</v>
      </c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397"/>
      <c r="P233" s="397"/>
      <c r="Q233" s="397"/>
      <c r="R233" s="397"/>
      <c r="S233" s="397"/>
      <c r="T233" s="397"/>
      <c r="U233" s="397"/>
      <c r="V233" s="397"/>
      <c r="W233" s="397"/>
      <c r="X233" s="397"/>
      <c r="Y233" s="67"/>
      <c r="Z233" s="67"/>
    </row>
    <row r="234" spans="1:53" ht="27" customHeight="1" x14ac:dyDescent="0.25">
      <c r="A234" s="64" t="s">
        <v>392</v>
      </c>
      <c r="B234" s="64" t="s">
        <v>393</v>
      </c>
      <c r="C234" s="37">
        <v>4301030878</v>
      </c>
      <c r="D234" s="398">
        <v>4607091387193</v>
      </c>
      <c r="E234" s="398"/>
      <c r="F234" s="63">
        <v>0.7</v>
      </c>
      <c r="G234" s="38">
        <v>6</v>
      </c>
      <c r="H234" s="63">
        <v>4.2</v>
      </c>
      <c r="I234" s="63">
        <v>4.46</v>
      </c>
      <c r="J234" s="38">
        <v>156</v>
      </c>
      <c r="K234" s="38" t="s">
        <v>80</v>
      </c>
      <c r="L234" s="39" t="s">
        <v>79</v>
      </c>
      <c r="M234" s="38">
        <v>35</v>
      </c>
      <c r="N234" s="5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400"/>
      <c r="P234" s="400"/>
      <c r="Q234" s="400"/>
      <c r="R234" s="401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5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4301031153</v>
      </c>
      <c r="D235" s="398">
        <v>4607091387230</v>
      </c>
      <c r="E235" s="398"/>
      <c r="F235" s="63">
        <v>0.7</v>
      </c>
      <c r="G235" s="38">
        <v>6</v>
      </c>
      <c r="H235" s="63">
        <v>4.2</v>
      </c>
      <c r="I235" s="63">
        <v>4.46</v>
      </c>
      <c r="J235" s="38">
        <v>156</v>
      </c>
      <c r="K235" s="38" t="s">
        <v>80</v>
      </c>
      <c r="L235" s="39" t="s">
        <v>79</v>
      </c>
      <c r="M235" s="38">
        <v>40</v>
      </c>
      <c r="N235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400"/>
      <c r="P235" s="400"/>
      <c r="Q235" s="400"/>
      <c r="R235" s="401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6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4301031152</v>
      </c>
      <c r="D236" s="398">
        <v>4607091387285</v>
      </c>
      <c r="E236" s="398"/>
      <c r="F236" s="63">
        <v>0.35</v>
      </c>
      <c r="G236" s="38">
        <v>6</v>
      </c>
      <c r="H236" s="63">
        <v>2.1</v>
      </c>
      <c r="I236" s="63">
        <v>2.23</v>
      </c>
      <c r="J236" s="38">
        <v>234</v>
      </c>
      <c r="K236" s="38" t="s">
        <v>189</v>
      </c>
      <c r="L236" s="39" t="s">
        <v>79</v>
      </c>
      <c r="M236" s="38">
        <v>40</v>
      </c>
      <c r="N236" s="5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400"/>
      <c r="P236" s="400"/>
      <c r="Q236" s="400"/>
      <c r="R236" s="401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IFERROR(IF(W236=0,"",ROUNDUP(W236/H236,0)*0.00502),"")</f>
        <v/>
      </c>
      <c r="Y236" s="69" t="s">
        <v>48</v>
      </c>
      <c r="Z236" s="70" t="s">
        <v>48</v>
      </c>
      <c r="AD236" s="71"/>
      <c r="BA236" s="207" t="s">
        <v>66</v>
      </c>
    </row>
    <row r="237" spans="1:53" x14ac:dyDescent="0.2">
      <c r="A237" s="405"/>
      <c r="B237" s="405"/>
      <c r="C237" s="405"/>
      <c r="D237" s="405"/>
      <c r="E237" s="405"/>
      <c r="F237" s="405"/>
      <c r="G237" s="405"/>
      <c r="H237" s="405"/>
      <c r="I237" s="405"/>
      <c r="J237" s="405"/>
      <c r="K237" s="405"/>
      <c r="L237" s="405"/>
      <c r="M237" s="406"/>
      <c r="N237" s="402" t="s">
        <v>43</v>
      </c>
      <c r="O237" s="403"/>
      <c r="P237" s="403"/>
      <c r="Q237" s="403"/>
      <c r="R237" s="403"/>
      <c r="S237" s="403"/>
      <c r="T237" s="404"/>
      <c r="U237" s="43" t="s">
        <v>42</v>
      </c>
      <c r="V237" s="44">
        <f>IFERROR(V234/H234,"0")+IFERROR(V235/H235,"0")+IFERROR(V236/H236,"0")</f>
        <v>0</v>
      </c>
      <c r="W237" s="44">
        <f>IFERROR(W234/H234,"0")+IFERROR(W235/H235,"0")+IFERROR(W236/H236,"0")</f>
        <v>0</v>
      </c>
      <c r="X237" s="44">
        <f>IFERROR(IF(X234="",0,X234),"0")+IFERROR(IF(X235="",0,X235),"0")+IFERROR(IF(X236="",0,X236),"0")</f>
        <v>0</v>
      </c>
      <c r="Y237" s="68"/>
      <c r="Z237" s="68"/>
    </row>
    <row r="238" spans="1:53" x14ac:dyDescent="0.2">
      <c r="A238" s="405"/>
      <c r="B238" s="405"/>
      <c r="C238" s="405"/>
      <c r="D238" s="405"/>
      <c r="E238" s="405"/>
      <c r="F238" s="405"/>
      <c r="G238" s="405"/>
      <c r="H238" s="405"/>
      <c r="I238" s="405"/>
      <c r="J238" s="405"/>
      <c r="K238" s="405"/>
      <c r="L238" s="405"/>
      <c r="M238" s="406"/>
      <c r="N238" s="402" t="s">
        <v>43</v>
      </c>
      <c r="O238" s="403"/>
      <c r="P238" s="403"/>
      <c r="Q238" s="403"/>
      <c r="R238" s="403"/>
      <c r="S238" s="403"/>
      <c r="T238" s="404"/>
      <c r="U238" s="43" t="s">
        <v>0</v>
      </c>
      <c r="V238" s="44">
        <f>IFERROR(SUM(V234:V236),"0")</f>
        <v>0</v>
      </c>
      <c r="W238" s="44">
        <f>IFERROR(SUM(W234:W236),"0")</f>
        <v>0</v>
      </c>
      <c r="X238" s="43"/>
      <c r="Y238" s="68"/>
      <c r="Z238" s="68"/>
    </row>
    <row r="239" spans="1:53" ht="14.25" customHeight="1" x14ac:dyDescent="0.25">
      <c r="A239" s="397" t="s">
        <v>81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67"/>
      <c r="Z239" s="67"/>
    </row>
    <row r="240" spans="1:53" ht="16.5" customHeight="1" x14ac:dyDescent="0.25">
      <c r="A240" s="64" t="s">
        <v>398</v>
      </c>
      <c r="B240" s="64" t="s">
        <v>399</v>
      </c>
      <c r="C240" s="37">
        <v>4301051100</v>
      </c>
      <c r="D240" s="398">
        <v>4607091387766</v>
      </c>
      <c r="E240" s="398"/>
      <c r="F240" s="63">
        <v>1.3</v>
      </c>
      <c r="G240" s="38">
        <v>6</v>
      </c>
      <c r="H240" s="63">
        <v>7.8</v>
      </c>
      <c r="I240" s="63">
        <v>8.3580000000000005</v>
      </c>
      <c r="J240" s="38">
        <v>56</v>
      </c>
      <c r="K240" s="38" t="s">
        <v>112</v>
      </c>
      <c r="L240" s="39" t="s">
        <v>133</v>
      </c>
      <c r="M240" s="38">
        <v>40</v>
      </c>
      <c r="N240" s="5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400"/>
      <c r="P240" s="400"/>
      <c r="Q240" s="400"/>
      <c r="R240" s="401"/>
      <c r="S240" s="40" t="s">
        <v>48</v>
      </c>
      <c r="T240" s="40" t="s">
        <v>48</v>
      </c>
      <c r="U240" s="41" t="s">
        <v>0</v>
      </c>
      <c r="V240" s="59">
        <v>4800</v>
      </c>
      <c r="W240" s="56">
        <f t="shared" ref="W240:W249" si="13">IFERROR(IF(V240="",0,CEILING((V240/$H240),1)*$H240),"")</f>
        <v>4804.8</v>
      </c>
      <c r="X240" s="42">
        <f>IFERROR(IF(W240=0,"",ROUNDUP(W240/H240,0)*0.02175),"")</f>
        <v>13.398</v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400</v>
      </c>
      <c r="B241" s="64" t="s">
        <v>401</v>
      </c>
      <c r="C241" s="37">
        <v>4301051116</v>
      </c>
      <c r="D241" s="398">
        <v>4607091387957</v>
      </c>
      <c r="E241" s="398"/>
      <c r="F241" s="63">
        <v>1.3</v>
      </c>
      <c r="G241" s="38">
        <v>6</v>
      </c>
      <c r="H241" s="63">
        <v>7.8</v>
      </c>
      <c r="I241" s="63">
        <v>8.3640000000000008</v>
      </c>
      <c r="J241" s="38">
        <v>56</v>
      </c>
      <c r="K241" s="38" t="s">
        <v>112</v>
      </c>
      <c r="L241" s="39" t="s">
        <v>79</v>
      </c>
      <c r="M241" s="38">
        <v>40</v>
      </c>
      <c r="N241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400"/>
      <c r="P241" s="400"/>
      <c r="Q241" s="400"/>
      <c r="R241" s="401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402</v>
      </c>
      <c r="B242" s="64" t="s">
        <v>403</v>
      </c>
      <c r="C242" s="37">
        <v>4301051115</v>
      </c>
      <c r="D242" s="398">
        <v>4607091387964</v>
      </c>
      <c r="E242" s="398"/>
      <c r="F242" s="63">
        <v>1.35</v>
      </c>
      <c r="G242" s="38">
        <v>6</v>
      </c>
      <c r="H242" s="63">
        <v>8.1</v>
      </c>
      <c r="I242" s="63">
        <v>8.6460000000000008</v>
      </c>
      <c r="J242" s="38">
        <v>56</v>
      </c>
      <c r="K242" s="38" t="s">
        <v>112</v>
      </c>
      <c r="L242" s="39" t="s">
        <v>79</v>
      </c>
      <c r="M242" s="38">
        <v>40</v>
      </c>
      <c r="N242" s="5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400"/>
      <c r="P242" s="400"/>
      <c r="Q242" s="400"/>
      <c r="R242" s="401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404</v>
      </c>
      <c r="B243" s="64" t="s">
        <v>405</v>
      </c>
      <c r="C243" s="37">
        <v>4301051461</v>
      </c>
      <c r="D243" s="398">
        <v>4680115883604</v>
      </c>
      <c r="E243" s="398"/>
      <c r="F243" s="63">
        <v>0.35</v>
      </c>
      <c r="G243" s="38">
        <v>6</v>
      </c>
      <c r="H243" s="63">
        <v>2.1</v>
      </c>
      <c r="I243" s="63">
        <v>2.3719999999999999</v>
      </c>
      <c r="J243" s="38">
        <v>156</v>
      </c>
      <c r="K243" s="38" t="s">
        <v>80</v>
      </c>
      <c r="L243" s="39" t="s">
        <v>133</v>
      </c>
      <c r="M243" s="38">
        <v>45</v>
      </c>
      <c r="N243" s="544" t="s">
        <v>406</v>
      </c>
      <c r="O243" s="400"/>
      <c r="P243" s="400"/>
      <c r="Q243" s="400"/>
      <c r="R243" s="401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407</v>
      </c>
      <c r="B244" s="64" t="s">
        <v>408</v>
      </c>
      <c r="C244" s="37">
        <v>4301051485</v>
      </c>
      <c r="D244" s="398">
        <v>4680115883567</v>
      </c>
      <c r="E244" s="398"/>
      <c r="F244" s="63">
        <v>0.35</v>
      </c>
      <c r="G244" s="38">
        <v>6</v>
      </c>
      <c r="H244" s="63">
        <v>2.1</v>
      </c>
      <c r="I244" s="63">
        <v>2.36</v>
      </c>
      <c r="J244" s="38">
        <v>156</v>
      </c>
      <c r="K244" s="38" t="s">
        <v>80</v>
      </c>
      <c r="L244" s="39" t="s">
        <v>79</v>
      </c>
      <c r="M244" s="38">
        <v>40</v>
      </c>
      <c r="N244" s="545" t="s">
        <v>409</v>
      </c>
      <c r="O244" s="400"/>
      <c r="P244" s="400"/>
      <c r="Q244" s="400"/>
      <c r="R244" s="401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ht="27" customHeight="1" x14ac:dyDescent="0.25">
      <c r="A245" s="64" t="s">
        <v>410</v>
      </c>
      <c r="B245" s="64" t="s">
        <v>411</v>
      </c>
      <c r="C245" s="37">
        <v>4301051134</v>
      </c>
      <c r="D245" s="398">
        <v>4607091381672</v>
      </c>
      <c r="E245" s="398"/>
      <c r="F245" s="63">
        <v>0.6</v>
      </c>
      <c r="G245" s="38">
        <v>6</v>
      </c>
      <c r="H245" s="63">
        <v>3.6</v>
      </c>
      <c r="I245" s="63">
        <v>3.8759999999999999</v>
      </c>
      <c r="J245" s="38">
        <v>120</v>
      </c>
      <c r="K245" s="38" t="s">
        <v>80</v>
      </c>
      <c r="L245" s="39" t="s">
        <v>79</v>
      </c>
      <c r="M245" s="38">
        <v>40</v>
      </c>
      <c r="N245" s="5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400"/>
      <c r="P245" s="400"/>
      <c r="Q245" s="400"/>
      <c r="R245" s="401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IFERROR(IF(W245=0,"",ROUNDUP(W245/H245,0)*0.00937),"")</f>
        <v/>
      </c>
      <c r="Y245" s="69" t="s">
        <v>48</v>
      </c>
      <c r="Z245" s="70" t="s">
        <v>48</v>
      </c>
      <c r="AD245" s="71"/>
      <c r="BA245" s="213" t="s">
        <v>66</v>
      </c>
    </row>
    <row r="246" spans="1:53" ht="27" customHeight="1" x14ac:dyDescent="0.25">
      <c r="A246" s="64" t="s">
        <v>412</v>
      </c>
      <c r="B246" s="64" t="s">
        <v>413</v>
      </c>
      <c r="C246" s="37">
        <v>4301051130</v>
      </c>
      <c r="D246" s="398">
        <v>4607091387537</v>
      </c>
      <c r="E246" s="398"/>
      <c r="F246" s="63">
        <v>0.45</v>
      </c>
      <c r="G246" s="38">
        <v>6</v>
      </c>
      <c r="H246" s="63">
        <v>2.7</v>
      </c>
      <c r="I246" s="63">
        <v>2.99</v>
      </c>
      <c r="J246" s="38">
        <v>156</v>
      </c>
      <c r="K246" s="38" t="s">
        <v>80</v>
      </c>
      <c r="L246" s="39" t="s">
        <v>79</v>
      </c>
      <c r="M246" s="38">
        <v>40</v>
      </c>
      <c r="N246" s="5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400"/>
      <c r="P246" s="400"/>
      <c r="Q246" s="400"/>
      <c r="R246" s="401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4" t="s">
        <v>66</v>
      </c>
    </row>
    <row r="247" spans="1:53" ht="27" customHeight="1" x14ac:dyDescent="0.25">
      <c r="A247" s="64" t="s">
        <v>414</v>
      </c>
      <c r="B247" s="64" t="s">
        <v>415</v>
      </c>
      <c r="C247" s="37">
        <v>4301051132</v>
      </c>
      <c r="D247" s="398">
        <v>4607091387513</v>
      </c>
      <c r="E247" s="398"/>
      <c r="F247" s="63">
        <v>0.45</v>
      </c>
      <c r="G247" s="38">
        <v>6</v>
      </c>
      <c r="H247" s="63">
        <v>2.7</v>
      </c>
      <c r="I247" s="63">
        <v>2.9780000000000002</v>
      </c>
      <c r="J247" s="38">
        <v>156</v>
      </c>
      <c r="K247" s="38" t="s">
        <v>80</v>
      </c>
      <c r="L247" s="39" t="s">
        <v>79</v>
      </c>
      <c r="M247" s="38">
        <v>40</v>
      </c>
      <c r="N247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400"/>
      <c r="P247" s="400"/>
      <c r="Q247" s="400"/>
      <c r="R247" s="401"/>
      <c r="S247" s="40" t="s">
        <v>48</v>
      </c>
      <c r="T247" s="40" t="s">
        <v>48</v>
      </c>
      <c r="U247" s="41" t="s">
        <v>0</v>
      </c>
      <c r="V247" s="59">
        <v>0</v>
      </c>
      <c r="W247" s="56">
        <f t="shared" si="13"/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15" t="s">
        <v>66</v>
      </c>
    </row>
    <row r="248" spans="1:53" ht="27" customHeight="1" x14ac:dyDescent="0.25">
      <c r="A248" s="64" t="s">
        <v>416</v>
      </c>
      <c r="B248" s="64" t="s">
        <v>417</v>
      </c>
      <c r="C248" s="37">
        <v>4301051277</v>
      </c>
      <c r="D248" s="398">
        <v>4680115880511</v>
      </c>
      <c r="E248" s="398"/>
      <c r="F248" s="63">
        <v>0.33</v>
      </c>
      <c r="G248" s="38">
        <v>6</v>
      </c>
      <c r="H248" s="63">
        <v>1.98</v>
      </c>
      <c r="I248" s="63">
        <v>2.1800000000000002</v>
      </c>
      <c r="J248" s="38">
        <v>156</v>
      </c>
      <c r="K248" s="38" t="s">
        <v>80</v>
      </c>
      <c r="L248" s="39" t="s">
        <v>133</v>
      </c>
      <c r="M248" s="38">
        <v>40</v>
      </c>
      <c r="N248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400"/>
      <c r="P248" s="400"/>
      <c r="Q248" s="400"/>
      <c r="R248" s="401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si="13"/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6" t="s">
        <v>66</v>
      </c>
    </row>
    <row r="249" spans="1:53" ht="27" customHeight="1" x14ac:dyDescent="0.25">
      <c r="A249" s="64" t="s">
        <v>418</v>
      </c>
      <c r="B249" s="64" t="s">
        <v>419</v>
      </c>
      <c r="C249" s="37">
        <v>4301051344</v>
      </c>
      <c r="D249" s="398">
        <v>4680115880412</v>
      </c>
      <c r="E249" s="398"/>
      <c r="F249" s="63">
        <v>0.33</v>
      </c>
      <c r="G249" s="38">
        <v>6</v>
      </c>
      <c r="H249" s="63">
        <v>1.98</v>
      </c>
      <c r="I249" s="63">
        <v>2.246</v>
      </c>
      <c r="J249" s="38">
        <v>156</v>
      </c>
      <c r="K249" s="38" t="s">
        <v>80</v>
      </c>
      <c r="L249" s="39" t="s">
        <v>133</v>
      </c>
      <c r="M249" s="38">
        <v>45</v>
      </c>
      <c r="N249" s="55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400"/>
      <c r="P249" s="400"/>
      <c r="Q249" s="400"/>
      <c r="R249" s="401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7" t="s">
        <v>66</v>
      </c>
    </row>
    <row r="250" spans="1:53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6"/>
      <c r="N250" s="402" t="s">
        <v>43</v>
      </c>
      <c r="O250" s="403"/>
      <c r="P250" s="403"/>
      <c r="Q250" s="403"/>
      <c r="R250" s="403"/>
      <c r="S250" s="403"/>
      <c r="T250" s="404"/>
      <c r="U250" s="43" t="s">
        <v>42</v>
      </c>
      <c r="V250" s="44">
        <f>IFERROR(V240/H240,"0")+IFERROR(V241/H241,"0")+IFERROR(V242/H242,"0")+IFERROR(V243/H243,"0")+IFERROR(V244/H244,"0")+IFERROR(V245/H245,"0")+IFERROR(V246/H246,"0")+IFERROR(V247/H247,"0")+IFERROR(V248/H248,"0")+IFERROR(V249/H249,"0")</f>
        <v>615.38461538461536</v>
      </c>
      <c r="W250" s="44">
        <f>IFERROR(W240/H240,"0")+IFERROR(W241/H241,"0")+IFERROR(W242/H242,"0")+IFERROR(W243/H243,"0")+IFERROR(W244/H244,"0")+IFERROR(W245/H245,"0")+IFERROR(W246/H246,"0")+IFERROR(W247/H247,"0")+IFERROR(W248/H248,"0")+IFERROR(W249/H249,"0")</f>
        <v>616</v>
      </c>
      <c r="X250" s="4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13.398</v>
      </c>
      <c r="Y250" s="68"/>
      <c r="Z250" s="68"/>
    </row>
    <row r="251" spans="1:53" x14ac:dyDescent="0.2">
      <c r="A251" s="405"/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6"/>
      <c r="N251" s="402" t="s">
        <v>43</v>
      </c>
      <c r="O251" s="403"/>
      <c r="P251" s="403"/>
      <c r="Q251" s="403"/>
      <c r="R251" s="403"/>
      <c r="S251" s="403"/>
      <c r="T251" s="404"/>
      <c r="U251" s="43" t="s">
        <v>0</v>
      </c>
      <c r="V251" s="44">
        <f>IFERROR(SUM(V240:V249),"0")</f>
        <v>4800</v>
      </c>
      <c r="W251" s="44">
        <f>IFERROR(SUM(W240:W249),"0")</f>
        <v>4804.8</v>
      </c>
      <c r="X251" s="43"/>
      <c r="Y251" s="68"/>
      <c r="Z251" s="68"/>
    </row>
    <row r="252" spans="1:53" ht="14.25" customHeight="1" x14ac:dyDescent="0.25">
      <c r="A252" s="397" t="s">
        <v>239</v>
      </c>
      <c r="B252" s="397"/>
      <c r="C252" s="397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397"/>
      <c r="P252" s="397"/>
      <c r="Q252" s="397"/>
      <c r="R252" s="397"/>
      <c r="S252" s="397"/>
      <c r="T252" s="397"/>
      <c r="U252" s="397"/>
      <c r="V252" s="397"/>
      <c r="W252" s="397"/>
      <c r="X252" s="397"/>
      <c r="Y252" s="67"/>
      <c r="Z252" s="67"/>
    </row>
    <row r="253" spans="1:53" ht="16.5" customHeight="1" x14ac:dyDescent="0.25">
      <c r="A253" s="64" t="s">
        <v>420</v>
      </c>
      <c r="B253" s="64" t="s">
        <v>421</v>
      </c>
      <c r="C253" s="37">
        <v>4301060326</v>
      </c>
      <c r="D253" s="398">
        <v>4607091380880</v>
      </c>
      <c r="E253" s="398"/>
      <c r="F253" s="63">
        <v>1.4</v>
      </c>
      <c r="G253" s="38">
        <v>6</v>
      </c>
      <c r="H253" s="63">
        <v>8.4</v>
      </c>
      <c r="I253" s="63">
        <v>8.9640000000000004</v>
      </c>
      <c r="J253" s="38">
        <v>56</v>
      </c>
      <c r="K253" s="38" t="s">
        <v>112</v>
      </c>
      <c r="L253" s="39" t="s">
        <v>79</v>
      </c>
      <c r="M253" s="38">
        <v>30</v>
      </c>
      <c r="N253" s="55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400"/>
      <c r="P253" s="400"/>
      <c r="Q253" s="400"/>
      <c r="R253" s="401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8" t="s">
        <v>66</v>
      </c>
    </row>
    <row r="254" spans="1:53" ht="27" customHeight="1" x14ac:dyDescent="0.25">
      <c r="A254" s="64" t="s">
        <v>422</v>
      </c>
      <c r="B254" s="64" t="s">
        <v>423</v>
      </c>
      <c r="C254" s="37">
        <v>4301060308</v>
      </c>
      <c r="D254" s="398">
        <v>4607091384482</v>
      </c>
      <c r="E254" s="398"/>
      <c r="F254" s="63">
        <v>1.3</v>
      </c>
      <c r="G254" s="38">
        <v>6</v>
      </c>
      <c r="H254" s="63">
        <v>7.8</v>
      </c>
      <c r="I254" s="63">
        <v>8.3640000000000008</v>
      </c>
      <c r="J254" s="38">
        <v>56</v>
      </c>
      <c r="K254" s="38" t="s">
        <v>112</v>
      </c>
      <c r="L254" s="39" t="s">
        <v>79</v>
      </c>
      <c r="M254" s="38">
        <v>30</v>
      </c>
      <c r="N254" s="5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400"/>
      <c r="P254" s="400"/>
      <c r="Q254" s="400"/>
      <c r="R254" s="401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9" t="s">
        <v>66</v>
      </c>
    </row>
    <row r="255" spans="1:53" ht="16.5" customHeight="1" x14ac:dyDescent="0.25">
      <c r="A255" s="64" t="s">
        <v>424</v>
      </c>
      <c r="B255" s="64" t="s">
        <v>425</v>
      </c>
      <c r="C255" s="37">
        <v>4301060325</v>
      </c>
      <c r="D255" s="398">
        <v>4607091380897</v>
      </c>
      <c r="E255" s="398"/>
      <c r="F255" s="63">
        <v>1.4</v>
      </c>
      <c r="G255" s="38">
        <v>6</v>
      </c>
      <c r="H255" s="63">
        <v>8.4</v>
      </c>
      <c r="I255" s="63">
        <v>8.9640000000000004</v>
      </c>
      <c r="J255" s="38">
        <v>56</v>
      </c>
      <c r="K255" s="38" t="s">
        <v>112</v>
      </c>
      <c r="L255" s="39" t="s">
        <v>79</v>
      </c>
      <c r="M255" s="38">
        <v>30</v>
      </c>
      <c r="N255" s="5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400"/>
      <c r="P255" s="400"/>
      <c r="Q255" s="400"/>
      <c r="R255" s="401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20" t="s">
        <v>66</v>
      </c>
    </row>
    <row r="256" spans="1:53" x14ac:dyDescent="0.2">
      <c r="A256" s="405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6"/>
      <c r="N256" s="402" t="s">
        <v>43</v>
      </c>
      <c r="O256" s="403"/>
      <c r="P256" s="403"/>
      <c r="Q256" s="403"/>
      <c r="R256" s="403"/>
      <c r="S256" s="403"/>
      <c r="T256" s="404"/>
      <c r="U256" s="43" t="s">
        <v>42</v>
      </c>
      <c r="V256" s="44">
        <f>IFERROR(V253/H253,"0")+IFERROR(V254/H254,"0")+IFERROR(V255/H255,"0")</f>
        <v>0</v>
      </c>
      <c r="W256" s="44">
        <f>IFERROR(W253/H253,"0")+IFERROR(W254/H254,"0")+IFERROR(W255/H255,"0")</f>
        <v>0</v>
      </c>
      <c r="X256" s="44">
        <f>IFERROR(IF(X253="",0,X253),"0")+IFERROR(IF(X254="",0,X254),"0")+IFERROR(IF(X255="",0,X255),"0")</f>
        <v>0</v>
      </c>
      <c r="Y256" s="68"/>
      <c r="Z256" s="68"/>
    </row>
    <row r="257" spans="1:53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6"/>
      <c r="N257" s="402" t="s">
        <v>43</v>
      </c>
      <c r="O257" s="403"/>
      <c r="P257" s="403"/>
      <c r="Q257" s="403"/>
      <c r="R257" s="403"/>
      <c r="S257" s="403"/>
      <c r="T257" s="404"/>
      <c r="U257" s="43" t="s">
        <v>0</v>
      </c>
      <c r="V257" s="44">
        <f>IFERROR(SUM(V253:V255),"0")</f>
        <v>0</v>
      </c>
      <c r="W257" s="44">
        <f>IFERROR(SUM(W253:W255),"0")</f>
        <v>0</v>
      </c>
      <c r="X257" s="43"/>
      <c r="Y257" s="68"/>
      <c r="Z257" s="68"/>
    </row>
    <row r="258" spans="1:53" ht="14.25" customHeight="1" x14ac:dyDescent="0.25">
      <c r="A258" s="397" t="s">
        <v>94</v>
      </c>
      <c r="B258" s="397"/>
      <c r="C258" s="397"/>
      <c r="D258" s="397"/>
      <c r="E258" s="397"/>
      <c r="F258" s="397"/>
      <c r="G258" s="397"/>
      <c r="H258" s="397"/>
      <c r="I258" s="397"/>
      <c r="J258" s="397"/>
      <c r="K258" s="397"/>
      <c r="L258" s="397"/>
      <c r="M258" s="397"/>
      <c r="N258" s="397"/>
      <c r="O258" s="397"/>
      <c r="P258" s="397"/>
      <c r="Q258" s="397"/>
      <c r="R258" s="397"/>
      <c r="S258" s="397"/>
      <c r="T258" s="397"/>
      <c r="U258" s="397"/>
      <c r="V258" s="397"/>
      <c r="W258" s="397"/>
      <c r="X258" s="397"/>
      <c r="Y258" s="67"/>
      <c r="Z258" s="67"/>
    </row>
    <row r="259" spans="1:53" ht="16.5" customHeight="1" x14ac:dyDescent="0.25">
      <c r="A259" s="64" t="s">
        <v>426</v>
      </c>
      <c r="B259" s="64" t="s">
        <v>427</v>
      </c>
      <c r="C259" s="37">
        <v>4301030232</v>
      </c>
      <c r="D259" s="398">
        <v>4607091388374</v>
      </c>
      <c r="E259" s="398"/>
      <c r="F259" s="63">
        <v>0.38</v>
      </c>
      <c r="G259" s="38">
        <v>8</v>
      </c>
      <c r="H259" s="63">
        <v>3.04</v>
      </c>
      <c r="I259" s="63">
        <v>3.28</v>
      </c>
      <c r="J259" s="38">
        <v>156</v>
      </c>
      <c r="K259" s="38" t="s">
        <v>80</v>
      </c>
      <c r="L259" s="39" t="s">
        <v>98</v>
      </c>
      <c r="M259" s="38">
        <v>180</v>
      </c>
      <c r="N259" s="554" t="s">
        <v>428</v>
      </c>
      <c r="O259" s="400"/>
      <c r="P259" s="400"/>
      <c r="Q259" s="400"/>
      <c r="R259" s="401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1" t="s">
        <v>66</v>
      </c>
    </row>
    <row r="260" spans="1:53" ht="27" customHeight="1" x14ac:dyDescent="0.25">
      <c r="A260" s="64" t="s">
        <v>429</v>
      </c>
      <c r="B260" s="64" t="s">
        <v>430</v>
      </c>
      <c r="C260" s="37">
        <v>4301030235</v>
      </c>
      <c r="D260" s="398">
        <v>4607091388381</v>
      </c>
      <c r="E260" s="398"/>
      <c r="F260" s="63">
        <v>0.38</v>
      </c>
      <c r="G260" s="38">
        <v>8</v>
      </c>
      <c r="H260" s="63">
        <v>3.04</v>
      </c>
      <c r="I260" s="63">
        <v>3.32</v>
      </c>
      <c r="J260" s="38">
        <v>156</v>
      </c>
      <c r="K260" s="38" t="s">
        <v>80</v>
      </c>
      <c r="L260" s="39" t="s">
        <v>98</v>
      </c>
      <c r="M260" s="38">
        <v>180</v>
      </c>
      <c r="N260" s="555" t="s">
        <v>431</v>
      </c>
      <c r="O260" s="400"/>
      <c r="P260" s="400"/>
      <c r="Q260" s="400"/>
      <c r="R260" s="401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2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4301030233</v>
      </c>
      <c r="D261" s="398">
        <v>4607091388404</v>
      </c>
      <c r="E261" s="398"/>
      <c r="F261" s="63">
        <v>0.17</v>
      </c>
      <c r="G261" s="38">
        <v>15</v>
      </c>
      <c r="H261" s="63">
        <v>2.5499999999999998</v>
      </c>
      <c r="I261" s="63">
        <v>2.9</v>
      </c>
      <c r="J261" s="38">
        <v>156</v>
      </c>
      <c r="K261" s="38" t="s">
        <v>80</v>
      </c>
      <c r="L261" s="39" t="s">
        <v>98</v>
      </c>
      <c r="M261" s="38">
        <v>180</v>
      </c>
      <c r="N261" s="5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400"/>
      <c r="P261" s="400"/>
      <c r="Q261" s="400"/>
      <c r="R261" s="401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3" t="s">
        <v>66</v>
      </c>
    </row>
    <row r="262" spans="1:53" x14ac:dyDescent="0.2">
      <c r="A262" s="405"/>
      <c r="B262" s="405"/>
      <c r="C262" s="405"/>
      <c r="D262" s="405"/>
      <c r="E262" s="405"/>
      <c r="F262" s="405"/>
      <c r="G262" s="405"/>
      <c r="H262" s="405"/>
      <c r="I262" s="405"/>
      <c r="J262" s="405"/>
      <c r="K262" s="405"/>
      <c r="L262" s="405"/>
      <c r="M262" s="406"/>
      <c r="N262" s="402" t="s">
        <v>43</v>
      </c>
      <c r="O262" s="403"/>
      <c r="P262" s="403"/>
      <c r="Q262" s="403"/>
      <c r="R262" s="403"/>
      <c r="S262" s="403"/>
      <c r="T262" s="404"/>
      <c r="U262" s="43" t="s">
        <v>42</v>
      </c>
      <c r="V262" s="44">
        <f>IFERROR(V259/H259,"0")+IFERROR(V260/H260,"0")+IFERROR(V261/H261,"0")</f>
        <v>0</v>
      </c>
      <c r="W262" s="44">
        <f>IFERROR(W259/H259,"0")+IFERROR(W260/H260,"0")+IFERROR(W261/H261,"0")</f>
        <v>0</v>
      </c>
      <c r="X262" s="44">
        <f>IFERROR(IF(X259="",0,X259),"0")+IFERROR(IF(X260="",0,X260),"0")+IFERROR(IF(X261="",0,X261),"0")</f>
        <v>0</v>
      </c>
      <c r="Y262" s="68"/>
      <c r="Z262" s="68"/>
    </row>
    <row r="263" spans="1:53" x14ac:dyDescent="0.2">
      <c r="A263" s="405"/>
      <c r="B263" s="405"/>
      <c r="C263" s="405"/>
      <c r="D263" s="405"/>
      <c r="E263" s="405"/>
      <c r="F263" s="405"/>
      <c r="G263" s="405"/>
      <c r="H263" s="405"/>
      <c r="I263" s="405"/>
      <c r="J263" s="405"/>
      <c r="K263" s="405"/>
      <c r="L263" s="405"/>
      <c r="M263" s="406"/>
      <c r="N263" s="402" t="s">
        <v>43</v>
      </c>
      <c r="O263" s="403"/>
      <c r="P263" s="403"/>
      <c r="Q263" s="403"/>
      <c r="R263" s="403"/>
      <c r="S263" s="403"/>
      <c r="T263" s="404"/>
      <c r="U263" s="43" t="s">
        <v>0</v>
      </c>
      <c r="V263" s="44">
        <f>IFERROR(SUM(V259:V261),"0")</f>
        <v>0</v>
      </c>
      <c r="W263" s="44">
        <f>IFERROR(SUM(W259:W261),"0")</f>
        <v>0</v>
      </c>
      <c r="X263" s="43"/>
      <c r="Y263" s="68"/>
      <c r="Z263" s="68"/>
    </row>
    <row r="264" spans="1:53" ht="14.25" customHeight="1" x14ac:dyDescent="0.25">
      <c r="A264" s="397" t="s">
        <v>434</v>
      </c>
      <c r="B264" s="397"/>
      <c r="C264" s="397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397"/>
      <c r="P264" s="397"/>
      <c r="Q264" s="397"/>
      <c r="R264" s="397"/>
      <c r="S264" s="397"/>
      <c r="T264" s="397"/>
      <c r="U264" s="397"/>
      <c r="V264" s="397"/>
      <c r="W264" s="397"/>
      <c r="X264" s="397"/>
      <c r="Y264" s="67"/>
      <c r="Z264" s="67"/>
    </row>
    <row r="265" spans="1:53" ht="16.5" customHeight="1" x14ac:dyDescent="0.25">
      <c r="A265" s="64" t="s">
        <v>435</v>
      </c>
      <c r="B265" s="64" t="s">
        <v>436</v>
      </c>
      <c r="C265" s="37">
        <v>4301180007</v>
      </c>
      <c r="D265" s="398">
        <v>4680115881808</v>
      </c>
      <c r="E265" s="398"/>
      <c r="F265" s="63">
        <v>0.1</v>
      </c>
      <c r="G265" s="38">
        <v>20</v>
      </c>
      <c r="H265" s="63">
        <v>2</v>
      </c>
      <c r="I265" s="63">
        <v>2.2400000000000002</v>
      </c>
      <c r="J265" s="38">
        <v>238</v>
      </c>
      <c r="K265" s="38" t="s">
        <v>438</v>
      </c>
      <c r="L265" s="39" t="s">
        <v>437</v>
      </c>
      <c r="M265" s="38">
        <v>730</v>
      </c>
      <c r="N265" s="5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400"/>
      <c r="P265" s="400"/>
      <c r="Q265" s="400"/>
      <c r="R265" s="401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IFERROR(IF(W265=0,"",ROUNDUP(W265/H265,0)*0.00474),"")</f>
        <v/>
      </c>
      <c r="Y265" s="69" t="s">
        <v>48</v>
      </c>
      <c r="Z265" s="70" t="s">
        <v>48</v>
      </c>
      <c r="AD265" s="71"/>
      <c r="BA265" s="224" t="s">
        <v>66</v>
      </c>
    </row>
    <row r="266" spans="1:53" ht="27" customHeight="1" x14ac:dyDescent="0.25">
      <c r="A266" s="64" t="s">
        <v>439</v>
      </c>
      <c r="B266" s="64" t="s">
        <v>440</v>
      </c>
      <c r="C266" s="37">
        <v>4301180006</v>
      </c>
      <c r="D266" s="398">
        <v>4680115881822</v>
      </c>
      <c r="E266" s="398"/>
      <c r="F266" s="63">
        <v>0.1</v>
      </c>
      <c r="G266" s="38">
        <v>20</v>
      </c>
      <c r="H266" s="63">
        <v>2</v>
      </c>
      <c r="I266" s="63">
        <v>2.2400000000000002</v>
      </c>
      <c r="J266" s="38">
        <v>238</v>
      </c>
      <c r="K266" s="38" t="s">
        <v>438</v>
      </c>
      <c r="L266" s="39" t="s">
        <v>437</v>
      </c>
      <c r="M266" s="38">
        <v>730</v>
      </c>
      <c r="N266" s="5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400"/>
      <c r="P266" s="400"/>
      <c r="Q266" s="400"/>
      <c r="R266" s="401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IFERROR(IF(W266=0,"",ROUNDUP(W266/H266,0)*0.00474),"")</f>
        <v/>
      </c>
      <c r="Y266" s="69" t="s">
        <v>48</v>
      </c>
      <c r="Z266" s="70" t="s">
        <v>48</v>
      </c>
      <c r="AD266" s="71"/>
      <c r="BA266" s="225" t="s">
        <v>66</v>
      </c>
    </row>
    <row r="267" spans="1:53" ht="27" customHeight="1" x14ac:dyDescent="0.25">
      <c r="A267" s="64" t="s">
        <v>441</v>
      </c>
      <c r="B267" s="64" t="s">
        <v>442</v>
      </c>
      <c r="C267" s="37">
        <v>4301180001</v>
      </c>
      <c r="D267" s="398">
        <v>4680115880016</v>
      </c>
      <c r="E267" s="398"/>
      <c r="F267" s="63">
        <v>0.1</v>
      </c>
      <c r="G267" s="38">
        <v>20</v>
      </c>
      <c r="H267" s="63">
        <v>2</v>
      </c>
      <c r="I267" s="63">
        <v>2.2400000000000002</v>
      </c>
      <c r="J267" s="38">
        <v>238</v>
      </c>
      <c r="K267" s="38" t="s">
        <v>438</v>
      </c>
      <c r="L267" s="39" t="s">
        <v>437</v>
      </c>
      <c r="M267" s="38">
        <v>730</v>
      </c>
      <c r="N267" s="5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400"/>
      <c r="P267" s="400"/>
      <c r="Q267" s="400"/>
      <c r="R267" s="401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IFERROR(IF(W267=0,"",ROUNDUP(W267/H267,0)*0.00474),"")</f>
        <v/>
      </c>
      <c r="Y267" s="69" t="s">
        <v>48</v>
      </c>
      <c r="Z267" s="70" t="s">
        <v>48</v>
      </c>
      <c r="AD267" s="71"/>
      <c r="BA267" s="226" t="s">
        <v>66</v>
      </c>
    </row>
    <row r="268" spans="1:53" x14ac:dyDescent="0.2">
      <c r="A268" s="405"/>
      <c r="B268" s="405"/>
      <c r="C268" s="405"/>
      <c r="D268" s="405"/>
      <c r="E268" s="405"/>
      <c r="F268" s="405"/>
      <c r="G268" s="405"/>
      <c r="H268" s="405"/>
      <c r="I268" s="405"/>
      <c r="J268" s="405"/>
      <c r="K268" s="405"/>
      <c r="L268" s="405"/>
      <c r="M268" s="406"/>
      <c r="N268" s="402" t="s">
        <v>43</v>
      </c>
      <c r="O268" s="403"/>
      <c r="P268" s="403"/>
      <c r="Q268" s="403"/>
      <c r="R268" s="403"/>
      <c r="S268" s="403"/>
      <c r="T268" s="404"/>
      <c r="U268" s="43" t="s">
        <v>42</v>
      </c>
      <c r="V268" s="44">
        <f>IFERROR(V265/H265,"0")+IFERROR(V266/H266,"0")+IFERROR(V267/H267,"0")</f>
        <v>0</v>
      </c>
      <c r="W268" s="44">
        <f>IFERROR(W265/H265,"0")+IFERROR(W266/H266,"0")+IFERROR(W267/H267,"0")</f>
        <v>0</v>
      </c>
      <c r="X268" s="44">
        <f>IFERROR(IF(X265="",0,X265),"0")+IFERROR(IF(X266="",0,X266),"0")+IFERROR(IF(X267="",0,X267),"0")</f>
        <v>0</v>
      </c>
      <c r="Y268" s="68"/>
      <c r="Z268" s="68"/>
    </row>
    <row r="269" spans="1:53" x14ac:dyDescent="0.2">
      <c r="A269" s="405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6"/>
      <c r="N269" s="402" t="s">
        <v>43</v>
      </c>
      <c r="O269" s="403"/>
      <c r="P269" s="403"/>
      <c r="Q269" s="403"/>
      <c r="R269" s="403"/>
      <c r="S269" s="403"/>
      <c r="T269" s="404"/>
      <c r="U269" s="43" t="s">
        <v>0</v>
      </c>
      <c r="V269" s="44">
        <f>IFERROR(SUM(V265:V267),"0")</f>
        <v>0</v>
      </c>
      <c r="W269" s="44">
        <f>IFERROR(SUM(W265:W267),"0")</f>
        <v>0</v>
      </c>
      <c r="X269" s="43"/>
      <c r="Y269" s="68"/>
      <c r="Z269" s="68"/>
    </row>
    <row r="270" spans="1:53" ht="16.5" customHeight="1" x14ac:dyDescent="0.25">
      <c r="A270" s="396" t="s">
        <v>443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66"/>
      <c r="Z270" s="66"/>
    </row>
    <row r="271" spans="1:53" ht="14.25" customHeight="1" x14ac:dyDescent="0.25">
      <c r="A271" s="397" t="s">
        <v>116</v>
      </c>
      <c r="B271" s="397"/>
      <c r="C271" s="397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397"/>
      <c r="O271" s="397"/>
      <c r="P271" s="397"/>
      <c r="Q271" s="397"/>
      <c r="R271" s="397"/>
      <c r="S271" s="397"/>
      <c r="T271" s="397"/>
      <c r="U271" s="397"/>
      <c r="V271" s="397"/>
      <c r="W271" s="397"/>
      <c r="X271" s="397"/>
      <c r="Y271" s="67"/>
      <c r="Z271" s="67"/>
    </row>
    <row r="272" spans="1:53" ht="27" customHeight="1" x14ac:dyDescent="0.25">
      <c r="A272" s="64" t="s">
        <v>444</v>
      </c>
      <c r="B272" s="64" t="s">
        <v>445</v>
      </c>
      <c r="C272" s="37">
        <v>4301011315</v>
      </c>
      <c r="D272" s="398">
        <v>4607091387421</v>
      </c>
      <c r="E272" s="398"/>
      <c r="F272" s="63">
        <v>1.35</v>
      </c>
      <c r="G272" s="38">
        <v>8</v>
      </c>
      <c r="H272" s="63">
        <v>10.8</v>
      </c>
      <c r="I272" s="63">
        <v>11.28</v>
      </c>
      <c r="J272" s="38">
        <v>56</v>
      </c>
      <c r="K272" s="38" t="s">
        <v>112</v>
      </c>
      <c r="L272" s="39" t="s">
        <v>111</v>
      </c>
      <c r="M272" s="38">
        <v>55</v>
      </c>
      <c r="N272" s="56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400"/>
      <c r="P272" s="400"/>
      <c r="Q272" s="400"/>
      <c r="R272" s="401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ref="W272:W279" si="14"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444</v>
      </c>
      <c r="B273" s="64" t="s">
        <v>446</v>
      </c>
      <c r="C273" s="37">
        <v>4301011121</v>
      </c>
      <c r="D273" s="398">
        <v>4607091387421</v>
      </c>
      <c r="E273" s="398"/>
      <c r="F273" s="63">
        <v>1.35</v>
      </c>
      <c r="G273" s="38">
        <v>8</v>
      </c>
      <c r="H273" s="63">
        <v>10.8</v>
      </c>
      <c r="I273" s="63">
        <v>11.28</v>
      </c>
      <c r="J273" s="38">
        <v>48</v>
      </c>
      <c r="K273" s="38" t="s">
        <v>112</v>
      </c>
      <c r="L273" s="39" t="s">
        <v>121</v>
      </c>
      <c r="M273" s="38">
        <v>55</v>
      </c>
      <c r="N273" s="56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400"/>
      <c r="P273" s="400"/>
      <c r="Q273" s="400"/>
      <c r="R273" s="401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IFERROR(IF(W273=0,"",ROUNDUP(W273/H273,0)*0.02039),"")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447</v>
      </c>
      <c r="B274" s="64" t="s">
        <v>448</v>
      </c>
      <c r="C274" s="37">
        <v>4301011396</v>
      </c>
      <c r="D274" s="398">
        <v>4607091387452</v>
      </c>
      <c r="E274" s="398"/>
      <c r="F274" s="63">
        <v>1.35</v>
      </c>
      <c r="G274" s="38">
        <v>8</v>
      </c>
      <c r="H274" s="63">
        <v>10.8</v>
      </c>
      <c r="I274" s="63">
        <v>11.28</v>
      </c>
      <c r="J274" s="38">
        <v>48</v>
      </c>
      <c r="K274" s="38" t="s">
        <v>112</v>
      </c>
      <c r="L274" s="39" t="s">
        <v>121</v>
      </c>
      <c r="M274" s="38">
        <v>55</v>
      </c>
      <c r="N274" s="56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4" s="400"/>
      <c r="P274" s="400"/>
      <c r="Q274" s="400"/>
      <c r="R274" s="401"/>
      <c r="S274" s="40" t="s">
        <v>48</v>
      </c>
      <c r="T274" s="40" t="s">
        <v>48</v>
      </c>
      <c r="U274" s="41" t="s">
        <v>0</v>
      </c>
      <c r="V274" s="59">
        <v>0</v>
      </c>
      <c r="W274" s="56">
        <f t="shared" si="14"/>
        <v>0</v>
      </c>
      <c r="X274" s="42" t="str">
        <f>IFERROR(IF(W274=0,"",ROUNDUP(W274/H274,0)*0.02039),"")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447</v>
      </c>
      <c r="B275" s="64" t="s">
        <v>449</v>
      </c>
      <c r="C275" s="37">
        <v>4301011322</v>
      </c>
      <c r="D275" s="398">
        <v>4607091387452</v>
      </c>
      <c r="E275" s="398"/>
      <c r="F275" s="63">
        <v>1.35</v>
      </c>
      <c r="G275" s="38">
        <v>8</v>
      </c>
      <c r="H275" s="63">
        <v>10.8</v>
      </c>
      <c r="I275" s="63">
        <v>11.28</v>
      </c>
      <c r="J275" s="38">
        <v>56</v>
      </c>
      <c r="K275" s="38" t="s">
        <v>112</v>
      </c>
      <c r="L275" s="39" t="s">
        <v>133</v>
      </c>
      <c r="M275" s="38">
        <v>55</v>
      </c>
      <c r="N275" s="56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400"/>
      <c r="P275" s="400"/>
      <c r="Q275" s="400"/>
      <c r="R275" s="401"/>
      <c r="S275" s="40" t="s">
        <v>48</v>
      </c>
      <c r="T275" s="40" t="s">
        <v>48</v>
      </c>
      <c r="U275" s="41" t="s">
        <v>0</v>
      </c>
      <c r="V275" s="59">
        <v>0</v>
      </c>
      <c r="W275" s="56">
        <f t="shared" si="14"/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customHeight="1" x14ac:dyDescent="0.25">
      <c r="A276" s="64" t="s">
        <v>447</v>
      </c>
      <c r="B276" s="64" t="s">
        <v>450</v>
      </c>
      <c r="C276" s="37">
        <v>4301011619</v>
      </c>
      <c r="D276" s="398">
        <v>4607091387452</v>
      </c>
      <c r="E276" s="398"/>
      <c r="F276" s="63">
        <v>1.45</v>
      </c>
      <c r="G276" s="38">
        <v>8</v>
      </c>
      <c r="H276" s="63">
        <v>11.6</v>
      </c>
      <c r="I276" s="63">
        <v>12.08</v>
      </c>
      <c r="J276" s="38">
        <v>56</v>
      </c>
      <c r="K276" s="38" t="s">
        <v>112</v>
      </c>
      <c r="L276" s="39" t="s">
        <v>111</v>
      </c>
      <c r="M276" s="38">
        <v>55</v>
      </c>
      <c r="N276" s="564" t="s">
        <v>451</v>
      </c>
      <c r="O276" s="400"/>
      <c r="P276" s="400"/>
      <c r="Q276" s="400"/>
      <c r="R276" s="401"/>
      <c r="S276" s="40" t="s">
        <v>48</v>
      </c>
      <c r="T276" s="40" t="s">
        <v>48</v>
      </c>
      <c r="U276" s="41" t="s">
        <v>0</v>
      </c>
      <c r="V276" s="59">
        <v>0</v>
      </c>
      <c r="W276" s="56">
        <f t="shared" si="14"/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452</v>
      </c>
      <c r="B277" s="64" t="s">
        <v>453</v>
      </c>
      <c r="C277" s="37">
        <v>4301011313</v>
      </c>
      <c r="D277" s="398">
        <v>4607091385984</v>
      </c>
      <c r="E277" s="398"/>
      <c r="F277" s="63">
        <v>1.35</v>
      </c>
      <c r="G277" s="38">
        <v>8</v>
      </c>
      <c r="H277" s="63">
        <v>10.8</v>
      </c>
      <c r="I277" s="63">
        <v>11.28</v>
      </c>
      <c r="J277" s="38">
        <v>56</v>
      </c>
      <c r="K277" s="38" t="s">
        <v>112</v>
      </c>
      <c r="L277" s="39" t="s">
        <v>111</v>
      </c>
      <c r="M277" s="38">
        <v>55</v>
      </c>
      <c r="N277" s="56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400"/>
      <c r="P277" s="400"/>
      <c r="Q277" s="400"/>
      <c r="R277" s="401"/>
      <c r="S277" s="40" t="s">
        <v>48</v>
      </c>
      <c r="T277" s="40" t="s">
        <v>48</v>
      </c>
      <c r="U277" s="41" t="s">
        <v>0</v>
      </c>
      <c r="V277" s="59">
        <v>0</v>
      </c>
      <c r="W277" s="56">
        <f t="shared" si="14"/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454</v>
      </c>
      <c r="B278" s="64" t="s">
        <v>455</v>
      </c>
      <c r="C278" s="37">
        <v>4301011316</v>
      </c>
      <c r="D278" s="398">
        <v>4607091387438</v>
      </c>
      <c r="E278" s="398"/>
      <c r="F278" s="63">
        <v>0.5</v>
      </c>
      <c r="G278" s="38">
        <v>10</v>
      </c>
      <c r="H278" s="63">
        <v>5</v>
      </c>
      <c r="I278" s="63">
        <v>5.24</v>
      </c>
      <c r="J278" s="38">
        <v>120</v>
      </c>
      <c r="K278" s="38" t="s">
        <v>80</v>
      </c>
      <c r="L278" s="39" t="s">
        <v>111</v>
      </c>
      <c r="M278" s="38">
        <v>55</v>
      </c>
      <c r="N278" s="56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400"/>
      <c r="P278" s="400"/>
      <c r="Q278" s="400"/>
      <c r="R278" s="401"/>
      <c r="S278" s="40" t="s">
        <v>48</v>
      </c>
      <c r="T278" s="40" t="s">
        <v>48</v>
      </c>
      <c r="U278" s="41" t="s">
        <v>0</v>
      </c>
      <c r="V278" s="59">
        <v>0</v>
      </c>
      <c r="W278" s="56">
        <f t="shared" si="14"/>
        <v>0</v>
      </c>
      <c r="X278" s="42" t="str">
        <f>IFERROR(IF(W278=0,"",ROUNDUP(W278/H278,0)*0.00937),"")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456</v>
      </c>
      <c r="B279" s="64" t="s">
        <v>457</v>
      </c>
      <c r="C279" s="37">
        <v>4301011318</v>
      </c>
      <c r="D279" s="398">
        <v>4607091387469</v>
      </c>
      <c r="E279" s="398"/>
      <c r="F279" s="63">
        <v>0.5</v>
      </c>
      <c r="G279" s="38">
        <v>10</v>
      </c>
      <c r="H279" s="63">
        <v>5</v>
      </c>
      <c r="I279" s="63">
        <v>5.21</v>
      </c>
      <c r="J279" s="38">
        <v>120</v>
      </c>
      <c r="K279" s="38" t="s">
        <v>80</v>
      </c>
      <c r="L279" s="39" t="s">
        <v>79</v>
      </c>
      <c r="M279" s="38">
        <v>55</v>
      </c>
      <c r="N279" s="5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400"/>
      <c r="P279" s="400"/>
      <c r="Q279" s="400"/>
      <c r="R279" s="401"/>
      <c r="S279" s="40" t="s">
        <v>48</v>
      </c>
      <c r="T279" s="40" t="s">
        <v>48</v>
      </c>
      <c r="U279" s="41" t="s">
        <v>0</v>
      </c>
      <c r="V279" s="59">
        <v>0</v>
      </c>
      <c r="W279" s="56">
        <f t="shared" si="14"/>
        <v>0</v>
      </c>
      <c r="X279" s="42" t="str">
        <f>IFERROR(IF(W279=0,"",ROUNDUP(W279/H279,0)*0.00937),"")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405"/>
      <c r="B280" s="405"/>
      <c r="C280" s="405"/>
      <c r="D280" s="405"/>
      <c r="E280" s="405"/>
      <c r="F280" s="405"/>
      <c r="G280" s="405"/>
      <c r="H280" s="405"/>
      <c r="I280" s="405"/>
      <c r="J280" s="405"/>
      <c r="K280" s="405"/>
      <c r="L280" s="405"/>
      <c r="M280" s="406"/>
      <c r="N280" s="402" t="s">
        <v>43</v>
      </c>
      <c r="O280" s="403"/>
      <c r="P280" s="403"/>
      <c r="Q280" s="403"/>
      <c r="R280" s="403"/>
      <c r="S280" s="403"/>
      <c r="T280" s="404"/>
      <c r="U280" s="43" t="s">
        <v>42</v>
      </c>
      <c r="V280" s="44">
        <f>IFERROR(V272/H272,"0")+IFERROR(V273/H273,"0")+IFERROR(V274/H274,"0")+IFERROR(V275/H275,"0")+IFERROR(V276/H276,"0")+IFERROR(V277/H277,"0")+IFERROR(V278/H278,"0")+IFERROR(V279/H279,"0")</f>
        <v>0</v>
      </c>
      <c r="W280" s="44">
        <f>IFERROR(W272/H272,"0")+IFERROR(W273/H273,"0")+IFERROR(W274/H274,"0")+IFERROR(W275/H275,"0")+IFERROR(W276/H276,"0")+IFERROR(W277/H277,"0")+IFERROR(W278/H278,"0")+IFERROR(W279/H279,"0")</f>
        <v>0</v>
      </c>
      <c r="X280" s="44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</v>
      </c>
      <c r="Y280" s="68"/>
      <c r="Z280" s="68"/>
    </row>
    <row r="281" spans="1:53" x14ac:dyDescent="0.2">
      <c r="A281" s="405"/>
      <c r="B281" s="405"/>
      <c r="C281" s="405"/>
      <c r="D281" s="405"/>
      <c r="E281" s="405"/>
      <c r="F281" s="405"/>
      <c r="G281" s="405"/>
      <c r="H281" s="405"/>
      <c r="I281" s="405"/>
      <c r="J281" s="405"/>
      <c r="K281" s="405"/>
      <c r="L281" s="405"/>
      <c r="M281" s="406"/>
      <c r="N281" s="402" t="s">
        <v>43</v>
      </c>
      <c r="O281" s="403"/>
      <c r="P281" s="403"/>
      <c r="Q281" s="403"/>
      <c r="R281" s="403"/>
      <c r="S281" s="403"/>
      <c r="T281" s="404"/>
      <c r="U281" s="43" t="s">
        <v>0</v>
      </c>
      <c r="V281" s="44">
        <f>IFERROR(SUM(V272:V279),"0")</f>
        <v>0</v>
      </c>
      <c r="W281" s="44">
        <f>IFERROR(SUM(W272:W279),"0")</f>
        <v>0</v>
      </c>
      <c r="X281" s="43"/>
      <c r="Y281" s="68"/>
      <c r="Z281" s="68"/>
    </row>
    <row r="282" spans="1:53" ht="14.25" customHeight="1" x14ac:dyDescent="0.25">
      <c r="A282" s="397" t="s">
        <v>76</v>
      </c>
      <c r="B282" s="397"/>
      <c r="C282" s="397"/>
      <c r="D282" s="397"/>
      <c r="E282" s="397"/>
      <c r="F282" s="397"/>
      <c r="G282" s="397"/>
      <c r="H282" s="397"/>
      <c r="I282" s="397"/>
      <c r="J282" s="397"/>
      <c r="K282" s="397"/>
      <c r="L282" s="397"/>
      <c r="M282" s="397"/>
      <c r="N282" s="397"/>
      <c r="O282" s="397"/>
      <c r="P282" s="397"/>
      <c r="Q282" s="397"/>
      <c r="R282" s="397"/>
      <c r="S282" s="397"/>
      <c r="T282" s="397"/>
      <c r="U282" s="397"/>
      <c r="V282" s="397"/>
      <c r="W282" s="397"/>
      <c r="X282" s="397"/>
      <c r="Y282" s="67"/>
      <c r="Z282" s="67"/>
    </row>
    <row r="283" spans="1:53" ht="27" customHeight="1" x14ac:dyDescent="0.25">
      <c r="A283" s="64" t="s">
        <v>458</v>
      </c>
      <c r="B283" s="64" t="s">
        <v>459</v>
      </c>
      <c r="C283" s="37">
        <v>4301031154</v>
      </c>
      <c r="D283" s="398">
        <v>4607091387292</v>
      </c>
      <c r="E283" s="398"/>
      <c r="F283" s="63">
        <v>0.73</v>
      </c>
      <c r="G283" s="38">
        <v>6</v>
      </c>
      <c r="H283" s="63">
        <v>4.38</v>
      </c>
      <c r="I283" s="63">
        <v>4.6399999999999997</v>
      </c>
      <c r="J283" s="38">
        <v>156</v>
      </c>
      <c r="K283" s="38" t="s">
        <v>80</v>
      </c>
      <c r="L283" s="39" t="s">
        <v>79</v>
      </c>
      <c r="M283" s="38">
        <v>45</v>
      </c>
      <c r="N283" s="56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400"/>
      <c r="P283" s="400"/>
      <c r="Q283" s="400"/>
      <c r="R283" s="401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460</v>
      </c>
      <c r="B284" s="64" t="s">
        <v>461</v>
      </c>
      <c r="C284" s="37">
        <v>4301031155</v>
      </c>
      <c r="D284" s="398">
        <v>4607091387315</v>
      </c>
      <c r="E284" s="398"/>
      <c r="F284" s="63">
        <v>0.7</v>
      </c>
      <c r="G284" s="38">
        <v>4</v>
      </c>
      <c r="H284" s="63">
        <v>2.8</v>
      </c>
      <c r="I284" s="63">
        <v>3.048</v>
      </c>
      <c r="J284" s="38">
        <v>156</v>
      </c>
      <c r="K284" s="38" t="s">
        <v>80</v>
      </c>
      <c r="L284" s="39" t="s">
        <v>79</v>
      </c>
      <c r="M284" s="38">
        <v>45</v>
      </c>
      <c r="N284" s="5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400"/>
      <c r="P284" s="400"/>
      <c r="Q284" s="400"/>
      <c r="R284" s="401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IFERROR(IF(W284=0,"",ROUNDUP(W284/H284,0)*0.00753),"")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x14ac:dyDescent="0.2">
      <c r="A285" s="405"/>
      <c r="B285" s="405"/>
      <c r="C285" s="405"/>
      <c r="D285" s="405"/>
      <c r="E285" s="405"/>
      <c r="F285" s="405"/>
      <c r="G285" s="405"/>
      <c r="H285" s="405"/>
      <c r="I285" s="405"/>
      <c r="J285" s="405"/>
      <c r="K285" s="405"/>
      <c r="L285" s="405"/>
      <c r="M285" s="406"/>
      <c r="N285" s="402" t="s">
        <v>43</v>
      </c>
      <c r="O285" s="403"/>
      <c r="P285" s="403"/>
      <c r="Q285" s="403"/>
      <c r="R285" s="403"/>
      <c r="S285" s="403"/>
      <c r="T285" s="404"/>
      <c r="U285" s="43" t="s">
        <v>42</v>
      </c>
      <c r="V285" s="44">
        <f>IFERROR(V283/H283,"0")+IFERROR(V284/H284,"0")</f>
        <v>0</v>
      </c>
      <c r="W285" s="44">
        <f>IFERROR(W283/H283,"0")+IFERROR(W284/H284,"0")</f>
        <v>0</v>
      </c>
      <c r="X285" s="44">
        <f>IFERROR(IF(X283="",0,X283),"0")+IFERROR(IF(X284="",0,X284),"0")</f>
        <v>0</v>
      </c>
      <c r="Y285" s="68"/>
      <c r="Z285" s="68"/>
    </row>
    <row r="286" spans="1:53" x14ac:dyDescent="0.2">
      <c r="A286" s="405"/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6"/>
      <c r="N286" s="402" t="s">
        <v>43</v>
      </c>
      <c r="O286" s="403"/>
      <c r="P286" s="403"/>
      <c r="Q286" s="403"/>
      <c r="R286" s="403"/>
      <c r="S286" s="403"/>
      <c r="T286" s="404"/>
      <c r="U286" s="43" t="s">
        <v>0</v>
      </c>
      <c r="V286" s="44">
        <f>IFERROR(SUM(V283:V284),"0")</f>
        <v>0</v>
      </c>
      <c r="W286" s="44">
        <f>IFERROR(SUM(W283:W284),"0")</f>
        <v>0</v>
      </c>
      <c r="X286" s="43"/>
      <c r="Y286" s="68"/>
      <c r="Z286" s="68"/>
    </row>
    <row r="287" spans="1:53" ht="16.5" customHeight="1" x14ac:dyDescent="0.25">
      <c r="A287" s="396" t="s">
        <v>462</v>
      </c>
      <c r="B287" s="396"/>
      <c r="C287" s="396"/>
      <c r="D287" s="396"/>
      <c r="E287" s="396"/>
      <c r="F287" s="396"/>
      <c r="G287" s="396"/>
      <c r="H287" s="396"/>
      <c r="I287" s="396"/>
      <c r="J287" s="396"/>
      <c r="K287" s="396"/>
      <c r="L287" s="396"/>
      <c r="M287" s="396"/>
      <c r="N287" s="396"/>
      <c r="O287" s="396"/>
      <c r="P287" s="396"/>
      <c r="Q287" s="396"/>
      <c r="R287" s="396"/>
      <c r="S287" s="396"/>
      <c r="T287" s="396"/>
      <c r="U287" s="396"/>
      <c r="V287" s="396"/>
      <c r="W287" s="396"/>
      <c r="X287" s="396"/>
      <c r="Y287" s="66"/>
      <c r="Z287" s="66"/>
    </row>
    <row r="288" spans="1:53" ht="14.25" customHeight="1" x14ac:dyDescent="0.25">
      <c r="A288" s="397" t="s">
        <v>76</v>
      </c>
      <c r="B288" s="397"/>
      <c r="C288" s="397"/>
      <c r="D288" s="397"/>
      <c r="E288" s="397"/>
      <c r="F288" s="397"/>
      <c r="G288" s="397"/>
      <c r="H288" s="397"/>
      <c r="I288" s="397"/>
      <c r="J288" s="397"/>
      <c r="K288" s="397"/>
      <c r="L288" s="397"/>
      <c r="M288" s="397"/>
      <c r="N288" s="397"/>
      <c r="O288" s="397"/>
      <c r="P288" s="397"/>
      <c r="Q288" s="397"/>
      <c r="R288" s="397"/>
      <c r="S288" s="397"/>
      <c r="T288" s="397"/>
      <c r="U288" s="397"/>
      <c r="V288" s="397"/>
      <c r="W288" s="397"/>
      <c r="X288" s="397"/>
      <c r="Y288" s="67"/>
      <c r="Z288" s="67"/>
    </row>
    <row r="289" spans="1:53" ht="27" customHeight="1" x14ac:dyDescent="0.25">
      <c r="A289" s="64" t="s">
        <v>463</v>
      </c>
      <c r="B289" s="64" t="s">
        <v>464</v>
      </c>
      <c r="C289" s="37">
        <v>4301031066</v>
      </c>
      <c r="D289" s="398">
        <v>4607091383836</v>
      </c>
      <c r="E289" s="398"/>
      <c r="F289" s="63">
        <v>0.3</v>
      </c>
      <c r="G289" s="38">
        <v>6</v>
      </c>
      <c r="H289" s="63">
        <v>1.8</v>
      </c>
      <c r="I289" s="63">
        <v>2.048</v>
      </c>
      <c r="J289" s="38">
        <v>156</v>
      </c>
      <c r="K289" s="38" t="s">
        <v>80</v>
      </c>
      <c r="L289" s="39" t="s">
        <v>79</v>
      </c>
      <c r="M289" s="38">
        <v>40</v>
      </c>
      <c r="N289" s="5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400"/>
      <c r="P289" s="400"/>
      <c r="Q289" s="400"/>
      <c r="R289" s="401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x14ac:dyDescent="0.2">
      <c r="A290" s="405"/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6"/>
      <c r="N290" s="402" t="s">
        <v>43</v>
      </c>
      <c r="O290" s="403"/>
      <c r="P290" s="403"/>
      <c r="Q290" s="403"/>
      <c r="R290" s="403"/>
      <c r="S290" s="403"/>
      <c r="T290" s="404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405"/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6"/>
      <c r="N291" s="402" t="s">
        <v>43</v>
      </c>
      <c r="O291" s="403"/>
      <c r="P291" s="403"/>
      <c r="Q291" s="403"/>
      <c r="R291" s="403"/>
      <c r="S291" s="403"/>
      <c r="T291" s="404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97" t="s">
        <v>81</v>
      </c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67"/>
      <c r="Z292" s="67"/>
    </row>
    <row r="293" spans="1:53" ht="27" customHeight="1" x14ac:dyDescent="0.25">
      <c r="A293" s="64" t="s">
        <v>465</v>
      </c>
      <c r="B293" s="64" t="s">
        <v>466</v>
      </c>
      <c r="C293" s="37">
        <v>4301051142</v>
      </c>
      <c r="D293" s="398">
        <v>4607091387919</v>
      </c>
      <c r="E293" s="398"/>
      <c r="F293" s="63">
        <v>1.35</v>
      </c>
      <c r="G293" s="38">
        <v>6</v>
      </c>
      <c r="H293" s="63">
        <v>8.1</v>
      </c>
      <c r="I293" s="63">
        <v>8.6639999999999997</v>
      </c>
      <c r="J293" s="38">
        <v>56</v>
      </c>
      <c r="K293" s="38" t="s">
        <v>112</v>
      </c>
      <c r="L293" s="39" t="s">
        <v>79</v>
      </c>
      <c r="M293" s="38">
        <v>45</v>
      </c>
      <c r="N293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400"/>
      <c r="P293" s="400"/>
      <c r="Q293" s="400"/>
      <c r="R293" s="401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8" t="s">
        <v>66</v>
      </c>
    </row>
    <row r="294" spans="1:53" x14ac:dyDescent="0.2">
      <c r="A294" s="405"/>
      <c r="B294" s="405"/>
      <c r="C294" s="405"/>
      <c r="D294" s="405"/>
      <c r="E294" s="405"/>
      <c r="F294" s="405"/>
      <c r="G294" s="405"/>
      <c r="H294" s="405"/>
      <c r="I294" s="405"/>
      <c r="J294" s="405"/>
      <c r="K294" s="405"/>
      <c r="L294" s="405"/>
      <c r="M294" s="406"/>
      <c r="N294" s="402" t="s">
        <v>43</v>
      </c>
      <c r="O294" s="403"/>
      <c r="P294" s="403"/>
      <c r="Q294" s="403"/>
      <c r="R294" s="403"/>
      <c r="S294" s="403"/>
      <c r="T294" s="404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405"/>
      <c r="B295" s="405"/>
      <c r="C295" s="405"/>
      <c r="D295" s="405"/>
      <c r="E295" s="405"/>
      <c r="F295" s="405"/>
      <c r="G295" s="405"/>
      <c r="H295" s="405"/>
      <c r="I295" s="405"/>
      <c r="J295" s="405"/>
      <c r="K295" s="405"/>
      <c r="L295" s="405"/>
      <c r="M295" s="406"/>
      <c r="N295" s="402" t="s">
        <v>43</v>
      </c>
      <c r="O295" s="403"/>
      <c r="P295" s="403"/>
      <c r="Q295" s="403"/>
      <c r="R295" s="403"/>
      <c r="S295" s="403"/>
      <c r="T295" s="404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14.25" customHeight="1" x14ac:dyDescent="0.25">
      <c r="A296" s="397" t="s">
        <v>239</v>
      </c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7"/>
      <c r="O296" s="397"/>
      <c r="P296" s="397"/>
      <c r="Q296" s="397"/>
      <c r="R296" s="397"/>
      <c r="S296" s="397"/>
      <c r="T296" s="397"/>
      <c r="U296" s="397"/>
      <c r="V296" s="397"/>
      <c r="W296" s="397"/>
      <c r="X296" s="397"/>
      <c r="Y296" s="67"/>
      <c r="Z296" s="67"/>
    </row>
    <row r="297" spans="1:53" ht="27" customHeight="1" x14ac:dyDescent="0.25">
      <c r="A297" s="64" t="s">
        <v>467</v>
      </c>
      <c r="B297" s="64" t="s">
        <v>468</v>
      </c>
      <c r="C297" s="37">
        <v>4301060324</v>
      </c>
      <c r="D297" s="398">
        <v>4607091388831</v>
      </c>
      <c r="E297" s="398"/>
      <c r="F297" s="63">
        <v>0.38</v>
      </c>
      <c r="G297" s="38">
        <v>6</v>
      </c>
      <c r="H297" s="63">
        <v>2.2799999999999998</v>
      </c>
      <c r="I297" s="63">
        <v>2.552</v>
      </c>
      <c r="J297" s="38">
        <v>156</v>
      </c>
      <c r="K297" s="38" t="s">
        <v>80</v>
      </c>
      <c r="L297" s="39" t="s">
        <v>79</v>
      </c>
      <c r="M297" s="38">
        <v>40</v>
      </c>
      <c r="N297" s="5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400"/>
      <c r="P297" s="400"/>
      <c r="Q297" s="400"/>
      <c r="R297" s="401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39" t="s">
        <v>66</v>
      </c>
    </row>
    <row r="298" spans="1:53" x14ac:dyDescent="0.2">
      <c r="A298" s="405"/>
      <c r="B298" s="405"/>
      <c r="C298" s="405"/>
      <c r="D298" s="405"/>
      <c r="E298" s="405"/>
      <c r="F298" s="405"/>
      <c r="G298" s="405"/>
      <c r="H298" s="405"/>
      <c r="I298" s="405"/>
      <c r="J298" s="405"/>
      <c r="K298" s="405"/>
      <c r="L298" s="405"/>
      <c r="M298" s="406"/>
      <c r="N298" s="402" t="s">
        <v>43</v>
      </c>
      <c r="O298" s="403"/>
      <c r="P298" s="403"/>
      <c r="Q298" s="403"/>
      <c r="R298" s="403"/>
      <c r="S298" s="403"/>
      <c r="T298" s="404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405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6"/>
      <c r="N299" s="402" t="s">
        <v>43</v>
      </c>
      <c r="O299" s="403"/>
      <c r="P299" s="403"/>
      <c r="Q299" s="403"/>
      <c r="R299" s="403"/>
      <c r="S299" s="403"/>
      <c r="T299" s="404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397" t="s">
        <v>94</v>
      </c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7"/>
      <c r="O300" s="397"/>
      <c r="P300" s="397"/>
      <c r="Q300" s="397"/>
      <c r="R300" s="397"/>
      <c r="S300" s="397"/>
      <c r="T300" s="397"/>
      <c r="U300" s="397"/>
      <c r="V300" s="397"/>
      <c r="W300" s="397"/>
      <c r="X300" s="397"/>
      <c r="Y300" s="67"/>
      <c r="Z300" s="67"/>
    </row>
    <row r="301" spans="1:53" ht="27" customHeight="1" x14ac:dyDescent="0.25">
      <c r="A301" s="64" t="s">
        <v>469</v>
      </c>
      <c r="B301" s="64" t="s">
        <v>470</v>
      </c>
      <c r="C301" s="37">
        <v>4301032015</v>
      </c>
      <c r="D301" s="398">
        <v>4607091383102</v>
      </c>
      <c r="E301" s="398"/>
      <c r="F301" s="63">
        <v>0.17</v>
      </c>
      <c r="G301" s="38">
        <v>15</v>
      </c>
      <c r="H301" s="63">
        <v>2.5499999999999998</v>
      </c>
      <c r="I301" s="63">
        <v>2.9750000000000001</v>
      </c>
      <c r="J301" s="38">
        <v>156</v>
      </c>
      <c r="K301" s="38" t="s">
        <v>80</v>
      </c>
      <c r="L301" s="39" t="s">
        <v>98</v>
      </c>
      <c r="M301" s="38">
        <v>180</v>
      </c>
      <c r="N301" s="5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400"/>
      <c r="P301" s="400"/>
      <c r="Q301" s="400"/>
      <c r="R301" s="401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0" t="s">
        <v>66</v>
      </c>
    </row>
    <row r="302" spans="1:53" x14ac:dyDescent="0.2">
      <c r="A302" s="405"/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6"/>
      <c r="N302" s="402" t="s">
        <v>43</v>
      </c>
      <c r="O302" s="403"/>
      <c r="P302" s="403"/>
      <c r="Q302" s="403"/>
      <c r="R302" s="403"/>
      <c r="S302" s="403"/>
      <c r="T302" s="404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405"/>
      <c r="B303" s="405"/>
      <c r="C303" s="405"/>
      <c r="D303" s="405"/>
      <c r="E303" s="405"/>
      <c r="F303" s="405"/>
      <c r="G303" s="405"/>
      <c r="H303" s="405"/>
      <c r="I303" s="405"/>
      <c r="J303" s="405"/>
      <c r="K303" s="405"/>
      <c r="L303" s="405"/>
      <c r="M303" s="406"/>
      <c r="N303" s="402" t="s">
        <v>43</v>
      </c>
      <c r="O303" s="403"/>
      <c r="P303" s="403"/>
      <c r="Q303" s="403"/>
      <c r="R303" s="403"/>
      <c r="S303" s="403"/>
      <c r="T303" s="404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27.75" customHeight="1" x14ac:dyDescent="0.2">
      <c r="A304" s="395" t="s">
        <v>471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55"/>
      <c r="Z304" s="55"/>
    </row>
    <row r="305" spans="1:53" ht="16.5" customHeight="1" x14ac:dyDescent="0.25">
      <c r="A305" s="396" t="s">
        <v>472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66"/>
      <c r="Z305" s="66"/>
    </row>
    <row r="306" spans="1:53" ht="14.25" customHeight="1" x14ac:dyDescent="0.25">
      <c r="A306" s="397" t="s">
        <v>116</v>
      </c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7"/>
      <c r="O306" s="397"/>
      <c r="P306" s="397"/>
      <c r="Q306" s="397"/>
      <c r="R306" s="397"/>
      <c r="S306" s="397"/>
      <c r="T306" s="397"/>
      <c r="U306" s="397"/>
      <c r="V306" s="397"/>
      <c r="W306" s="397"/>
      <c r="X306" s="397"/>
      <c r="Y306" s="67"/>
      <c r="Z306" s="67"/>
    </row>
    <row r="307" spans="1:53" ht="27" customHeight="1" x14ac:dyDescent="0.25">
      <c r="A307" s="64" t="s">
        <v>473</v>
      </c>
      <c r="B307" s="64" t="s">
        <v>474</v>
      </c>
      <c r="C307" s="37">
        <v>4301011339</v>
      </c>
      <c r="D307" s="398">
        <v>4607091383997</v>
      </c>
      <c r="E307" s="398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112</v>
      </c>
      <c r="L307" s="39" t="s">
        <v>79</v>
      </c>
      <c r="M307" s="38">
        <v>60</v>
      </c>
      <c r="N307" s="5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400"/>
      <c r="P307" s="400"/>
      <c r="Q307" s="400"/>
      <c r="R307" s="401"/>
      <c r="S307" s="40" t="s">
        <v>48</v>
      </c>
      <c r="T307" s="40" t="s">
        <v>48</v>
      </c>
      <c r="U307" s="41" t="s">
        <v>0</v>
      </c>
      <c r="V307" s="59">
        <v>1000</v>
      </c>
      <c r="W307" s="56">
        <f t="shared" ref="W307:W314" si="15">IFERROR(IF(V307="",0,CEILING((V307/$H307),1)*$H307),"")</f>
        <v>1005</v>
      </c>
      <c r="X307" s="42">
        <f>IFERROR(IF(W307=0,"",ROUNDUP(W307/H307,0)*0.02175),"")</f>
        <v>1.4572499999999999</v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473</v>
      </c>
      <c r="B308" s="64" t="s">
        <v>475</v>
      </c>
      <c r="C308" s="37">
        <v>4301011239</v>
      </c>
      <c r="D308" s="398">
        <v>4607091383997</v>
      </c>
      <c r="E308" s="398"/>
      <c r="F308" s="63">
        <v>2.5</v>
      </c>
      <c r="G308" s="38">
        <v>6</v>
      </c>
      <c r="H308" s="63">
        <v>15</v>
      </c>
      <c r="I308" s="63">
        <v>15.48</v>
      </c>
      <c r="J308" s="38">
        <v>48</v>
      </c>
      <c r="K308" s="38" t="s">
        <v>112</v>
      </c>
      <c r="L308" s="39" t="s">
        <v>121</v>
      </c>
      <c r="M308" s="38">
        <v>60</v>
      </c>
      <c r="N308" s="57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400"/>
      <c r="P308" s="400"/>
      <c r="Q308" s="400"/>
      <c r="R308" s="401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IFERROR(IF(W308=0,"",ROUNDUP(W308/H308,0)*0.02039),"")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ht="27" customHeight="1" x14ac:dyDescent="0.25">
      <c r="A309" s="64" t="s">
        <v>476</v>
      </c>
      <c r="B309" s="64" t="s">
        <v>477</v>
      </c>
      <c r="C309" s="37">
        <v>4301011326</v>
      </c>
      <c r="D309" s="398">
        <v>4607091384130</v>
      </c>
      <c r="E309" s="398"/>
      <c r="F309" s="63">
        <v>2.5</v>
      </c>
      <c r="G309" s="38">
        <v>6</v>
      </c>
      <c r="H309" s="63">
        <v>15</v>
      </c>
      <c r="I309" s="63">
        <v>15.48</v>
      </c>
      <c r="J309" s="38">
        <v>48</v>
      </c>
      <c r="K309" s="38" t="s">
        <v>112</v>
      </c>
      <c r="L309" s="39" t="s">
        <v>79</v>
      </c>
      <c r="M309" s="38">
        <v>60</v>
      </c>
      <c r="N309" s="5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400"/>
      <c r="P309" s="400"/>
      <c r="Q309" s="400"/>
      <c r="R309" s="401"/>
      <c r="S309" s="40" t="s">
        <v>48</v>
      </c>
      <c r="T309" s="40" t="s">
        <v>48</v>
      </c>
      <c r="U309" s="41" t="s">
        <v>0</v>
      </c>
      <c r="V309" s="59">
        <v>2900</v>
      </c>
      <c r="W309" s="56">
        <f t="shared" si="15"/>
        <v>2910</v>
      </c>
      <c r="X309" s="42">
        <f>IFERROR(IF(W309=0,"",ROUNDUP(W309/H309,0)*0.02175),"")</f>
        <v>4.2195</v>
      </c>
      <c r="Y309" s="69" t="s">
        <v>48</v>
      </c>
      <c r="Z309" s="70" t="s">
        <v>48</v>
      </c>
      <c r="AD309" s="71"/>
      <c r="BA309" s="243" t="s">
        <v>66</v>
      </c>
    </row>
    <row r="310" spans="1:53" ht="27" customHeight="1" x14ac:dyDescent="0.25">
      <c r="A310" s="64" t="s">
        <v>476</v>
      </c>
      <c r="B310" s="64" t="s">
        <v>478</v>
      </c>
      <c r="C310" s="37">
        <v>4301011240</v>
      </c>
      <c r="D310" s="398">
        <v>4607091384130</v>
      </c>
      <c r="E310" s="398"/>
      <c r="F310" s="63">
        <v>2.5</v>
      </c>
      <c r="G310" s="38">
        <v>6</v>
      </c>
      <c r="H310" s="63">
        <v>15</v>
      </c>
      <c r="I310" s="63">
        <v>15.48</v>
      </c>
      <c r="J310" s="38">
        <v>48</v>
      </c>
      <c r="K310" s="38" t="s">
        <v>112</v>
      </c>
      <c r="L310" s="39" t="s">
        <v>121</v>
      </c>
      <c r="M310" s="38">
        <v>60</v>
      </c>
      <c r="N31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400"/>
      <c r="P310" s="400"/>
      <c r="Q310" s="400"/>
      <c r="R310" s="401"/>
      <c r="S310" s="40" t="s">
        <v>48</v>
      </c>
      <c r="T310" s="40" t="s">
        <v>48</v>
      </c>
      <c r="U310" s="41" t="s">
        <v>0</v>
      </c>
      <c r="V310" s="59">
        <v>0</v>
      </c>
      <c r="W310" s="56">
        <f t="shared" si="15"/>
        <v>0</v>
      </c>
      <c r="X310" s="42" t="str">
        <f>IFERROR(IF(W310=0,"",ROUNDUP(W310/H310,0)*0.02039),"")</f>
        <v/>
      </c>
      <c r="Y310" s="69" t="s">
        <v>48</v>
      </c>
      <c r="Z310" s="70" t="s">
        <v>48</v>
      </c>
      <c r="AD310" s="71"/>
      <c r="BA310" s="244" t="s">
        <v>66</v>
      </c>
    </row>
    <row r="311" spans="1:53" ht="16.5" customHeight="1" x14ac:dyDescent="0.25">
      <c r="A311" s="64" t="s">
        <v>479</v>
      </c>
      <c r="B311" s="64" t="s">
        <v>480</v>
      </c>
      <c r="C311" s="37">
        <v>4301011330</v>
      </c>
      <c r="D311" s="398">
        <v>4607091384147</v>
      </c>
      <c r="E311" s="398"/>
      <c r="F311" s="63">
        <v>2.5</v>
      </c>
      <c r="G311" s="38">
        <v>6</v>
      </c>
      <c r="H311" s="63">
        <v>15</v>
      </c>
      <c r="I311" s="63">
        <v>15.48</v>
      </c>
      <c r="J311" s="38">
        <v>48</v>
      </c>
      <c r="K311" s="38" t="s">
        <v>112</v>
      </c>
      <c r="L311" s="39" t="s">
        <v>79</v>
      </c>
      <c r="M311" s="38">
        <v>60</v>
      </c>
      <c r="N311" s="5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400"/>
      <c r="P311" s="400"/>
      <c r="Q311" s="400"/>
      <c r="R311" s="401"/>
      <c r="S311" s="40" t="s">
        <v>48</v>
      </c>
      <c r="T311" s="40" t="s">
        <v>48</v>
      </c>
      <c r="U311" s="41" t="s">
        <v>0</v>
      </c>
      <c r="V311" s="59">
        <v>1000</v>
      </c>
      <c r="W311" s="56">
        <f t="shared" si="15"/>
        <v>1005</v>
      </c>
      <c r="X311" s="42">
        <f>IFERROR(IF(W311=0,"",ROUNDUP(W311/H311,0)*0.02175),"")</f>
        <v>1.4572499999999999</v>
      </c>
      <c r="Y311" s="69" t="s">
        <v>48</v>
      </c>
      <c r="Z311" s="70" t="s">
        <v>48</v>
      </c>
      <c r="AD311" s="71"/>
      <c r="BA311" s="245" t="s">
        <v>66</v>
      </c>
    </row>
    <row r="312" spans="1:53" ht="16.5" customHeight="1" x14ac:dyDescent="0.25">
      <c r="A312" s="64" t="s">
        <v>479</v>
      </c>
      <c r="B312" s="64" t="s">
        <v>481</v>
      </c>
      <c r="C312" s="37">
        <v>4301011238</v>
      </c>
      <c r="D312" s="398">
        <v>4607091384147</v>
      </c>
      <c r="E312" s="398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112</v>
      </c>
      <c r="L312" s="39" t="s">
        <v>121</v>
      </c>
      <c r="M312" s="38">
        <v>60</v>
      </c>
      <c r="N312" s="579" t="s">
        <v>482</v>
      </c>
      <c r="O312" s="400"/>
      <c r="P312" s="400"/>
      <c r="Q312" s="400"/>
      <c r="R312" s="401"/>
      <c r="S312" s="40" t="s">
        <v>48</v>
      </c>
      <c r="T312" s="40" t="s">
        <v>48</v>
      </c>
      <c r="U312" s="41" t="s">
        <v>0</v>
      </c>
      <c r="V312" s="59">
        <v>0</v>
      </c>
      <c r="W312" s="56">
        <f t="shared" si="15"/>
        <v>0</v>
      </c>
      <c r="X312" s="42" t="str">
        <f>IFERROR(IF(W312=0,"",ROUNDUP(W312/H312,0)*0.02039),"")</f>
        <v/>
      </c>
      <c r="Y312" s="69" t="s">
        <v>48</v>
      </c>
      <c r="Z312" s="70" t="s">
        <v>48</v>
      </c>
      <c r="AD312" s="71"/>
      <c r="BA312" s="246" t="s">
        <v>66</v>
      </c>
    </row>
    <row r="313" spans="1:53" ht="27" customHeight="1" x14ac:dyDescent="0.25">
      <c r="A313" s="64" t="s">
        <v>483</v>
      </c>
      <c r="B313" s="64" t="s">
        <v>484</v>
      </c>
      <c r="C313" s="37">
        <v>4301011327</v>
      </c>
      <c r="D313" s="398">
        <v>4607091384154</v>
      </c>
      <c r="E313" s="398"/>
      <c r="F313" s="63">
        <v>0.5</v>
      </c>
      <c r="G313" s="38">
        <v>10</v>
      </c>
      <c r="H313" s="63">
        <v>5</v>
      </c>
      <c r="I313" s="63">
        <v>5.21</v>
      </c>
      <c r="J313" s="38">
        <v>120</v>
      </c>
      <c r="K313" s="38" t="s">
        <v>80</v>
      </c>
      <c r="L313" s="39" t="s">
        <v>79</v>
      </c>
      <c r="M313" s="38">
        <v>60</v>
      </c>
      <c r="N313" s="5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400"/>
      <c r="P313" s="400"/>
      <c r="Q313" s="400"/>
      <c r="R313" s="401"/>
      <c r="S313" s="40" t="s">
        <v>48</v>
      </c>
      <c r="T313" s="40" t="s">
        <v>48</v>
      </c>
      <c r="U313" s="41" t="s">
        <v>0</v>
      </c>
      <c r="V313" s="59">
        <v>0</v>
      </c>
      <c r="W313" s="56">
        <f t="shared" si="15"/>
        <v>0</v>
      </c>
      <c r="X313" s="42" t="str">
        <f>IFERROR(IF(W313=0,"",ROUNDUP(W313/H313,0)*0.00937),"")</f>
        <v/>
      </c>
      <c r="Y313" s="69" t="s">
        <v>48</v>
      </c>
      <c r="Z313" s="70" t="s">
        <v>48</v>
      </c>
      <c r="AD313" s="71"/>
      <c r="BA313" s="247" t="s">
        <v>66</v>
      </c>
    </row>
    <row r="314" spans="1:53" ht="27" customHeight="1" x14ac:dyDescent="0.25">
      <c r="A314" s="64" t="s">
        <v>485</v>
      </c>
      <c r="B314" s="64" t="s">
        <v>486</v>
      </c>
      <c r="C314" s="37">
        <v>4301011332</v>
      </c>
      <c r="D314" s="398">
        <v>4607091384161</v>
      </c>
      <c r="E314" s="398"/>
      <c r="F314" s="63">
        <v>0.5</v>
      </c>
      <c r="G314" s="38">
        <v>10</v>
      </c>
      <c r="H314" s="63">
        <v>5</v>
      </c>
      <c r="I314" s="63">
        <v>5.21</v>
      </c>
      <c r="J314" s="38">
        <v>120</v>
      </c>
      <c r="K314" s="38" t="s">
        <v>80</v>
      </c>
      <c r="L314" s="39" t="s">
        <v>79</v>
      </c>
      <c r="M314" s="38">
        <v>60</v>
      </c>
      <c r="N314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400"/>
      <c r="P314" s="400"/>
      <c r="Q314" s="400"/>
      <c r="R314" s="401"/>
      <c r="S314" s="40" t="s">
        <v>48</v>
      </c>
      <c r="T314" s="40" t="s">
        <v>48</v>
      </c>
      <c r="U314" s="41" t="s">
        <v>0</v>
      </c>
      <c r="V314" s="59">
        <v>0</v>
      </c>
      <c r="W314" s="56">
        <f t="shared" si="15"/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8" t="s">
        <v>66</v>
      </c>
    </row>
    <row r="315" spans="1:53" x14ac:dyDescent="0.2">
      <c r="A315" s="405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6"/>
      <c r="N315" s="402" t="s">
        <v>43</v>
      </c>
      <c r="O315" s="403"/>
      <c r="P315" s="403"/>
      <c r="Q315" s="403"/>
      <c r="R315" s="403"/>
      <c r="S315" s="403"/>
      <c r="T315" s="404"/>
      <c r="U315" s="43" t="s">
        <v>42</v>
      </c>
      <c r="V315" s="44">
        <f>IFERROR(V307/H307,"0")+IFERROR(V308/H308,"0")+IFERROR(V309/H309,"0")+IFERROR(V310/H310,"0")+IFERROR(V311/H311,"0")+IFERROR(V312/H312,"0")+IFERROR(V313/H313,"0")+IFERROR(V314/H314,"0")</f>
        <v>326.66666666666669</v>
      </c>
      <c r="W315" s="44">
        <f>IFERROR(W307/H307,"0")+IFERROR(W308/H308,"0")+IFERROR(W309/H309,"0")+IFERROR(W310/H310,"0")+IFERROR(W311/H311,"0")+IFERROR(W312/H312,"0")+IFERROR(W313/H313,"0")+IFERROR(W314/H314,"0")</f>
        <v>328</v>
      </c>
      <c r="X315" s="44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7.1340000000000003</v>
      </c>
      <c r="Y315" s="68"/>
      <c r="Z315" s="68"/>
    </row>
    <row r="316" spans="1:53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6"/>
      <c r="N316" s="402" t="s">
        <v>43</v>
      </c>
      <c r="O316" s="403"/>
      <c r="P316" s="403"/>
      <c r="Q316" s="403"/>
      <c r="R316" s="403"/>
      <c r="S316" s="403"/>
      <c r="T316" s="404"/>
      <c r="U316" s="43" t="s">
        <v>0</v>
      </c>
      <c r="V316" s="44">
        <f>IFERROR(SUM(V307:V314),"0")</f>
        <v>4900</v>
      </c>
      <c r="W316" s="44">
        <f>IFERROR(SUM(W307:W314),"0")</f>
        <v>4920</v>
      </c>
      <c r="X316" s="43"/>
      <c r="Y316" s="68"/>
      <c r="Z316" s="68"/>
    </row>
    <row r="317" spans="1:53" ht="14.25" customHeight="1" x14ac:dyDescent="0.25">
      <c r="A317" s="397" t="s">
        <v>108</v>
      </c>
      <c r="B317" s="397"/>
      <c r="C317" s="397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397"/>
      <c r="O317" s="397"/>
      <c r="P317" s="397"/>
      <c r="Q317" s="397"/>
      <c r="R317" s="397"/>
      <c r="S317" s="397"/>
      <c r="T317" s="397"/>
      <c r="U317" s="397"/>
      <c r="V317" s="397"/>
      <c r="W317" s="397"/>
      <c r="X317" s="397"/>
      <c r="Y317" s="67"/>
      <c r="Z317" s="67"/>
    </row>
    <row r="318" spans="1:53" ht="27" customHeight="1" x14ac:dyDescent="0.25">
      <c r="A318" s="64" t="s">
        <v>487</v>
      </c>
      <c r="B318" s="64" t="s">
        <v>488</v>
      </c>
      <c r="C318" s="37">
        <v>4301020178</v>
      </c>
      <c r="D318" s="398">
        <v>4607091383980</v>
      </c>
      <c r="E318" s="398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112</v>
      </c>
      <c r="L318" s="39" t="s">
        <v>111</v>
      </c>
      <c r="M318" s="38">
        <v>50</v>
      </c>
      <c r="N318" s="5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400"/>
      <c r="P318" s="400"/>
      <c r="Q318" s="400"/>
      <c r="R318" s="401"/>
      <c r="S318" s="40" t="s">
        <v>48</v>
      </c>
      <c r="T318" s="40" t="s">
        <v>48</v>
      </c>
      <c r="U318" s="41" t="s">
        <v>0</v>
      </c>
      <c r="V318" s="59">
        <v>8300</v>
      </c>
      <c r="W318" s="56">
        <f>IFERROR(IF(V318="",0,CEILING((V318/$H318),1)*$H318),"")</f>
        <v>8310</v>
      </c>
      <c r="X318" s="42">
        <f>IFERROR(IF(W318=0,"",ROUNDUP(W318/H318,0)*0.02175),"")</f>
        <v>12.049499999999998</v>
      </c>
      <c r="Y318" s="69" t="s">
        <v>48</v>
      </c>
      <c r="Z318" s="70" t="s">
        <v>48</v>
      </c>
      <c r="AD318" s="71"/>
      <c r="BA318" s="249" t="s">
        <v>66</v>
      </c>
    </row>
    <row r="319" spans="1:53" ht="16.5" customHeight="1" x14ac:dyDescent="0.25">
      <c r="A319" s="64" t="s">
        <v>489</v>
      </c>
      <c r="B319" s="64" t="s">
        <v>490</v>
      </c>
      <c r="C319" s="37">
        <v>4301020270</v>
      </c>
      <c r="D319" s="398">
        <v>4680115883314</v>
      </c>
      <c r="E319" s="398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133</v>
      </c>
      <c r="M319" s="38">
        <v>50</v>
      </c>
      <c r="N319" s="583" t="s">
        <v>491</v>
      </c>
      <c r="O319" s="400"/>
      <c r="P319" s="400"/>
      <c r="Q319" s="400"/>
      <c r="R319" s="401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50" t="s">
        <v>66</v>
      </c>
    </row>
    <row r="320" spans="1:53" ht="27" customHeight="1" x14ac:dyDescent="0.25">
      <c r="A320" s="64" t="s">
        <v>492</v>
      </c>
      <c r="B320" s="64" t="s">
        <v>493</v>
      </c>
      <c r="C320" s="37">
        <v>4301020179</v>
      </c>
      <c r="D320" s="398">
        <v>4607091384178</v>
      </c>
      <c r="E320" s="398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80</v>
      </c>
      <c r="L320" s="39" t="s">
        <v>111</v>
      </c>
      <c r="M320" s="38">
        <v>50</v>
      </c>
      <c r="N320" s="5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400"/>
      <c r="P320" s="400"/>
      <c r="Q320" s="400"/>
      <c r="R320" s="401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51" t="s">
        <v>66</v>
      </c>
    </row>
    <row r="321" spans="1:53" x14ac:dyDescent="0.2">
      <c r="A321" s="405"/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6"/>
      <c r="N321" s="402" t="s">
        <v>43</v>
      </c>
      <c r="O321" s="403"/>
      <c r="P321" s="403"/>
      <c r="Q321" s="403"/>
      <c r="R321" s="403"/>
      <c r="S321" s="403"/>
      <c r="T321" s="404"/>
      <c r="U321" s="43" t="s">
        <v>42</v>
      </c>
      <c r="V321" s="44">
        <f>IFERROR(V318/H318,"0")+IFERROR(V319/H319,"0")+IFERROR(V320/H320,"0")</f>
        <v>553.33333333333337</v>
      </c>
      <c r="W321" s="44">
        <f>IFERROR(W318/H318,"0")+IFERROR(W319/H319,"0")+IFERROR(W320/H320,"0")</f>
        <v>554</v>
      </c>
      <c r="X321" s="44">
        <f>IFERROR(IF(X318="",0,X318),"0")+IFERROR(IF(X319="",0,X319),"0")+IFERROR(IF(X320="",0,X320),"0")</f>
        <v>12.049499999999998</v>
      </c>
      <c r="Y321" s="68"/>
      <c r="Z321" s="68"/>
    </row>
    <row r="322" spans="1:53" x14ac:dyDescent="0.2">
      <c r="A322" s="405"/>
      <c r="B322" s="405"/>
      <c r="C322" s="405"/>
      <c r="D322" s="405"/>
      <c r="E322" s="405"/>
      <c r="F322" s="405"/>
      <c r="G322" s="405"/>
      <c r="H322" s="405"/>
      <c r="I322" s="405"/>
      <c r="J322" s="405"/>
      <c r="K322" s="405"/>
      <c r="L322" s="405"/>
      <c r="M322" s="406"/>
      <c r="N322" s="402" t="s">
        <v>43</v>
      </c>
      <c r="O322" s="403"/>
      <c r="P322" s="403"/>
      <c r="Q322" s="403"/>
      <c r="R322" s="403"/>
      <c r="S322" s="403"/>
      <c r="T322" s="404"/>
      <c r="U322" s="43" t="s">
        <v>0</v>
      </c>
      <c r="V322" s="44">
        <f>IFERROR(SUM(V318:V320),"0")</f>
        <v>8300</v>
      </c>
      <c r="W322" s="44">
        <f>IFERROR(SUM(W318:W320),"0")</f>
        <v>8310</v>
      </c>
      <c r="X322" s="43"/>
      <c r="Y322" s="68"/>
      <c r="Z322" s="68"/>
    </row>
    <row r="323" spans="1:53" ht="14.25" customHeight="1" x14ac:dyDescent="0.25">
      <c r="A323" s="397" t="s">
        <v>81</v>
      </c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397"/>
      <c r="P323" s="397"/>
      <c r="Q323" s="397"/>
      <c r="R323" s="397"/>
      <c r="S323" s="397"/>
      <c r="T323" s="397"/>
      <c r="U323" s="397"/>
      <c r="V323" s="397"/>
      <c r="W323" s="397"/>
      <c r="X323" s="397"/>
      <c r="Y323" s="67"/>
      <c r="Z323" s="67"/>
    </row>
    <row r="324" spans="1:53" ht="27" customHeight="1" x14ac:dyDescent="0.25">
      <c r="A324" s="64" t="s">
        <v>494</v>
      </c>
      <c r="B324" s="64" t="s">
        <v>495</v>
      </c>
      <c r="C324" s="37">
        <v>4301051560</v>
      </c>
      <c r="D324" s="398">
        <v>4607091383928</v>
      </c>
      <c r="E324" s="398"/>
      <c r="F324" s="63">
        <v>1.3</v>
      </c>
      <c r="G324" s="38">
        <v>6</v>
      </c>
      <c r="H324" s="63">
        <v>7.8</v>
      </c>
      <c r="I324" s="63">
        <v>8.3699999999999992</v>
      </c>
      <c r="J324" s="38">
        <v>56</v>
      </c>
      <c r="K324" s="38" t="s">
        <v>112</v>
      </c>
      <c r="L324" s="39" t="s">
        <v>133</v>
      </c>
      <c r="M324" s="38">
        <v>40</v>
      </c>
      <c r="N324" s="585" t="s">
        <v>496</v>
      </c>
      <c r="O324" s="400"/>
      <c r="P324" s="400"/>
      <c r="Q324" s="400"/>
      <c r="R324" s="401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2" t="s">
        <v>66</v>
      </c>
    </row>
    <row r="325" spans="1:53" ht="27" customHeight="1" x14ac:dyDescent="0.25">
      <c r="A325" s="64" t="s">
        <v>497</v>
      </c>
      <c r="B325" s="64" t="s">
        <v>498</v>
      </c>
      <c r="C325" s="37">
        <v>4301051298</v>
      </c>
      <c r="D325" s="398">
        <v>4607091384260</v>
      </c>
      <c r="E325" s="398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8" t="s">
        <v>112</v>
      </c>
      <c r="L325" s="39" t="s">
        <v>79</v>
      </c>
      <c r="M325" s="38">
        <v>35</v>
      </c>
      <c r="N325" s="5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400"/>
      <c r="P325" s="400"/>
      <c r="Q325" s="400"/>
      <c r="R325" s="401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3" t="s">
        <v>66</v>
      </c>
    </row>
    <row r="326" spans="1:53" x14ac:dyDescent="0.2">
      <c r="A326" s="405"/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6"/>
      <c r="N326" s="402" t="s">
        <v>43</v>
      </c>
      <c r="O326" s="403"/>
      <c r="P326" s="403"/>
      <c r="Q326" s="403"/>
      <c r="R326" s="403"/>
      <c r="S326" s="403"/>
      <c r="T326" s="404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405"/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6"/>
      <c r="N327" s="402" t="s">
        <v>43</v>
      </c>
      <c r="O327" s="403"/>
      <c r="P327" s="403"/>
      <c r="Q327" s="403"/>
      <c r="R327" s="403"/>
      <c r="S327" s="403"/>
      <c r="T327" s="404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97" t="s">
        <v>239</v>
      </c>
      <c r="B328" s="397"/>
      <c r="C328" s="397"/>
      <c r="D328" s="397"/>
      <c r="E328" s="397"/>
      <c r="F328" s="397"/>
      <c r="G328" s="397"/>
      <c r="H328" s="397"/>
      <c r="I328" s="397"/>
      <c r="J328" s="397"/>
      <c r="K328" s="397"/>
      <c r="L328" s="397"/>
      <c r="M328" s="397"/>
      <c r="N328" s="397"/>
      <c r="O328" s="397"/>
      <c r="P328" s="397"/>
      <c r="Q328" s="397"/>
      <c r="R328" s="397"/>
      <c r="S328" s="397"/>
      <c r="T328" s="397"/>
      <c r="U328" s="397"/>
      <c r="V328" s="397"/>
      <c r="W328" s="397"/>
      <c r="X328" s="397"/>
      <c r="Y328" s="67"/>
      <c r="Z328" s="67"/>
    </row>
    <row r="329" spans="1:53" ht="16.5" customHeight="1" x14ac:dyDescent="0.25">
      <c r="A329" s="64" t="s">
        <v>499</v>
      </c>
      <c r="B329" s="64" t="s">
        <v>500</v>
      </c>
      <c r="C329" s="37">
        <v>4301060314</v>
      </c>
      <c r="D329" s="398">
        <v>4607091384673</v>
      </c>
      <c r="E329" s="39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30</v>
      </c>
      <c r="N329" s="5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400"/>
      <c r="P329" s="400"/>
      <c r="Q329" s="400"/>
      <c r="R329" s="401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x14ac:dyDescent="0.2">
      <c r="A330" s="405"/>
      <c r="B330" s="405"/>
      <c r="C330" s="405"/>
      <c r="D330" s="405"/>
      <c r="E330" s="405"/>
      <c r="F330" s="405"/>
      <c r="G330" s="405"/>
      <c r="H330" s="405"/>
      <c r="I330" s="405"/>
      <c r="J330" s="405"/>
      <c r="K330" s="405"/>
      <c r="L330" s="405"/>
      <c r="M330" s="406"/>
      <c r="N330" s="402" t="s">
        <v>43</v>
      </c>
      <c r="O330" s="403"/>
      <c r="P330" s="403"/>
      <c r="Q330" s="403"/>
      <c r="R330" s="403"/>
      <c r="S330" s="403"/>
      <c r="T330" s="404"/>
      <c r="U330" s="43" t="s">
        <v>42</v>
      </c>
      <c r="V330" s="44">
        <f>IFERROR(V329/H329,"0")</f>
        <v>0</v>
      </c>
      <c r="W330" s="44">
        <f>IFERROR(W329/H329,"0")</f>
        <v>0</v>
      </c>
      <c r="X330" s="44">
        <f>IFERROR(IF(X329="",0,X329),"0")</f>
        <v>0</v>
      </c>
      <c r="Y330" s="68"/>
      <c r="Z330" s="68"/>
    </row>
    <row r="331" spans="1:53" x14ac:dyDescent="0.2">
      <c r="A331" s="405"/>
      <c r="B331" s="405"/>
      <c r="C331" s="405"/>
      <c r="D331" s="405"/>
      <c r="E331" s="405"/>
      <c r="F331" s="405"/>
      <c r="G331" s="405"/>
      <c r="H331" s="405"/>
      <c r="I331" s="405"/>
      <c r="J331" s="405"/>
      <c r="K331" s="405"/>
      <c r="L331" s="405"/>
      <c r="M331" s="406"/>
      <c r="N331" s="402" t="s">
        <v>43</v>
      </c>
      <c r="O331" s="403"/>
      <c r="P331" s="403"/>
      <c r="Q331" s="403"/>
      <c r="R331" s="403"/>
      <c r="S331" s="403"/>
      <c r="T331" s="404"/>
      <c r="U331" s="43" t="s">
        <v>0</v>
      </c>
      <c r="V331" s="44">
        <f>IFERROR(SUM(V329:V329),"0")</f>
        <v>0</v>
      </c>
      <c r="W331" s="44">
        <f>IFERROR(SUM(W329:W329),"0")</f>
        <v>0</v>
      </c>
      <c r="X331" s="43"/>
      <c r="Y331" s="68"/>
      <c r="Z331" s="68"/>
    </row>
    <row r="332" spans="1:53" ht="16.5" customHeight="1" x14ac:dyDescent="0.25">
      <c r="A332" s="396" t="s">
        <v>501</v>
      </c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6"/>
      <c r="P332" s="396"/>
      <c r="Q332" s="396"/>
      <c r="R332" s="396"/>
      <c r="S332" s="396"/>
      <c r="T332" s="396"/>
      <c r="U332" s="396"/>
      <c r="V332" s="396"/>
      <c r="W332" s="396"/>
      <c r="X332" s="396"/>
      <c r="Y332" s="66"/>
      <c r="Z332" s="66"/>
    </row>
    <row r="333" spans="1:53" ht="14.25" customHeight="1" x14ac:dyDescent="0.25">
      <c r="A333" s="397" t="s">
        <v>116</v>
      </c>
      <c r="B333" s="397"/>
      <c r="C333" s="397"/>
      <c r="D333" s="397"/>
      <c r="E333" s="397"/>
      <c r="F333" s="397"/>
      <c r="G333" s="397"/>
      <c r="H333" s="397"/>
      <c r="I333" s="397"/>
      <c r="J333" s="397"/>
      <c r="K333" s="397"/>
      <c r="L333" s="397"/>
      <c r="M333" s="397"/>
      <c r="N333" s="397"/>
      <c r="O333" s="397"/>
      <c r="P333" s="397"/>
      <c r="Q333" s="397"/>
      <c r="R333" s="397"/>
      <c r="S333" s="397"/>
      <c r="T333" s="397"/>
      <c r="U333" s="397"/>
      <c r="V333" s="397"/>
      <c r="W333" s="397"/>
      <c r="X333" s="397"/>
      <c r="Y333" s="67"/>
      <c r="Z333" s="67"/>
    </row>
    <row r="334" spans="1:53" ht="27" customHeight="1" x14ac:dyDescent="0.25">
      <c r="A334" s="64" t="s">
        <v>502</v>
      </c>
      <c r="B334" s="64" t="s">
        <v>503</v>
      </c>
      <c r="C334" s="37">
        <v>4301011324</v>
      </c>
      <c r="D334" s="398">
        <v>4607091384185</v>
      </c>
      <c r="E334" s="398"/>
      <c r="F334" s="63">
        <v>0.8</v>
      </c>
      <c r="G334" s="38">
        <v>15</v>
      </c>
      <c r="H334" s="63">
        <v>12</v>
      </c>
      <c r="I334" s="63">
        <v>12.48</v>
      </c>
      <c r="J334" s="38">
        <v>56</v>
      </c>
      <c r="K334" s="38" t="s">
        <v>112</v>
      </c>
      <c r="L334" s="39" t="s">
        <v>79</v>
      </c>
      <c r="M334" s="38">
        <v>60</v>
      </c>
      <c r="N334" s="58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400"/>
      <c r="P334" s="400"/>
      <c r="Q334" s="400"/>
      <c r="R334" s="401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5" t="s">
        <v>66</v>
      </c>
    </row>
    <row r="335" spans="1:53" ht="27" customHeight="1" x14ac:dyDescent="0.25">
      <c r="A335" s="64" t="s">
        <v>504</v>
      </c>
      <c r="B335" s="64" t="s">
        <v>505</v>
      </c>
      <c r="C335" s="37">
        <v>4301011312</v>
      </c>
      <c r="D335" s="398">
        <v>4607091384192</v>
      </c>
      <c r="E335" s="398"/>
      <c r="F335" s="63">
        <v>1.8</v>
      </c>
      <c r="G335" s="38">
        <v>6</v>
      </c>
      <c r="H335" s="63">
        <v>10.8</v>
      </c>
      <c r="I335" s="63">
        <v>11.28</v>
      </c>
      <c r="J335" s="38">
        <v>56</v>
      </c>
      <c r="K335" s="38" t="s">
        <v>112</v>
      </c>
      <c r="L335" s="39" t="s">
        <v>111</v>
      </c>
      <c r="M335" s="38">
        <v>60</v>
      </c>
      <c r="N335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400"/>
      <c r="P335" s="400"/>
      <c r="Q335" s="400"/>
      <c r="R335" s="401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6" t="s">
        <v>66</v>
      </c>
    </row>
    <row r="336" spans="1:53" ht="27" customHeight="1" x14ac:dyDescent="0.25">
      <c r="A336" s="64" t="s">
        <v>506</v>
      </c>
      <c r="B336" s="64" t="s">
        <v>507</v>
      </c>
      <c r="C336" s="37">
        <v>4301011483</v>
      </c>
      <c r="D336" s="398">
        <v>4680115881907</v>
      </c>
      <c r="E336" s="398"/>
      <c r="F336" s="63">
        <v>1.8</v>
      </c>
      <c r="G336" s="38">
        <v>6</v>
      </c>
      <c r="H336" s="63">
        <v>10.8</v>
      </c>
      <c r="I336" s="63">
        <v>11.28</v>
      </c>
      <c r="J336" s="38">
        <v>56</v>
      </c>
      <c r="K336" s="38" t="s">
        <v>112</v>
      </c>
      <c r="L336" s="39" t="s">
        <v>79</v>
      </c>
      <c r="M336" s="38">
        <v>60</v>
      </c>
      <c r="N336" s="5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400"/>
      <c r="P336" s="400"/>
      <c r="Q336" s="400"/>
      <c r="R336" s="401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7" t="s">
        <v>66</v>
      </c>
    </row>
    <row r="337" spans="1:53" ht="27" customHeight="1" x14ac:dyDescent="0.25">
      <c r="A337" s="64" t="s">
        <v>508</v>
      </c>
      <c r="B337" s="64" t="s">
        <v>509</v>
      </c>
      <c r="C337" s="37">
        <v>4301011655</v>
      </c>
      <c r="D337" s="398">
        <v>4680115883925</v>
      </c>
      <c r="E337" s="398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112</v>
      </c>
      <c r="L337" s="39" t="s">
        <v>79</v>
      </c>
      <c r="M337" s="38">
        <v>60</v>
      </c>
      <c r="N337" s="591" t="s">
        <v>510</v>
      </c>
      <c r="O337" s="400"/>
      <c r="P337" s="400"/>
      <c r="Q337" s="400"/>
      <c r="R337" s="401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8" t="s">
        <v>66</v>
      </c>
    </row>
    <row r="338" spans="1:53" ht="27" customHeight="1" x14ac:dyDescent="0.25">
      <c r="A338" s="64" t="s">
        <v>511</v>
      </c>
      <c r="B338" s="64" t="s">
        <v>512</v>
      </c>
      <c r="C338" s="37">
        <v>4301011303</v>
      </c>
      <c r="D338" s="398">
        <v>4607091384680</v>
      </c>
      <c r="E338" s="398"/>
      <c r="F338" s="63">
        <v>0.4</v>
      </c>
      <c r="G338" s="38">
        <v>10</v>
      </c>
      <c r="H338" s="63">
        <v>4</v>
      </c>
      <c r="I338" s="63">
        <v>4.21</v>
      </c>
      <c r="J338" s="38">
        <v>120</v>
      </c>
      <c r="K338" s="38" t="s">
        <v>80</v>
      </c>
      <c r="L338" s="39" t="s">
        <v>79</v>
      </c>
      <c r="M338" s="38">
        <v>60</v>
      </c>
      <c r="N338" s="59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400"/>
      <c r="P338" s="400"/>
      <c r="Q338" s="400"/>
      <c r="R338" s="401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59" t="s">
        <v>66</v>
      </c>
    </row>
    <row r="339" spans="1:53" x14ac:dyDescent="0.2">
      <c r="A339" s="405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6"/>
      <c r="N339" s="402" t="s">
        <v>43</v>
      </c>
      <c r="O339" s="403"/>
      <c r="P339" s="403"/>
      <c r="Q339" s="403"/>
      <c r="R339" s="403"/>
      <c r="S339" s="403"/>
      <c r="T339" s="404"/>
      <c r="U339" s="43" t="s">
        <v>42</v>
      </c>
      <c r="V339" s="44">
        <f>IFERROR(V334/H334,"0")+IFERROR(V335/H335,"0")+IFERROR(V336/H336,"0")+IFERROR(V337/H337,"0")+IFERROR(V338/H338,"0")</f>
        <v>0</v>
      </c>
      <c r="W339" s="44">
        <f>IFERROR(W334/H334,"0")+IFERROR(W335/H335,"0")+IFERROR(W336/H336,"0")+IFERROR(W337/H337,"0")+IFERROR(W338/H338,"0")</f>
        <v>0</v>
      </c>
      <c r="X339" s="44">
        <f>IFERROR(IF(X334="",0,X334),"0")+IFERROR(IF(X335="",0,X335),"0")+IFERROR(IF(X336="",0,X336),"0")+IFERROR(IF(X337="",0,X337),"0")+IFERROR(IF(X338="",0,X338),"0")</f>
        <v>0</v>
      </c>
      <c r="Y339" s="68"/>
      <c r="Z339" s="68"/>
    </row>
    <row r="340" spans="1:53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6"/>
      <c r="N340" s="402" t="s">
        <v>43</v>
      </c>
      <c r="O340" s="403"/>
      <c r="P340" s="403"/>
      <c r="Q340" s="403"/>
      <c r="R340" s="403"/>
      <c r="S340" s="403"/>
      <c r="T340" s="404"/>
      <c r="U340" s="43" t="s">
        <v>0</v>
      </c>
      <c r="V340" s="44">
        <f>IFERROR(SUM(V334:V338),"0")</f>
        <v>0</v>
      </c>
      <c r="W340" s="44">
        <f>IFERROR(SUM(W334:W338),"0")</f>
        <v>0</v>
      </c>
      <c r="X340" s="43"/>
      <c r="Y340" s="68"/>
      <c r="Z340" s="68"/>
    </row>
    <row r="341" spans="1:53" ht="14.25" customHeight="1" x14ac:dyDescent="0.25">
      <c r="A341" s="397" t="s">
        <v>76</v>
      </c>
      <c r="B341" s="397"/>
      <c r="C341" s="397"/>
      <c r="D341" s="397"/>
      <c r="E341" s="397"/>
      <c r="F341" s="397"/>
      <c r="G341" s="397"/>
      <c r="H341" s="397"/>
      <c r="I341" s="397"/>
      <c r="J341" s="397"/>
      <c r="K341" s="397"/>
      <c r="L341" s="397"/>
      <c r="M341" s="397"/>
      <c r="N341" s="397"/>
      <c r="O341" s="397"/>
      <c r="P341" s="397"/>
      <c r="Q341" s="397"/>
      <c r="R341" s="397"/>
      <c r="S341" s="397"/>
      <c r="T341" s="397"/>
      <c r="U341" s="397"/>
      <c r="V341" s="397"/>
      <c r="W341" s="397"/>
      <c r="X341" s="397"/>
      <c r="Y341" s="67"/>
      <c r="Z341" s="67"/>
    </row>
    <row r="342" spans="1:53" ht="27" customHeight="1" x14ac:dyDescent="0.25">
      <c r="A342" s="64" t="s">
        <v>513</v>
      </c>
      <c r="B342" s="64" t="s">
        <v>514</v>
      </c>
      <c r="C342" s="37">
        <v>4301031139</v>
      </c>
      <c r="D342" s="398">
        <v>4607091384802</v>
      </c>
      <c r="E342" s="398"/>
      <c r="F342" s="63">
        <v>0.73</v>
      </c>
      <c r="G342" s="38">
        <v>6</v>
      </c>
      <c r="H342" s="63">
        <v>4.38</v>
      </c>
      <c r="I342" s="63">
        <v>4.58</v>
      </c>
      <c r="J342" s="38">
        <v>156</v>
      </c>
      <c r="K342" s="38" t="s">
        <v>80</v>
      </c>
      <c r="L342" s="39" t="s">
        <v>79</v>
      </c>
      <c r="M342" s="38">
        <v>35</v>
      </c>
      <c r="N342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400"/>
      <c r="P342" s="400"/>
      <c r="Q342" s="400"/>
      <c r="R342" s="401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60" t="s">
        <v>66</v>
      </c>
    </row>
    <row r="343" spans="1:53" ht="27" customHeight="1" x14ac:dyDescent="0.25">
      <c r="A343" s="64" t="s">
        <v>515</v>
      </c>
      <c r="B343" s="64" t="s">
        <v>516</v>
      </c>
      <c r="C343" s="37">
        <v>4301031140</v>
      </c>
      <c r="D343" s="398">
        <v>4607091384826</v>
      </c>
      <c r="E343" s="398"/>
      <c r="F343" s="63">
        <v>0.35</v>
      </c>
      <c r="G343" s="38">
        <v>8</v>
      </c>
      <c r="H343" s="63">
        <v>2.8</v>
      </c>
      <c r="I343" s="63">
        <v>2.9</v>
      </c>
      <c r="J343" s="38">
        <v>234</v>
      </c>
      <c r="K343" s="38" t="s">
        <v>189</v>
      </c>
      <c r="L343" s="39" t="s">
        <v>79</v>
      </c>
      <c r="M343" s="38">
        <v>35</v>
      </c>
      <c r="N343" s="5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400"/>
      <c r="P343" s="400"/>
      <c r="Q343" s="400"/>
      <c r="R343" s="401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IFERROR(IF(W343=0,"",ROUNDUP(W343/H343,0)*0.00502),"")</f>
        <v/>
      </c>
      <c r="Y343" s="69" t="s">
        <v>48</v>
      </c>
      <c r="Z343" s="70" t="s">
        <v>48</v>
      </c>
      <c r="AD343" s="71"/>
      <c r="BA343" s="261" t="s">
        <v>66</v>
      </c>
    </row>
    <row r="344" spans="1:53" x14ac:dyDescent="0.2">
      <c r="A344" s="405"/>
      <c r="B344" s="405"/>
      <c r="C344" s="405"/>
      <c r="D344" s="405"/>
      <c r="E344" s="405"/>
      <c r="F344" s="405"/>
      <c r="G344" s="405"/>
      <c r="H344" s="405"/>
      <c r="I344" s="405"/>
      <c r="J344" s="405"/>
      <c r="K344" s="405"/>
      <c r="L344" s="405"/>
      <c r="M344" s="406"/>
      <c r="N344" s="402" t="s">
        <v>43</v>
      </c>
      <c r="O344" s="403"/>
      <c r="P344" s="403"/>
      <c r="Q344" s="403"/>
      <c r="R344" s="403"/>
      <c r="S344" s="403"/>
      <c r="T344" s="404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405"/>
      <c r="B345" s="405"/>
      <c r="C345" s="405"/>
      <c r="D345" s="405"/>
      <c r="E345" s="405"/>
      <c r="F345" s="405"/>
      <c r="G345" s="405"/>
      <c r="H345" s="405"/>
      <c r="I345" s="405"/>
      <c r="J345" s="405"/>
      <c r="K345" s="405"/>
      <c r="L345" s="405"/>
      <c r="M345" s="406"/>
      <c r="N345" s="402" t="s">
        <v>43</v>
      </c>
      <c r="O345" s="403"/>
      <c r="P345" s="403"/>
      <c r="Q345" s="403"/>
      <c r="R345" s="403"/>
      <c r="S345" s="403"/>
      <c r="T345" s="404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97" t="s">
        <v>81</v>
      </c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67"/>
      <c r="Z346" s="67"/>
    </row>
    <row r="347" spans="1:53" ht="27" customHeight="1" x14ac:dyDescent="0.25">
      <c r="A347" s="64" t="s">
        <v>517</v>
      </c>
      <c r="B347" s="64" t="s">
        <v>518</v>
      </c>
      <c r="C347" s="37">
        <v>4301051303</v>
      </c>
      <c r="D347" s="398">
        <v>4607091384246</v>
      </c>
      <c r="E347" s="398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112</v>
      </c>
      <c r="L347" s="39" t="s">
        <v>79</v>
      </c>
      <c r="M347" s="38">
        <v>40</v>
      </c>
      <c r="N347" s="5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400"/>
      <c r="P347" s="400"/>
      <c r="Q347" s="400"/>
      <c r="R347" s="401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2" t="s">
        <v>66</v>
      </c>
    </row>
    <row r="348" spans="1:53" ht="27" customHeight="1" x14ac:dyDescent="0.25">
      <c r="A348" s="64" t="s">
        <v>519</v>
      </c>
      <c r="B348" s="64" t="s">
        <v>520</v>
      </c>
      <c r="C348" s="37">
        <v>4301051445</v>
      </c>
      <c r="D348" s="398">
        <v>4680115881976</v>
      </c>
      <c r="E348" s="398"/>
      <c r="F348" s="63">
        <v>1.3</v>
      </c>
      <c r="G348" s="38">
        <v>6</v>
      </c>
      <c r="H348" s="63">
        <v>7.8</v>
      </c>
      <c r="I348" s="63">
        <v>8.2799999999999994</v>
      </c>
      <c r="J348" s="38">
        <v>56</v>
      </c>
      <c r="K348" s="38" t="s">
        <v>112</v>
      </c>
      <c r="L348" s="39" t="s">
        <v>79</v>
      </c>
      <c r="M348" s="38">
        <v>40</v>
      </c>
      <c r="N348" s="5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400"/>
      <c r="P348" s="400"/>
      <c r="Q348" s="400"/>
      <c r="R348" s="401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3" t="s">
        <v>66</v>
      </c>
    </row>
    <row r="349" spans="1:53" ht="27" customHeight="1" x14ac:dyDescent="0.25">
      <c r="A349" s="64" t="s">
        <v>521</v>
      </c>
      <c r="B349" s="64" t="s">
        <v>522</v>
      </c>
      <c r="C349" s="37">
        <v>4301051297</v>
      </c>
      <c r="D349" s="398">
        <v>4607091384253</v>
      </c>
      <c r="E349" s="398"/>
      <c r="F349" s="63">
        <v>0.4</v>
      </c>
      <c r="G349" s="38">
        <v>6</v>
      </c>
      <c r="H349" s="63">
        <v>2.4</v>
      </c>
      <c r="I349" s="63">
        <v>2.6840000000000002</v>
      </c>
      <c r="J349" s="38">
        <v>156</v>
      </c>
      <c r="K349" s="38" t="s">
        <v>80</v>
      </c>
      <c r="L349" s="39" t="s">
        <v>79</v>
      </c>
      <c r="M349" s="38">
        <v>40</v>
      </c>
      <c r="N349" s="5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400"/>
      <c r="P349" s="400"/>
      <c r="Q349" s="400"/>
      <c r="R349" s="401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64" t="s">
        <v>66</v>
      </c>
    </row>
    <row r="350" spans="1:53" ht="27" customHeight="1" x14ac:dyDescent="0.25">
      <c r="A350" s="64" t="s">
        <v>523</v>
      </c>
      <c r="B350" s="64" t="s">
        <v>524</v>
      </c>
      <c r="C350" s="37">
        <v>4301051444</v>
      </c>
      <c r="D350" s="398">
        <v>4680115881969</v>
      </c>
      <c r="E350" s="398"/>
      <c r="F350" s="63">
        <v>0.4</v>
      </c>
      <c r="G350" s="38">
        <v>6</v>
      </c>
      <c r="H350" s="63">
        <v>2.4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40</v>
      </c>
      <c r="N350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400"/>
      <c r="P350" s="400"/>
      <c r="Q350" s="400"/>
      <c r="R350" s="401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65" t="s">
        <v>66</v>
      </c>
    </row>
    <row r="351" spans="1:53" x14ac:dyDescent="0.2">
      <c r="A351" s="405"/>
      <c r="B351" s="405"/>
      <c r="C351" s="405"/>
      <c r="D351" s="405"/>
      <c r="E351" s="405"/>
      <c r="F351" s="405"/>
      <c r="G351" s="405"/>
      <c r="H351" s="405"/>
      <c r="I351" s="405"/>
      <c r="J351" s="405"/>
      <c r="K351" s="405"/>
      <c r="L351" s="405"/>
      <c r="M351" s="406"/>
      <c r="N351" s="402" t="s">
        <v>43</v>
      </c>
      <c r="O351" s="403"/>
      <c r="P351" s="403"/>
      <c r="Q351" s="403"/>
      <c r="R351" s="403"/>
      <c r="S351" s="403"/>
      <c r="T351" s="404"/>
      <c r="U351" s="43" t="s">
        <v>42</v>
      </c>
      <c r="V351" s="44">
        <f>IFERROR(V347/H347,"0")+IFERROR(V348/H348,"0")+IFERROR(V349/H349,"0")+IFERROR(V350/H350,"0")</f>
        <v>0</v>
      </c>
      <c r="W351" s="44">
        <f>IFERROR(W347/H347,"0")+IFERROR(W348/H348,"0")+IFERROR(W349/H349,"0")+IFERROR(W350/H350,"0")</f>
        <v>0</v>
      </c>
      <c r="X351" s="44">
        <f>IFERROR(IF(X347="",0,X347),"0")+IFERROR(IF(X348="",0,X348),"0")+IFERROR(IF(X349="",0,X349),"0")+IFERROR(IF(X350="",0,X350),"0")</f>
        <v>0</v>
      </c>
      <c r="Y351" s="68"/>
      <c r="Z351" s="68"/>
    </row>
    <row r="352" spans="1:53" x14ac:dyDescent="0.2">
      <c r="A352" s="405"/>
      <c r="B352" s="405"/>
      <c r="C352" s="405"/>
      <c r="D352" s="405"/>
      <c r="E352" s="405"/>
      <c r="F352" s="405"/>
      <c r="G352" s="405"/>
      <c r="H352" s="405"/>
      <c r="I352" s="405"/>
      <c r="J352" s="405"/>
      <c r="K352" s="405"/>
      <c r="L352" s="405"/>
      <c r="M352" s="406"/>
      <c r="N352" s="402" t="s">
        <v>43</v>
      </c>
      <c r="O352" s="403"/>
      <c r="P352" s="403"/>
      <c r="Q352" s="403"/>
      <c r="R352" s="403"/>
      <c r="S352" s="403"/>
      <c r="T352" s="404"/>
      <c r="U352" s="43" t="s">
        <v>0</v>
      </c>
      <c r="V352" s="44">
        <f>IFERROR(SUM(V347:V350),"0")</f>
        <v>0</v>
      </c>
      <c r="W352" s="44">
        <f>IFERROR(SUM(W347:W350),"0")</f>
        <v>0</v>
      </c>
      <c r="X352" s="43"/>
      <c r="Y352" s="68"/>
      <c r="Z352" s="68"/>
    </row>
    <row r="353" spans="1:53" ht="14.25" customHeight="1" x14ac:dyDescent="0.25">
      <c r="A353" s="397" t="s">
        <v>239</v>
      </c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67"/>
      <c r="Z353" s="67"/>
    </row>
    <row r="354" spans="1:53" ht="27" customHeight="1" x14ac:dyDescent="0.25">
      <c r="A354" s="64" t="s">
        <v>525</v>
      </c>
      <c r="B354" s="64" t="s">
        <v>526</v>
      </c>
      <c r="C354" s="37">
        <v>4301060322</v>
      </c>
      <c r="D354" s="398">
        <v>4607091389357</v>
      </c>
      <c r="E354" s="398"/>
      <c r="F354" s="63">
        <v>1.3</v>
      </c>
      <c r="G354" s="38">
        <v>6</v>
      </c>
      <c r="H354" s="63">
        <v>7.8</v>
      </c>
      <c r="I354" s="63">
        <v>8.2799999999999994</v>
      </c>
      <c r="J354" s="38">
        <v>56</v>
      </c>
      <c r="K354" s="38" t="s">
        <v>112</v>
      </c>
      <c r="L354" s="39" t="s">
        <v>79</v>
      </c>
      <c r="M354" s="38">
        <v>40</v>
      </c>
      <c r="N354" s="5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400"/>
      <c r="P354" s="400"/>
      <c r="Q354" s="400"/>
      <c r="R354" s="401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x14ac:dyDescent="0.2">
      <c r="A355" s="405"/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6"/>
      <c r="N355" s="402" t="s">
        <v>43</v>
      </c>
      <c r="O355" s="403"/>
      <c r="P355" s="403"/>
      <c r="Q355" s="403"/>
      <c r="R355" s="403"/>
      <c r="S355" s="403"/>
      <c r="T355" s="404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405"/>
      <c r="B356" s="405"/>
      <c r="C356" s="405"/>
      <c r="D356" s="405"/>
      <c r="E356" s="405"/>
      <c r="F356" s="405"/>
      <c r="G356" s="405"/>
      <c r="H356" s="405"/>
      <c r="I356" s="405"/>
      <c r="J356" s="405"/>
      <c r="K356" s="405"/>
      <c r="L356" s="405"/>
      <c r="M356" s="406"/>
      <c r="N356" s="402" t="s">
        <v>43</v>
      </c>
      <c r="O356" s="403"/>
      <c r="P356" s="403"/>
      <c r="Q356" s="403"/>
      <c r="R356" s="403"/>
      <c r="S356" s="403"/>
      <c r="T356" s="404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27.75" customHeight="1" x14ac:dyDescent="0.2">
      <c r="A357" s="395" t="s">
        <v>527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55"/>
      <c r="Z357" s="55"/>
    </row>
    <row r="358" spans="1:53" ht="16.5" customHeight="1" x14ac:dyDescent="0.25">
      <c r="A358" s="396" t="s">
        <v>528</v>
      </c>
      <c r="B358" s="396"/>
      <c r="C358" s="396"/>
      <c r="D358" s="396"/>
      <c r="E358" s="396"/>
      <c r="F358" s="396"/>
      <c r="G358" s="396"/>
      <c r="H358" s="396"/>
      <c r="I358" s="396"/>
      <c r="J358" s="396"/>
      <c r="K358" s="396"/>
      <c r="L358" s="396"/>
      <c r="M358" s="396"/>
      <c r="N358" s="396"/>
      <c r="O358" s="396"/>
      <c r="P358" s="396"/>
      <c r="Q358" s="396"/>
      <c r="R358" s="396"/>
      <c r="S358" s="396"/>
      <c r="T358" s="396"/>
      <c r="U358" s="396"/>
      <c r="V358" s="396"/>
      <c r="W358" s="396"/>
      <c r="X358" s="396"/>
      <c r="Y358" s="66"/>
      <c r="Z358" s="66"/>
    </row>
    <row r="359" spans="1:53" ht="14.25" customHeight="1" x14ac:dyDescent="0.25">
      <c r="A359" s="397" t="s">
        <v>116</v>
      </c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7"/>
      <c r="P359" s="397"/>
      <c r="Q359" s="397"/>
      <c r="R359" s="397"/>
      <c r="S359" s="397"/>
      <c r="T359" s="397"/>
      <c r="U359" s="397"/>
      <c r="V359" s="397"/>
      <c r="W359" s="397"/>
      <c r="X359" s="397"/>
      <c r="Y359" s="67"/>
      <c r="Z359" s="67"/>
    </row>
    <row r="360" spans="1:53" ht="27" customHeight="1" x14ac:dyDescent="0.25">
      <c r="A360" s="64" t="s">
        <v>529</v>
      </c>
      <c r="B360" s="64" t="s">
        <v>530</v>
      </c>
      <c r="C360" s="37">
        <v>4301011428</v>
      </c>
      <c r="D360" s="398">
        <v>4607091389708</v>
      </c>
      <c r="E360" s="398"/>
      <c r="F360" s="63">
        <v>0.45</v>
      </c>
      <c r="G360" s="38">
        <v>6</v>
      </c>
      <c r="H360" s="63">
        <v>2.7</v>
      </c>
      <c r="I360" s="63">
        <v>2.9</v>
      </c>
      <c r="J360" s="38">
        <v>156</v>
      </c>
      <c r="K360" s="38" t="s">
        <v>80</v>
      </c>
      <c r="L360" s="39" t="s">
        <v>111</v>
      </c>
      <c r="M360" s="38">
        <v>50</v>
      </c>
      <c r="N360" s="6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400"/>
      <c r="P360" s="400"/>
      <c r="Q360" s="400"/>
      <c r="R360" s="401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7" t="s">
        <v>66</v>
      </c>
    </row>
    <row r="361" spans="1:53" ht="27" customHeight="1" x14ac:dyDescent="0.25">
      <c r="A361" s="64" t="s">
        <v>531</v>
      </c>
      <c r="B361" s="64" t="s">
        <v>532</v>
      </c>
      <c r="C361" s="37">
        <v>4301011427</v>
      </c>
      <c r="D361" s="398">
        <v>4607091389692</v>
      </c>
      <c r="E361" s="398"/>
      <c r="F361" s="63">
        <v>0.45</v>
      </c>
      <c r="G361" s="38">
        <v>6</v>
      </c>
      <c r="H361" s="63">
        <v>2.7</v>
      </c>
      <c r="I361" s="63">
        <v>2.9</v>
      </c>
      <c r="J361" s="38">
        <v>156</v>
      </c>
      <c r="K361" s="38" t="s">
        <v>80</v>
      </c>
      <c r="L361" s="39" t="s">
        <v>111</v>
      </c>
      <c r="M361" s="38">
        <v>50</v>
      </c>
      <c r="N361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400"/>
      <c r="P361" s="400"/>
      <c r="Q361" s="400"/>
      <c r="R361" s="401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8" t="s">
        <v>66</v>
      </c>
    </row>
    <row r="362" spans="1:53" x14ac:dyDescent="0.2">
      <c r="A362" s="405"/>
      <c r="B362" s="405"/>
      <c r="C362" s="405"/>
      <c r="D362" s="405"/>
      <c r="E362" s="405"/>
      <c r="F362" s="405"/>
      <c r="G362" s="405"/>
      <c r="H362" s="405"/>
      <c r="I362" s="405"/>
      <c r="J362" s="405"/>
      <c r="K362" s="405"/>
      <c r="L362" s="405"/>
      <c r="M362" s="406"/>
      <c r="N362" s="402" t="s">
        <v>43</v>
      </c>
      <c r="O362" s="403"/>
      <c r="P362" s="403"/>
      <c r="Q362" s="403"/>
      <c r="R362" s="403"/>
      <c r="S362" s="403"/>
      <c r="T362" s="404"/>
      <c r="U362" s="43" t="s">
        <v>42</v>
      </c>
      <c r="V362" s="44">
        <f>IFERROR(V360/H360,"0")+IFERROR(V361/H361,"0")</f>
        <v>0</v>
      </c>
      <c r="W362" s="44">
        <f>IFERROR(W360/H360,"0")+IFERROR(W361/H361,"0")</f>
        <v>0</v>
      </c>
      <c r="X362" s="44">
        <f>IFERROR(IF(X360="",0,X360),"0")+IFERROR(IF(X361="",0,X361),"0")</f>
        <v>0</v>
      </c>
      <c r="Y362" s="68"/>
      <c r="Z362" s="68"/>
    </row>
    <row r="363" spans="1:53" x14ac:dyDescent="0.2">
      <c r="A363" s="405"/>
      <c r="B363" s="405"/>
      <c r="C363" s="405"/>
      <c r="D363" s="405"/>
      <c r="E363" s="405"/>
      <c r="F363" s="405"/>
      <c r="G363" s="405"/>
      <c r="H363" s="405"/>
      <c r="I363" s="405"/>
      <c r="J363" s="405"/>
      <c r="K363" s="405"/>
      <c r="L363" s="405"/>
      <c r="M363" s="406"/>
      <c r="N363" s="402" t="s">
        <v>43</v>
      </c>
      <c r="O363" s="403"/>
      <c r="P363" s="403"/>
      <c r="Q363" s="403"/>
      <c r="R363" s="403"/>
      <c r="S363" s="403"/>
      <c r="T363" s="404"/>
      <c r="U363" s="43" t="s">
        <v>0</v>
      </c>
      <c r="V363" s="44">
        <f>IFERROR(SUM(V360:V361),"0")</f>
        <v>0</v>
      </c>
      <c r="W363" s="44">
        <f>IFERROR(SUM(W360:W361),"0")</f>
        <v>0</v>
      </c>
      <c r="X363" s="43"/>
      <c r="Y363" s="68"/>
      <c r="Z363" s="68"/>
    </row>
    <row r="364" spans="1:53" ht="14.25" customHeight="1" x14ac:dyDescent="0.25">
      <c r="A364" s="397" t="s">
        <v>76</v>
      </c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7"/>
      <c r="P364" s="397"/>
      <c r="Q364" s="397"/>
      <c r="R364" s="397"/>
      <c r="S364" s="397"/>
      <c r="T364" s="397"/>
      <c r="U364" s="397"/>
      <c r="V364" s="397"/>
      <c r="W364" s="397"/>
      <c r="X364" s="397"/>
      <c r="Y364" s="67"/>
      <c r="Z364" s="67"/>
    </row>
    <row r="365" spans="1:53" ht="27" customHeight="1" x14ac:dyDescent="0.25">
      <c r="A365" s="64" t="s">
        <v>533</v>
      </c>
      <c r="B365" s="64" t="s">
        <v>534</v>
      </c>
      <c r="C365" s="37">
        <v>4301031177</v>
      </c>
      <c r="D365" s="398">
        <v>4607091389753</v>
      </c>
      <c r="E365" s="398"/>
      <c r="F365" s="63">
        <v>0.7</v>
      </c>
      <c r="G365" s="38">
        <v>6</v>
      </c>
      <c r="H365" s="63">
        <v>4.2</v>
      </c>
      <c r="I365" s="63">
        <v>4.43</v>
      </c>
      <c r="J365" s="38">
        <v>156</v>
      </c>
      <c r="K365" s="38" t="s">
        <v>80</v>
      </c>
      <c r="L365" s="39" t="s">
        <v>79</v>
      </c>
      <c r="M365" s="38">
        <v>45</v>
      </c>
      <c r="N365" s="60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400"/>
      <c r="P365" s="400"/>
      <c r="Q365" s="400"/>
      <c r="R365" s="401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ref="W365:W377" si="16"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535</v>
      </c>
      <c r="B366" s="64" t="s">
        <v>536</v>
      </c>
      <c r="C366" s="37">
        <v>4301031174</v>
      </c>
      <c r="D366" s="398">
        <v>4607091389760</v>
      </c>
      <c r="E366" s="398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8" t="s">
        <v>80</v>
      </c>
      <c r="L366" s="39" t="s">
        <v>79</v>
      </c>
      <c r="M366" s="38">
        <v>45</v>
      </c>
      <c r="N366" s="6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400"/>
      <c r="P366" s="400"/>
      <c r="Q366" s="400"/>
      <c r="R366" s="401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537</v>
      </c>
      <c r="B367" s="64" t="s">
        <v>538</v>
      </c>
      <c r="C367" s="37">
        <v>4301031175</v>
      </c>
      <c r="D367" s="398">
        <v>4607091389746</v>
      </c>
      <c r="E367" s="398"/>
      <c r="F367" s="63">
        <v>0.7</v>
      </c>
      <c r="G367" s="38">
        <v>6</v>
      </c>
      <c r="H367" s="63">
        <v>4.2</v>
      </c>
      <c r="I367" s="63">
        <v>4.43</v>
      </c>
      <c r="J367" s="38">
        <v>156</v>
      </c>
      <c r="K367" s="38" t="s">
        <v>80</v>
      </c>
      <c r="L367" s="39" t="s">
        <v>79</v>
      </c>
      <c r="M367" s="38">
        <v>45</v>
      </c>
      <c r="N367" s="6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400"/>
      <c r="P367" s="400"/>
      <c r="Q367" s="400"/>
      <c r="R367" s="401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6"/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37.5" customHeight="1" x14ac:dyDescent="0.25">
      <c r="A368" s="64" t="s">
        <v>539</v>
      </c>
      <c r="B368" s="64" t="s">
        <v>540</v>
      </c>
      <c r="C368" s="37">
        <v>4301031236</v>
      </c>
      <c r="D368" s="398">
        <v>4680115882928</v>
      </c>
      <c r="E368" s="398"/>
      <c r="F368" s="63">
        <v>0.28000000000000003</v>
      </c>
      <c r="G368" s="38">
        <v>6</v>
      </c>
      <c r="H368" s="63">
        <v>1.68</v>
      </c>
      <c r="I368" s="63">
        <v>2.6</v>
      </c>
      <c r="J368" s="38">
        <v>156</v>
      </c>
      <c r="K368" s="38" t="s">
        <v>80</v>
      </c>
      <c r="L368" s="39" t="s">
        <v>79</v>
      </c>
      <c r="M368" s="38">
        <v>35</v>
      </c>
      <c r="N368" s="60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400"/>
      <c r="P368" s="400"/>
      <c r="Q368" s="400"/>
      <c r="R368" s="401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541</v>
      </c>
      <c r="B369" s="64" t="s">
        <v>542</v>
      </c>
      <c r="C369" s="37">
        <v>4301031257</v>
      </c>
      <c r="D369" s="398">
        <v>4680115883147</v>
      </c>
      <c r="E369" s="398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189</v>
      </c>
      <c r="L369" s="39" t="s">
        <v>79</v>
      </c>
      <c r="M369" s="38">
        <v>45</v>
      </c>
      <c r="N369" s="6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400"/>
      <c r="P369" s="400"/>
      <c r="Q369" s="400"/>
      <c r="R369" s="401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ref="X369:X377" si="17">IFERROR(IF(W369=0,"",ROUNDUP(W369/H369,0)*0.00502),"")</f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customHeight="1" x14ac:dyDescent="0.25">
      <c r="A370" s="64" t="s">
        <v>543</v>
      </c>
      <c r="B370" s="64" t="s">
        <v>544</v>
      </c>
      <c r="C370" s="37">
        <v>4301031178</v>
      </c>
      <c r="D370" s="398">
        <v>4607091384338</v>
      </c>
      <c r="E370" s="398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8" t="s">
        <v>189</v>
      </c>
      <c r="L370" s="39" t="s">
        <v>79</v>
      </c>
      <c r="M370" s="38">
        <v>45</v>
      </c>
      <c r="N370" s="6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400"/>
      <c r="P370" s="400"/>
      <c r="Q370" s="400"/>
      <c r="R370" s="401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6"/>
        <v>0</v>
      </c>
      <c r="X370" s="42" t="str">
        <f t="shared" si="17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t="37.5" customHeight="1" x14ac:dyDescent="0.25">
      <c r="A371" s="64" t="s">
        <v>545</v>
      </c>
      <c r="B371" s="64" t="s">
        <v>546</v>
      </c>
      <c r="C371" s="37">
        <v>4301031254</v>
      </c>
      <c r="D371" s="398">
        <v>4680115883154</v>
      </c>
      <c r="E371" s="398"/>
      <c r="F371" s="63">
        <v>0.28000000000000003</v>
      </c>
      <c r="G371" s="38">
        <v>6</v>
      </c>
      <c r="H371" s="63">
        <v>1.68</v>
      </c>
      <c r="I371" s="63">
        <v>1.81</v>
      </c>
      <c r="J371" s="38">
        <v>234</v>
      </c>
      <c r="K371" s="38" t="s">
        <v>189</v>
      </c>
      <c r="L371" s="39" t="s">
        <v>79</v>
      </c>
      <c r="M371" s="38">
        <v>45</v>
      </c>
      <c r="N371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400"/>
      <c r="P371" s="400"/>
      <c r="Q371" s="400"/>
      <c r="R371" s="401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 t="shared" si="17"/>
        <v/>
      </c>
      <c r="Y371" s="69" t="s">
        <v>48</v>
      </c>
      <c r="Z371" s="70" t="s">
        <v>48</v>
      </c>
      <c r="AD371" s="71"/>
      <c r="BA371" s="275" t="s">
        <v>66</v>
      </c>
    </row>
    <row r="372" spans="1:53" ht="37.5" customHeight="1" x14ac:dyDescent="0.25">
      <c r="A372" s="64" t="s">
        <v>547</v>
      </c>
      <c r="B372" s="64" t="s">
        <v>548</v>
      </c>
      <c r="C372" s="37">
        <v>4301031171</v>
      </c>
      <c r="D372" s="398">
        <v>4607091389524</v>
      </c>
      <c r="E372" s="398"/>
      <c r="F372" s="63">
        <v>0.35</v>
      </c>
      <c r="G372" s="38">
        <v>6</v>
      </c>
      <c r="H372" s="63">
        <v>2.1</v>
      </c>
      <c r="I372" s="63">
        <v>2.23</v>
      </c>
      <c r="J372" s="38">
        <v>234</v>
      </c>
      <c r="K372" s="38" t="s">
        <v>189</v>
      </c>
      <c r="L372" s="39" t="s">
        <v>79</v>
      </c>
      <c r="M372" s="38">
        <v>45</v>
      </c>
      <c r="N372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400"/>
      <c r="P372" s="400"/>
      <c r="Q372" s="400"/>
      <c r="R372" s="401"/>
      <c r="S372" s="40" t="s">
        <v>48</v>
      </c>
      <c r="T372" s="40" t="s">
        <v>48</v>
      </c>
      <c r="U372" s="41" t="s">
        <v>0</v>
      </c>
      <c r="V372" s="59">
        <v>0</v>
      </c>
      <c r="W372" s="56">
        <f t="shared" si="16"/>
        <v>0</v>
      </c>
      <c r="X372" s="42" t="str">
        <f t="shared" si="17"/>
        <v/>
      </c>
      <c r="Y372" s="69" t="s">
        <v>48</v>
      </c>
      <c r="Z372" s="70" t="s">
        <v>48</v>
      </c>
      <c r="AD372" s="71"/>
      <c r="BA372" s="276" t="s">
        <v>66</v>
      </c>
    </row>
    <row r="373" spans="1:53" ht="27" customHeight="1" x14ac:dyDescent="0.25">
      <c r="A373" s="64" t="s">
        <v>549</v>
      </c>
      <c r="B373" s="64" t="s">
        <v>550</v>
      </c>
      <c r="C373" s="37">
        <v>4301031258</v>
      </c>
      <c r="D373" s="398">
        <v>4680115883161</v>
      </c>
      <c r="E373" s="398"/>
      <c r="F373" s="63">
        <v>0.28000000000000003</v>
      </c>
      <c r="G373" s="38">
        <v>6</v>
      </c>
      <c r="H373" s="63">
        <v>1.68</v>
      </c>
      <c r="I373" s="63">
        <v>1.81</v>
      </c>
      <c r="J373" s="38">
        <v>234</v>
      </c>
      <c r="K373" s="38" t="s">
        <v>189</v>
      </c>
      <c r="L373" s="39" t="s">
        <v>79</v>
      </c>
      <c r="M373" s="38">
        <v>45</v>
      </c>
      <c r="N373" s="6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400"/>
      <c r="P373" s="400"/>
      <c r="Q373" s="400"/>
      <c r="R373" s="401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si="16"/>
        <v>0</v>
      </c>
      <c r="X373" s="42" t="str">
        <f t="shared" si="17"/>
        <v/>
      </c>
      <c r="Y373" s="69" t="s">
        <v>48</v>
      </c>
      <c r="Z373" s="70" t="s">
        <v>48</v>
      </c>
      <c r="AD373" s="71"/>
      <c r="BA373" s="277" t="s">
        <v>66</v>
      </c>
    </row>
    <row r="374" spans="1:53" ht="27" customHeight="1" x14ac:dyDescent="0.25">
      <c r="A374" s="64" t="s">
        <v>551</v>
      </c>
      <c r="B374" s="64" t="s">
        <v>552</v>
      </c>
      <c r="C374" s="37">
        <v>4301031170</v>
      </c>
      <c r="D374" s="398">
        <v>4607091384345</v>
      </c>
      <c r="E374" s="398"/>
      <c r="F374" s="63">
        <v>0.35</v>
      </c>
      <c r="G374" s="38">
        <v>6</v>
      </c>
      <c r="H374" s="63">
        <v>2.1</v>
      </c>
      <c r="I374" s="63">
        <v>2.23</v>
      </c>
      <c r="J374" s="38">
        <v>234</v>
      </c>
      <c r="K374" s="38" t="s">
        <v>189</v>
      </c>
      <c r="L374" s="39" t="s">
        <v>79</v>
      </c>
      <c r="M374" s="38">
        <v>45</v>
      </c>
      <c r="N374" s="6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400"/>
      <c r="P374" s="400"/>
      <c r="Q374" s="400"/>
      <c r="R374" s="401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6"/>
        <v>0</v>
      </c>
      <c r="X374" s="42" t="str">
        <f t="shared" si="17"/>
        <v/>
      </c>
      <c r="Y374" s="69" t="s">
        <v>48</v>
      </c>
      <c r="Z374" s="70" t="s">
        <v>48</v>
      </c>
      <c r="AD374" s="71"/>
      <c r="BA374" s="278" t="s">
        <v>66</v>
      </c>
    </row>
    <row r="375" spans="1:53" ht="27" customHeight="1" x14ac:dyDescent="0.25">
      <c r="A375" s="64" t="s">
        <v>553</v>
      </c>
      <c r="B375" s="64" t="s">
        <v>554</v>
      </c>
      <c r="C375" s="37">
        <v>4301031256</v>
      </c>
      <c r="D375" s="398">
        <v>4680115883178</v>
      </c>
      <c r="E375" s="398"/>
      <c r="F375" s="63">
        <v>0.28000000000000003</v>
      </c>
      <c r="G375" s="38">
        <v>6</v>
      </c>
      <c r="H375" s="63">
        <v>1.68</v>
      </c>
      <c r="I375" s="63">
        <v>1.81</v>
      </c>
      <c r="J375" s="38">
        <v>234</v>
      </c>
      <c r="K375" s="38" t="s">
        <v>189</v>
      </c>
      <c r="L375" s="39" t="s">
        <v>79</v>
      </c>
      <c r="M375" s="38">
        <v>45</v>
      </c>
      <c r="N375" s="6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400"/>
      <c r="P375" s="400"/>
      <c r="Q375" s="400"/>
      <c r="R375" s="401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6"/>
        <v>0</v>
      </c>
      <c r="X375" s="42" t="str">
        <f t="shared" si="17"/>
        <v/>
      </c>
      <c r="Y375" s="69" t="s">
        <v>48</v>
      </c>
      <c r="Z375" s="70" t="s">
        <v>48</v>
      </c>
      <c r="AD375" s="71"/>
      <c r="BA375" s="279" t="s">
        <v>66</v>
      </c>
    </row>
    <row r="376" spans="1:53" ht="27" customHeight="1" x14ac:dyDescent="0.25">
      <c r="A376" s="64" t="s">
        <v>555</v>
      </c>
      <c r="B376" s="64" t="s">
        <v>556</v>
      </c>
      <c r="C376" s="37">
        <v>4301031172</v>
      </c>
      <c r="D376" s="398">
        <v>4607091389531</v>
      </c>
      <c r="E376" s="398"/>
      <c r="F376" s="63">
        <v>0.35</v>
      </c>
      <c r="G376" s="38">
        <v>6</v>
      </c>
      <c r="H376" s="63">
        <v>2.1</v>
      </c>
      <c r="I376" s="63">
        <v>2.23</v>
      </c>
      <c r="J376" s="38">
        <v>234</v>
      </c>
      <c r="K376" s="38" t="s">
        <v>189</v>
      </c>
      <c r="L376" s="39" t="s">
        <v>79</v>
      </c>
      <c r="M376" s="38">
        <v>45</v>
      </c>
      <c r="N376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400"/>
      <c r="P376" s="400"/>
      <c r="Q376" s="400"/>
      <c r="R376" s="401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6"/>
        <v>0</v>
      </c>
      <c r="X376" s="42" t="str">
        <f t="shared" si="17"/>
        <v/>
      </c>
      <c r="Y376" s="69" t="s">
        <v>48</v>
      </c>
      <c r="Z376" s="70" t="s">
        <v>48</v>
      </c>
      <c r="AD376" s="71"/>
      <c r="BA376" s="280" t="s">
        <v>66</v>
      </c>
    </row>
    <row r="377" spans="1:53" ht="27" customHeight="1" x14ac:dyDescent="0.25">
      <c r="A377" s="64" t="s">
        <v>557</v>
      </c>
      <c r="B377" s="64" t="s">
        <v>558</v>
      </c>
      <c r="C377" s="37">
        <v>4301031255</v>
      </c>
      <c r="D377" s="398">
        <v>4680115883185</v>
      </c>
      <c r="E377" s="398"/>
      <c r="F377" s="63">
        <v>0.28000000000000003</v>
      </c>
      <c r="G377" s="38">
        <v>6</v>
      </c>
      <c r="H377" s="63">
        <v>1.68</v>
      </c>
      <c r="I377" s="63">
        <v>1.81</v>
      </c>
      <c r="J377" s="38">
        <v>234</v>
      </c>
      <c r="K377" s="38" t="s">
        <v>189</v>
      </c>
      <c r="L377" s="39" t="s">
        <v>79</v>
      </c>
      <c r="M377" s="38">
        <v>45</v>
      </c>
      <c r="N377" s="614" t="s">
        <v>559</v>
      </c>
      <c r="O377" s="400"/>
      <c r="P377" s="400"/>
      <c r="Q377" s="400"/>
      <c r="R377" s="401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6"/>
        <v>0</v>
      </c>
      <c r="X377" s="42" t="str">
        <f t="shared" si="17"/>
        <v/>
      </c>
      <c r="Y377" s="69" t="s">
        <v>48</v>
      </c>
      <c r="Z377" s="70" t="s">
        <v>48</v>
      </c>
      <c r="AD377" s="71"/>
      <c r="BA377" s="281" t="s">
        <v>66</v>
      </c>
    </row>
    <row r="378" spans="1:53" x14ac:dyDescent="0.2">
      <c r="A378" s="405"/>
      <c r="B378" s="405"/>
      <c r="C378" s="405"/>
      <c r="D378" s="405"/>
      <c r="E378" s="405"/>
      <c r="F378" s="405"/>
      <c r="G378" s="405"/>
      <c r="H378" s="405"/>
      <c r="I378" s="405"/>
      <c r="J378" s="405"/>
      <c r="K378" s="405"/>
      <c r="L378" s="405"/>
      <c r="M378" s="406"/>
      <c r="N378" s="402" t="s">
        <v>43</v>
      </c>
      <c r="O378" s="403"/>
      <c r="P378" s="403"/>
      <c r="Q378" s="403"/>
      <c r="R378" s="403"/>
      <c r="S378" s="403"/>
      <c r="T378" s="404"/>
      <c r="U378" s="43" t="s">
        <v>42</v>
      </c>
      <c r="V378" s="44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0</v>
      </c>
      <c r="W378" s="44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0</v>
      </c>
      <c r="X378" s="44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0</v>
      </c>
      <c r="Y378" s="68"/>
      <c r="Z378" s="68"/>
    </row>
    <row r="379" spans="1:53" x14ac:dyDescent="0.2">
      <c r="A379" s="405"/>
      <c r="B379" s="405"/>
      <c r="C379" s="405"/>
      <c r="D379" s="405"/>
      <c r="E379" s="405"/>
      <c r="F379" s="405"/>
      <c r="G379" s="405"/>
      <c r="H379" s="405"/>
      <c r="I379" s="405"/>
      <c r="J379" s="405"/>
      <c r="K379" s="405"/>
      <c r="L379" s="405"/>
      <c r="M379" s="406"/>
      <c r="N379" s="402" t="s">
        <v>43</v>
      </c>
      <c r="O379" s="403"/>
      <c r="P379" s="403"/>
      <c r="Q379" s="403"/>
      <c r="R379" s="403"/>
      <c r="S379" s="403"/>
      <c r="T379" s="404"/>
      <c r="U379" s="43" t="s">
        <v>0</v>
      </c>
      <c r="V379" s="44">
        <f>IFERROR(SUM(V365:V377),"0")</f>
        <v>0</v>
      </c>
      <c r="W379" s="44">
        <f>IFERROR(SUM(W365:W377),"0")</f>
        <v>0</v>
      </c>
      <c r="X379" s="43"/>
      <c r="Y379" s="68"/>
      <c r="Z379" s="68"/>
    </row>
    <row r="380" spans="1:53" ht="14.25" customHeight="1" x14ac:dyDescent="0.25">
      <c r="A380" s="397" t="s">
        <v>81</v>
      </c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397"/>
      <c r="O380" s="397"/>
      <c r="P380" s="397"/>
      <c r="Q380" s="397"/>
      <c r="R380" s="397"/>
      <c r="S380" s="397"/>
      <c r="T380" s="397"/>
      <c r="U380" s="397"/>
      <c r="V380" s="397"/>
      <c r="W380" s="397"/>
      <c r="X380" s="397"/>
      <c r="Y380" s="67"/>
      <c r="Z380" s="67"/>
    </row>
    <row r="381" spans="1:53" ht="27" customHeight="1" x14ac:dyDescent="0.25">
      <c r="A381" s="64" t="s">
        <v>560</v>
      </c>
      <c r="B381" s="64" t="s">
        <v>561</v>
      </c>
      <c r="C381" s="37">
        <v>4301051258</v>
      </c>
      <c r="D381" s="398">
        <v>4607091389685</v>
      </c>
      <c r="E381" s="398"/>
      <c r="F381" s="63">
        <v>1.3</v>
      </c>
      <c r="G381" s="38">
        <v>6</v>
      </c>
      <c r="H381" s="63">
        <v>7.8</v>
      </c>
      <c r="I381" s="63">
        <v>8.3460000000000001</v>
      </c>
      <c r="J381" s="38">
        <v>56</v>
      </c>
      <c r="K381" s="38" t="s">
        <v>112</v>
      </c>
      <c r="L381" s="39" t="s">
        <v>133</v>
      </c>
      <c r="M381" s="38">
        <v>45</v>
      </c>
      <c r="N381" s="61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400"/>
      <c r="P381" s="400"/>
      <c r="Q381" s="400"/>
      <c r="R381" s="401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IFERROR(IF(W381=0,"",ROUNDUP(W381/H381,0)*0.02175),"")</f>
        <v/>
      </c>
      <c r="Y381" s="69" t="s">
        <v>48</v>
      </c>
      <c r="Z381" s="70" t="s">
        <v>48</v>
      </c>
      <c r="AD381" s="71"/>
      <c r="BA381" s="282" t="s">
        <v>66</v>
      </c>
    </row>
    <row r="382" spans="1:53" ht="27" customHeight="1" x14ac:dyDescent="0.25">
      <c r="A382" s="64" t="s">
        <v>562</v>
      </c>
      <c r="B382" s="64" t="s">
        <v>563</v>
      </c>
      <c r="C382" s="37">
        <v>4301051431</v>
      </c>
      <c r="D382" s="398">
        <v>4607091389654</v>
      </c>
      <c r="E382" s="398"/>
      <c r="F382" s="63">
        <v>0.33</v>
      </c>
      <c r="G382" s="38">
        <v>6</v>
      </c>
      <c r="H382" s="63">
        <v>1.98</v>
      </c>
      <c r="I382" s="63">
        <v>2.258</v>
      </c>
      <c r="J382" s="38">
        <v>156</v>
      </c>
      <c r="K382" s="38" t="s">
        <v>80</v>
      </c>
      <c r="L382" s="39" t="s">
        <v>133</v>
      </c>
      <c r="M382" s="38">
        <v>45</v>
      </c>
      <c r="N382" s="61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400"/>
      <c r="P382" s="400"/>
      <c r="Q382" s="400"/>
      <c r="R382" s="401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83" t="s">
        <v>66</v>
      </c>
    </row>
    <row r="383" spans="1:53" ht="27" customHeight="1" x14ac:dyDescent="0.25">
      <c r="A383" s="64" t="s">
        <v>564</v>
      </c>
      <c r="B383" s="64" t="s">
        <v>565</v>
      </c>
      <c r="C383" s="37">
        <v>4301051284</v>
      </c>
      <c r="D383" s="398">
        <v>4607091384352</v>
      </c>
      <c r="E383" s="398"/>
      <c r="F383" s="63">
        <v>0.6</v>
      </c>
      <c r="G383" s="38">
        <v>4</v>
      </c>
      <c r="H383" s="63">
        <v>2.4</v>
      </c>
      <c r="I383" s="63">
        <v>2.6459999999999999</v>
      </c>
      <c r="J383" s="38">
        <v>120</v>
      </c>
      <c r="K383" s="38" t="s">
        <v>80</v>
      </c>
      <c r="L383" s="39" t="s">
        <v>133</v>
      </c>
      <c r="M383" s="38">
        <v>45</v>
      </c>
      <c r="N383" s="6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400"/>
      <c r="P383" s="400"/>
      <c r="Q383" s="400"/>
      <c r="R383" s="401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IFERROR(IF(W383=0,"",ROUNDUP(W383/H383,0)*0.00937),"")</f>
        <v/>
      </c>
      <c r="Y383" s="69" t="s">
        <v>48</v>
      </c>
      <c r="Z383" s="70" t="s">
        <v>48</v>
      </c>
      <c r="AD383" s="71"/>
      <c r="BA383" s="284" t="s">
        <v>66</v>
      </c>
    </row>
    <row r="384" spans="1:53" ht="27" customHeight="1" x14ac:dyDescent="0.25">
      <c r="A384" s="64" t="s">
        <v>566</v>
      </c>
      <c r="B384" s="64" t="s">
        <v>567</v>
      </c>
      <c r="C384" s="37">
        <v>4301051257</v>
      </c>
      <c r="D384" s="398">
        <v>4607091389661</v>
      </c>
      <c r="E384" s="398"/>
      <c r="F384" s="63">
        <v>0.55000000000000004</v>
      </c>
      <c r="G384" s="38">
        <v>4</v>
      </c>
      <c r="H384" s="63">
        <v>2.2000000000000002</v>
      </c>
      <c r="I384" s="63">
        <v>2.492</v>
      </c>
      <c r="J384" s="38">
        <v>120</v>
      </c>
      <c r="K384" s="38" t="s">
        <v>80</v>
      </c>
      <c r="L384" s="39" t="s">
        <v>133</v>
      </c>
      <c r="M384" s="38">
        <v>45</v>
      </c>
      <c r="N384" s="61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400"/>
      <c r="P384" s="400"/>
      <c r="Q384" s="400"/>
      <c r="R384" s="401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85" t="s">
        <v>66</v>
      </c>
    </row>
    <row r="385" spans="1:53" x14ac:dyDescent="0.2">
      <c r="A385" s="405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6"/>
      <c r="N385" s="402" t="s">
        <v>43</v>
      </c>
      <c r="O385" s="403"/>
      <c r="P385" s="403"/>
      <c r="Q385" s="403"/>
      <c r="R385" s="403"/>
      <c r="S385" s="403"/>
      <c r="T385" s="404"/>
      <c r="U385" s="43" t="s">
        <v>42</v>
      </c>
      <c r="V385" s="44">
        <f>IFERROR(V381/H381,"0")+IFERROR(V382/H382,"0")+IFERROR(V383/H383,"0")+IFERROR(V384/H384,"0")</f>
        <v>0</v>
      </c>
      <c r="W385" s="44">
        <f>IFERROR(W381/H381,"0")+IFERROR(W382/H382,"0")+IFERROR(W383/H383,"0")+IFERROR(W384/H384,"0")</f>
        <v>0</v>
      </c>
      <c r="X385" s="44">
        <f>IFERROR(IF(X381="",0,X381),"0")+IFERROR(IF(X382="",0,X382),"0")+IFERROR(IF(X383="",0,X383),"0")+IFERROR(IF(X384="",0,X384),"0")</f>
        <v>0</v>
      </c>
      <c r="Y385" s="68"/>
      <c r="Z385" s="68"/>
    </row>
    <row r="386" spans="1:53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6"/>
      <c r="N386" s="402" t="s">
        <v>43</v>
      </c>
      <c r="O386" s="403"/>
      <c r="P386" s="403"/>
      <c r="Q386" s="403"/>
      <c r="R386" s="403"/>
      <c r="S386" s="403"/>
      <c r="T386" s="404"/>
      <c r="U386" s="43" t="s">
        <v>0</v>
      </c>
      <c r="V386" s="44">
        <f>IFERROR(SUM(V381:V384),"0")</f>
        <v>0</v>
      </c>
      <c r="W386" s="44">
        <f>IFERROR(SUM(W381:W384),"0")</f>
        <v>0</v>
      </c>
      <c r="X386" s="43"/>
      <c r="Y386" s="68"/>
      <c r="Z386" s="68"/>
    </row>
    <row r="387" spans="1:53" ht="14.25" customHeight="1" x14ac:dyDescent="0.25">
      <c r="A387" s="397" t="s">
        <v>239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67"/>
      <c r="Z387" s="67"/>
    </row>
    <row r="388" spans="1:53" ht="27" customHeight="1" x14ac:dyDescent="0.25">
      <c r="A388" s="64" t="s">
        <v>568</v>
      </c>
      <c r="B388" s="64" t="s">
        <v>569</v>
      </c>
      <c r="C388" s="37">
        <v>4301060352</v>
      </c>
      <c r="D388" s="398">
        <v>4680115881648</v>
      </c>
      <c r="E388" s="398"/>
      <c r="F388" s="63">
        <v>1</v>
      </c>
      <c r="G388" s="38">
        <v>4</v>
      </c>
      <c r="H388" s="63">
        <v>4</v>
      </c>
      <c r="I388" s="63">
        <v>4.4039999999999999</v>
      </c>
      <c r="J388" s="38">
        <v>104</v>
      </c>
      <c r="K388" s="38" t="s">
        <v>112</v>
      </c>
      <c r="L388" s="39" t="s">
        <v>79</v>
      </c>
      <c r="M388" s="38">
        <v>35</v>
      </c>
      <c r="N388" s="6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400"/>
      <c r="P388" s="400"/>
      <c r="Q388" s="400"/>
      <c r="R388" s="401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IFERROR(IF(W388=0,"",ROUNDUP(W388/H388,0)*0.01196),"")</f>
        <v/>
      </c>
      <c r="Y388" s="69" t="s">
        <v>48</v>
      </c>
      <c r="Z388" s="70" t="s">
        <v>48</v>
      </c>
      <c r="AD388" s="71"/>
      <c r="BA388" s="286" t="s">
        <v>66</v>
      </c>
    </row>
    <row r="389" spans="1:53" x14ac:dyDescent="0.2">
      <c r="A389" s="405"/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6"/>
      <c r="N389" s="402" t="s">
        <v>43</v>
      </c>
      <c r="O389" s="403"/>
      <c r="P389" s="403"/>
      <c r="Q389" s="403"/>
      <c r="R389" s="403"/>
      <c r="S389" s="403"/>
      <c r="T389" s="404"/>
      <c r="U389" s="43" t="s">
        <v>42</v>
      </c>
      <c r="V389" s="44">
        <f>IFERROR(V388/H388,"0")</f>
        <v>0</v>
      </c>
      <c r="W389" s="44">
        <f>IFERROR(W388/H388,"0")</f>
        <v>0</v>
      </c>
      <c r="X389" s="44">
        <f>IFERROR(IF(X388="",0,X388),"0")</f>
        <v>0</v>
      </c>
      <c r="Y389" s="68"/>
      <c r="Z389" s="68"/>
    </row>
    <row r="390" spans="1:53" x14ac:dyDescent="0.2">
      <c r="A390" s="405"/>
      <c r="B390" s="405"/>
      <c r="C390" s="405"/>
      <c r="D390" s="405"/>
      <c r="E390" s="405"/>
      <c r="F390" s="405"/>
      <c r="G390" s="405"/>
      <c r="H390" s="405"/>
      <c r="I390" s="405"/>
      <c r="J390" s="405"/>
      <c r="K390" s="405"/>
      <c r="L390" s="405"/>
      <c r="M390" s="406"/>
      <c r="N390" s="402" t="s">
        <v>43</v>
      </c>
      <c r="O390" s="403"/>
      <c r="P390" s="403"/>
      <c r="Q390" s="403"/>
      <c r="R390" s="403"/>
      <c r="S390" s="403"/>
      <c r="T390" s="404"/>
      <c r="U390" s="43" t="s">
        <v>0</v>
      </c>
      <c r="V390" s="44">
        <f>IFERROR(SUM(V388:V388),"0")</f>
        <v>0</v>
      </c>
      <c r="W390" s="44">
        <f>IFERROR(SUM(W388:W388),"0")</f>
        <v>0</v>
      </c>
      <c r="X390" s="43"/>
      <c r="Y390" s="68"/>
      <c r="Z390" s="68"/>
    </row>
    <row r="391" spans="1:53" ht="14.25" customHeight="1" x14ac:dyDescent="0.25">
      <c r="A391" s="397" t="s">
        <v>94</v>
      </c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397"/>
      <c r="O391" s="397"/>
      <c r="P391" s="397"/>
      <c r="Q391" s="397"/>
      <c r="R391" s="397"/>
      <c r="S391" s="397"/>
      <c r="T391" s="397"/>
      <c r="U391" s="397"/>
      <c r="V391" s="397"/>
      <c r="W391" s="397"/>
      <c r="X391" s="397"/>
      <c r="Y391" s="67"/>
      <c r="Z391" s="67"/>
    </row>
    <row r="392" spans="1:53" ht="27" customHeight="1" x14ac:dyDescent="0.25">
      <c r="A392" s="64" t="s">
        <v>570</v>
      </c>
      <c r="B392" s="64" t="s">
        <v>571</v>
      </c>
      <c r="C392" s="37">
        <v>4301032046</v>
      </c>
      <c r="D392" s="398">
        <v>4680115884359</v>
      </c>
      <c r="E392" s="398"/>
      <c r="F392" s="63">
        <v>0.06</v>
      </c>
      <c r="G392" s="38">
        <v>20</v>
      </c>
      <c r="H392" s="63">
        <v>1.2</v>
      </c>
      <c r="I392" s="63">
        <v>1.8</v>
      </c>
      <c r="J392" s="38">
        <v>200</v>
      </c>
      <c r="K392" s="38" t="s">
        <v>574</v>
      </c>
      <c r="L392" s="39" t="s">
        <v>573</v>
      </c>
      <c r="M392" s="38">
        <v>60</v>
      </c>
      <c r="N392" s="620" t="s">
        <v>572</v>
      </c>
      <c r="O392" s="400"/>
      <c r="P392" s="400"/>
      <c r="Q392" s="400"/>
      <c r="R392" s="401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IFERROR(IF(W392=0,"",ROUNDUP(W392/H392,0)*0.00627),"")</f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575</v>
      </c>
      <c r="B393" s="64" t="s">
        <v>576</v>
      </c>
      <c r="C393" s="37">
        <v>4301032045</v>
      </c>
      <c r="D393" s="398">
        <v>4680115884335</v>
      </c>
      <c r="E393" s="398"/>
      <c r="F393" s="63">
        <v>0.06</v>
      </c>
      <c r="G393" s="38">
        <v>20</v>
      </c>
      <c r="H393" s="63">
        <v>1.2</v>
      </c>
      <c r="I393" s="63">
        <v>1.8</v>
      </c>
      <c r="J393" s="38">
        <v>200</v>
      </c>
      <c r="K393" s="38" t="s">
        <v>574</v>
      </c>
      <c r="L393" s="39" t="s">
        <v>573</v>
      </c>
      <c r="M393" s="38">
        <v>60</v>
      </c>
      <c r="N393" s="621" t="s">
        <v>577</v>
      </c>
      <c r="O393" s="400"/>
      <c r="P393" s="400"/>
      <c r="Q393" s="400"/>
      <c r="R393" s="401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IFERROR(IF(W393=0,"",ROUNDUP(W393/H393,0)*0.00627),"")</f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578</v>
      </c>
      <c r="B394" s="64" t="s">
        <v>579</v>
      </c>
      <c r="C394" s="37">
        <v>4301032047</v>
      </c>
      <c r="D394" s="398">
        <v>4680115884342</v>
      </c>
      <c r="E394" s="398"/>
      <c r="F394" s="63">
        <v>0.06</v>
      </c>
      <c r="G394" s="38">
        <v>20</v>
      </c>
      <c r="H394" s="63">
        <v>1.2</v>
      </c>
      <c r="I394" s="63">
        <v>1.8</v>
      </c>
      <c r="J394" s="38">
        <v>200</v>
      </c>
      <c r="K394" s="38" t="s">
        <v>574</v>
      </c>
      <c r="L394" s="39" t="s">
        <v>573</v>
      </c>
      <c r="M394" s="38">
        <v>60</v>
      </c>
      <c r="N394" s="622" t="s">
        <v>580</v>
      </c>
      <c r="O394" s="400"/>
      <c r="P394" s="400"/>
      <c r="Q394" s="400"/>
      <c r="R394" s="401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IFERROR(IF(W394=0,"",ROUNDUP(W394/H394,0)*0.00627),"")</f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ht="27" customHeight="1" x14ac:dyDescent="0.25">
      <c r="A395" s="64" t="s">
        <v>581</v>
      </c>
      <c r="B395" s="64" t="s">
        <v>582</v>
      </c>
      <c r="C395" s="37">
        <v>4301170011</v>
      </c>
      <c r="D395" s="398">
        <v>4680115884113</v>
      </c>
      <c r="E395" s="398"/>
      <c r="F395" s="63">
        <v>0.11</v>
      </c>
      <c r="G395" s="38">
        <v>12</v>
      </c>
      <c r="H395" s="63">
        <v>1.32</v>
      </c>
      <c r="I395" s="63">
        <v>1.88</v>
      </c>
      <c r="J395" s="38">
        <v>200</v>
      </c>
      <c r="K395" s="38" t="s">
        <v>574</v>
      </c>
      <c r="L395" s="39" t="s">
        <v>573</v>
      </c>
      <c r="M395" s="38">
        <v>150</v>
      </c>
      <c r="N395" s="623" t="s">
        <v>583</v>
      </c>
      <c r="O395" s="400"/>
      <c r="P395" s="400"/>
      <c r="Q395" s="400"/>
      <c r="R395" s="401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IFERROR(IF(W395=0,"",ROUNDUP(W395/H395,0)*0.00627),"")</f>
        <v/>
      </c>
      <c r="Y395" s="69" t="s">
        <v>48</v>
      </c>
      <c r="Z395" s="70" t="s">
        <v>48</v>
      </c>
      <c r="AD395" s="71"/>
      <c r="BA395" s="290" t="s">
        <v>66</v>
      </c>
    </row>
    <row r="396" spans="1:53" x14ac:dyDescent="0.2">
      <c r="A396" s="405"/>
      <c r="B396" s="405"/>
      <c r="C396" s="405"/>
      <c r="D396" s="405"/>
      <c r="E396" s="405"/>
      <c r="F396" s="405"/>
      <c r="G396" s="405"/>
      <c r="H396" s="405"/>
      <c r="I396" s="405"/>
      <c r="J396" s="405"/>
      <c r="K396" s="405"/>
      <c r="L396" s="405"/>
      <c r="M396" s="406"/>
      <c r="N396" s="402" t="s">
        <v>43</v>
      </c>
      <c r="O396" s="403"/>
      <c r="P396" s="403"/>
      <c r="Q396" s="403"/>
      <c r="R396" s="403"/>
      <c r="S396" s="403"/>
      <c r="T396" s="404"/>
      <c r="U396" s="43" t="s">
        <v>42</v>
      </c>
      <c r="V396" s="44">
        <f>IFERROR(V392/H392,"0")+IFERROR(V393/H393,"0")+IFERROR(V394/H394,"0")+IFERROR(V395/H395,"0")</f>
        <v>0</v>
      </c>
      <c r="W396" s="44">
        <f>IFERROR(W392/H392,"0")+IFERROR(W393/H393,"0")+IFERROR(W394/H394,"0")+IFERROR(W395/H395,"0")</f>
        <v>0</v>
      </c>
      <c r="X396" s="44">
        <f>IFERROR(IF(X392="",0,X392),"0")+IFERROR(IF(X393="",0,X393),"0")+IFERROR(IF(X394="",0,X394),"0")+IFERROR(IF(X395="",0,X395),"0")</f>
        <v>0</v>
      </c>
      <c r="Y396" s="68"/>
      <c r="Z396" s="68"/>
    </row>
    <row r="397" spans="1:53" x14ac:dyDescent="0.2">
      <c r="A397" s="405"/>
      <c r="B397" s="405"/>
      <c r="C397" s="405"/>
      <c r="D397" s="405"/>
      <c r="E397" s="405"/>
      <c r="F397" s="405"/>
      <c r="G397" s="405"/>
      <c r="H397" s="405"/>
      <c r="I397" s="405"/>
      <c r="J397" s="405"/>
      <c r="K397" s="405"/>
      <c r="L397" s="405"/>
      <c r="M397" s="406"/>
      <c r="N397" s="402" t="s">
        <v>43</v>
      </c>
      <c r="O397" s="403"/>
      <c r="P397" s="403"/>
      <c r="Q397" s="403"/>
      <c r="R397" s="403"/>
      <c r="S397" s="403"/>
      <c r="T397" s="404"/>
      <c r="U397" s="43" t="s">
        <v>0</v>
      </c>
      <c r="V397" s="44">
        <f>IFERROR(SUM(V392:V395),"0")</f>
        <v>0</v>
      </c>
      <c r="W397" s="44">
        <f>IFERROR(SUM(W392:W395),"0")</f>
        <v>0</v>
      </c>
      <c r="X397" s="43"/>
      <c r="Y397" s="68"/>
      <c r="Z397" s="68"/>
    </row>
    <row r="398" spans="1:53" ht="16.5" customHeight="1" x14ac:dyDescent="0.25">
      <c r="A398" s="396" t="s">
        <v>584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66"/>
      <c r="Z398" s="66"/>
    </row>
    <row r="399" spans="1:53" ht="14.25" customHeight="1" x14ac:dyDescent="0.25">
      <c r="A399" s="397" t="s">
        <v>108</v>
      </c>
      <c r="B399" s="397"/>
      <c r="C399" s="397"/>
      <c r="D399" s="397"/>
      <c r="E399" s="397"/>
      <c r="F399" s="397"/>
      <c r="G399" s="397"/>
      <c r="H399" s="397"/>
      <c r="I399" s="397"/>
      <c r="J399" s="397"/>
      <c r="K399" s="397"/>
      <c r="L399" s="397"/>
      <c r="M399" s="397"/>
      <c r="N399" s="397"/>
      <c r="O399" s="397"/>
      <c r="P399" s="397"/>
      <c r="Q399" s="397"/>
      <c r="R399" s="397"/>
      <c r="S399" s="397"/>
      <c r="T399" s="397"/>
      <c r="U399" s="397"/>
      <c r="V399" s="397"/>
      <c r="W399" s="397"/>
      <c r="X399" s="397"/>
      <c r="Y399" s="67"/>
      <c r="Z399" s="67"/>
    </row>
    <row r="400" spans="1:53" ht="27" customHeight="1" x14ac:dyDescent="0.25">
      <c r="A400" s="64" t="s">
        <v>585</v>
      </c>
      <c r="B400" s="64" t="s">
        <v>586</v>
      </c>
      <c r="C400" s="37">
        <v>4301020196</v>
      </c>
      <c r="D400" s="398">
        <v>4607091389388</v>
      </c>
      <c r="E400" s="398"/>
      <c r="F400" s="63">
        <v>1.3</v>
      </c>
      <c r="G400" s="38">
        <v>4</v>
      </c>
      <c r="H400" s="63">
        <v>5.2</v>
      </c>
      <c r="I400" s="63">
        <v>5.6079999999999997</v>
      </c>
      <c r="J400" s="38">
        <v>104</v>
      </c>
      <c r="K400" s="38" t="s">
        <v>112</v>
      </c>
      <c r="L400" s="39" t="s">
        <v>133</v>
      </c>
      <c r="M400" s="38">
        <v>35</v>
      </c>
      <c r="N400" s="62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400"/>
      <c r="P400" s="400"/>
      <c r="Q400" s="400"/>
      <c r="R400" s="401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ht="27" customHeight="1" x14ac:dyDescent="0.25">
      <c r="A401" s="64" t="s">
        <v>587</v>
      </c>
      <c r="B401" s="64" t="s">
        <v>588</v>
      </c>
      <c r="C401" s="37">
        <v>4301020185</v>
      </c>
      <c r="D401" s="398">
        <v>4607091389364</v>
      </c>
      <c r="E401" s="398"/>
      <c r="F401" s="63">
        <v>0.42</v>
      </c>
      <c r="G401" s="38">
        <v>6</v>
      </c>
      <c r="H401" s="63">
        <v>2.52</v>
      </c>
      <c r="I401" s="63">
        <v>2.75</v>
      </c>
      <c r="J401" s="38">
        <v>156</v>
      </c>
      <c r="K401" s="38" t="s">
        <v>80</v>
      </c>
      <c r="L401" s="39" t="s">
        <v>133</v>
      </c>
      <c r="M401" s="38">
        <v>35</v>
      </c>
      <c r="N401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400"/>
      <c r="P401" s="400"/>
      <c r="Q401" s="400"/>
      <c r="R401" s="401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IFERROR(IF(W401=0,"",ROUNDUP(W401/H401,0)*0.00753),"")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x14ac:dyDescent="0.2">
      <c r="A402" s="405"/>
      <c r="B402" s="405"/>
      <c r="C402" s="405"/>
      <c r="D402" s="405"/>
      <c r="E402" s="405"/>
      <c r="F402" s="405"/>
      <c r="G402" s="405"/>
      <c r="H402" s="405"/>
      <c r="I402" s="405"/>
      <c r="J402" s="405"/>
      <c r="K402" s="405"/>
      <c r="L402" s="405"/>
      <c r="M402" s="406"/>
      <c r="N402" s="402" t="s">
        <v>43</v>
      </c>
      <c r="O402" s="403"/>
      <c r="P402" s="403"/>
      <c r="Q402" s="403"/>
      <c r="R402" s="403"/>
      <c r="S402" s="403"/>
      <c r="T402" s="404"/>
      <c r="U402" s="43" t="s">
        <v>42</v>
      </c>
      <c r="V402" s="44">
        <f>IFERROR(V400/H400,"0")+IFERROR(V401/H401,"0")</f>
        <v>0</v>
      </c>
      <c r="W402" s="44">
        <f>IFERROR(W400/H400,"0")+IFERROR(W401/H401,"0")</f>
        <v>0</v>
      </c>
      <c r="X402" s="44">
        <f>IFERROR(IF(X400="",0,X400),"0")+IFERROR(IF(X401="",0,X401),"0")</f>
        <v>0</v>
      </c>
      <c r="Y402" s="68"/>
      <c r="Z402" s="68"/>
    </row>
    <row r="403" spans="1:53" x14ac:dyDescent="0.2">
      <c r="A403" s="405"/>
      <c r="B403" s="405"/>
      <c r="C403" s="405"/>
      <c r="D403" s="405"/>
      <c r="E403" s="405"/>
      <c r="F403" s="405"/>
      <c r="G403" s="405"/>
      <c r="H403" s="405"/>
      <c r="I403" s="405"/>
      <c r="J403" s="405"/>
      <c r="K403" s="405"/>
      <c r="L403" s="405"/>
      <c r="M403" s="406"/>
      <c r="N403" s="402" t="s">
        <v>43</v>
      </c>
      <c r="O403" s="403"/>
      <c r="P403" s="403"/>
      <c r="Q403" s="403"/>
      <c r="R403" s="403"/>
      <c r="S403" s="403"/>
      <c r="T403" s="404"/>
      <c r="U403" s="43" t="s">
        <v>0</v>
      </c>
      <c r="V403" s="44">
        <f>IFERROR(SUM(V400:V401),"0")</f>
        <v>0</v>
      </c>
      <c r="W403" s="44">
        <f>IFERROR(SUM(W400:W401),"0")</f>
        <v>0</v>
      </c>
      <c r="X403" s="43"/>
      <c r="Y403" s="68"/>
      <c r="Z403" s="68"/>
    </row>
    <row r="404" spans="1:53" ht="14.25" customHeight="1" x14ac:dyDescent="0.25">
      <c r="A404" s="397" t="s">
        <v>76</v>
      </c>
      <c r="B404" s="397"/>
      <c r="C404" s="397"/>
      <c r="D404" s="397"/>
      <c r="E404" s="397"/>
      <c r="F404" s="397"/>
      <c r="G404" s="397"/>
      <c r="H404" s="397"/>
      <c r="I404" s="397"/>
      <c r="J404" s="397"/>
      <c r="K404" s="397"/>
      <c r="L404" s="397"/>
      <c r="M404" s="397"/>
      <c r="N404" s="397"/>
      <c r="O404" s="397"/>
      <c r="P404" s="397"/>
      <c r="Q404" s="397"/>
      <c r="R404" s="397"/>
      <c r="S404" s="397"/>
      <c r="T404" s="397"/>
      <c r="U404" s="397"/>
      <c r="V404" s="397"/>
      <c r="W404" s="397"/>
      <c r="X404" s="397"/>
      <c r="Y404" s="67"/>
      <c r="Z404" s="67"/>
    </row>
    <row r="405" spans="1:53" ht="27" customHeight="1" x14ac:dyDescent="0.25">
      <c r="A405" s="64" t="s">
        <v>589</v>
      </c>
      <c r="B405" s="64" t="s">
        <v>590</v>
      </c>
      <c r="C405" s="37">
        <v>4301031212</v>
      </c>
      <c r="D405" s="398">
        <v>4607091389739</v>
      </c>
      <c r="E405" s="398"/>
      <c r="F405" s="63">
        <v>0.7</v>
      </c>
      <c r="G405" s="38">
        <v>6</v>
      </c>
      <c r="H405" s="63">
        <v>4.2</v>
      </c>
      <c r="I405" s="63">
        <v>4.43</v>
      </c>
      <c r="J405" s="38">
        <v>156</v>
      </c>
      <c r="K405" s="38" t="s">
        <v>80</v>
      </c>
      <c r="L405" s="39" t="s">
        <v>111</v>
      </c>
      <c r="M405" s="38">
        <v>45</v>
      </c>
      <c r="N405" s="6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400"/>
      <c r="P405" s="400"/>
      <c r="Q405" s="400"/>
      <c r="R405" s="401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ref="W405:W411" si="18">IFERROR(IF(V405="",0,CEILING((V405/$H405),1)*$H405),"")</f>
        <v>0</v>
      </c>
      <c r="X405" s="42" t="str">
        <f>IFERROR(IF(W405=0,"",ROUNDUP(W405/H405,0)*0.00753),"")</f>
        <v/>
      </c>
      <c r="Y405" s="69" t="s">
        <v>48</v>
      </c>
      <c r="Z405" s="70" t="s">
        <v>48</v>
      </c>
      <c r="AD405" s="71"/>
      <c r="BA405" s="293" t="s">
        <v>66</v>
      </c>
    </row>
    <row r="406" spans="1:53" ht="27" customHeight="1" x14ac:dyDescent="0.25">
      <c r="A406" s="64" t="s">
        <v>591</v>
      </c>
      <c r="B406" s="64" t="s">
        <v>592</v>
      </c>
      <c r="C406" s="37">
        <v>4301031247</v>
      </c>
      <c r="D406" s="398">
        <v>4680115883048</v>
      </c>
      <c r="E406" s="398"/>
      <c r="F406" s="63">
        <v>1</v>
      </c>
      <c r="G406" s="38">
        <v>4</v>
      </c>
      <c r="H406" s="63">
        <v>4</v>
      </c>
      <c r="I406" s="63">
        <v>4.21</v>
      </c>
      <c r="J406" s="38">
        <v>120</v>
      </c>
      <c r="K406" s="38" t="s">
        <v>80</v>
      </c>
      <c r="L406" s="39" t="s">
        <v>79</v>
      </c>
      <c r="M406" s="38">
        <v>40</v>
      </c>
      <c r="N406" s="6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400"/>
      <c r="P406" s="400"/>
      <c r="Q406" s="400"/>
      <c r="R406" s="401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4" t="s">
        <v>66</v>
      </c>
    </row>
    <row r="407" spans="1:53" ht="27" customHeight="1" x14ac:dyDescent="0.25">
      <c r="A407" s="64" t="s">
        <v>593</v>
      </c>
      <c r="B407" s="64" t="s">
        <v>594</v>
      </c>
      <c r="C407" s="37">
        <v>4301031176</v>
      </c>
      <c r="D407" s="398">
        <v>4607091389425</v>
      </c>
      <c r="E407" s="398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189</v>
      </c>
      <c r="L407" s="39" t="s">
        <v>79</v>
      </c>
      <c r="M407" s="38">
        <v>45</v>
      </c>
      <c r="N407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400"/>
      <c r="P407" s="400"/>
      <c r="Q407" s="400"/>
      <c r="R407" s="401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5" t="s">
        <v>66</v>
      </c>
    </row>
    <row r="408" spans="1:53" ht="27" customHeight="1" x14ac:dyDescent="0.25">
      <c r="A408" s="64" t="s">
        <v>595</v>
      </c>
      <c r="B408" s="64" t="s">
        <v>596</v>
      </c>
      <c r="C408" s="37">
        <v>4301031215</v>
      </c>
      <c r="D408" s="398">
        <v>4680115882911</v>
      </c>
      <c r="E408" s="398"/>
      <c r="F408" s="63">
        <v>0.4</v>
      </c>
      <c r="G408" s="38">
        <v>6</v>
      </c>
      <c r="H408" s="63">
        <v>2.4</v>
      </c>
      <c r="I408" s="63">
        <v>2.5299999999999998</v>
      </c>
      <c r="J408" s="38">
        <v>234</v>
      </c>
      <c r="K408" s="38" t="s">
        <v>189</v>
      </c>
      <c r="L408" s="39" t="s">
        <v>79</v>
      </c>
      <c r="M408" s="38">
        <v>40</v>
      </c>
      <c r="N408" s="629" t="s">
        <v>597</v>
      </c>
      <c r="O408" s="400"/>
      <c r="P408" s="400"/>
      <c r="Q408" s="400"/>
      <c r="R408" s="401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6" t="s">
        <v>66</v>
      </c>
    </row>
    <row r="409" spans="1:53" ht="27" customHeight="1" x14ac:dyDescent="0.25">
      <c r="A409" s="64" t="s">
        <v>598</v>
      </c>
      <c r="B409" s="64" t="s">
        <v>599</v>
      </c>
      <c r="C409" s="37">
        <v>4301031167</v>
      </c>
      <c r="D409" s="398">
        <v>4680115880771</v>
      </c>
      <c r="E409" s="398"/>
      <c r="F409" s="63">
        <v>0.28000000000000003</v>
      </c>
      <c r="G409" s="38">
        <v>6</v>
      </c>
      <c r="H409" s="63">
        <v>1.68</v>
      </c>
      <c r="I409" s="63">
        <v>1.81</v>
      </c>
      <c r="J409" s="38">
        <v>234</v>
      </c>
      <c r="K409" s="38" t="s">
        <v>189</v>
      </c>
      <c r="L409" s="39" t="s">
        <v>79</v>
      </c>
      <c r="M409" s="38">
        <v>45</v>
      </c>
      <c r="N409" s="6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400"/>
      <c r="P409" s="400"/>
      <c r="Q409" s="400"/>
      <c r="R409" s="401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IFERROR(IF(W409=0,"",ROUNDUP(W409/H409,0)*0.00502),"")</f>
        <v/>
      </c>
      <c r="Y409" s="69" t="s">
        <v>48</v>
      </c>
      <c r="Z409" s="70" t="s">
        <v>48</v>
      </c>
      <c r="AD409" s="71"/>
      <c r="BA409" s="297" t="s">
        <v>66</v>
      </c>
    </row>
    <row r="410" spans="1:53" ht="27" customHeight="1" x14ac:dyDescent="0.25">
      <c r="A410" s="64" t="s">
        <v>600</v>
      </c>
      <c r="B410" s="64" t="s">
        <v>601</v>
      </c>
      <c r="C410" s="37">
        <v>4301031173</v>
      </c>
      <c r="D410" s="398">
        <v>4607091389500</v>
      </c>
      <c r="E410" s="398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189</v>
      </c>
      <c r="L410" s="39" t="s">
        <v>79</v>
      </c>
      <c r="M410" s="38">
        <v>45</v>
      </c>
      <c r="N410" s="63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400"/>
      <c r="P410" s="400"/>
      <c r="Q410" s="400"/>
      <c r="R410" s="401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IFERROR(IF(W410=0,"",ROUNDUP(W410/H410,0)*0.00502),"")</f>
        <v/>
      </c>
      <c r="Y410" s="69" t="s">
        <v>48</v>
      </c>
      <c r="Z410" s="70" t="s">
        <v>48</v>
      </c>
      <c r="AD410" s="71"/>
      <c r="BA410" s="298" t="s">
        <v>66</v>
      </c>
    </row>
    <row r="411" spans="1:53" ht="27" customHeight="1" x14ac:dyDescent="0.25">
      <c r="A411" s="64" t="s">
        <v>602</v>
      </c>
      <c r="B411" s="64" t="s">
        <v>603</v>
      </c>
      <c r="C411" s="37">
        <v>4301031103</v>
      </c>
      <c r="D411" s="398">
        <v>4680115881983</v>
      </c>
      <c r="E411" s="398"/>
      <c r="F411" s="63">
        <v>0.28000000000000003</v>
      </c>
      <c r="G411" s="38">
        <v>4</v>
      </c>
      <c r="H411" s="63">
        <v>1.1200000000000001</v>
      </c>
      <c r="I411" s="63">
        <v>1.252</v>
      </c>
      <c r="J411" s="38">
        <v>234</v>
      </c>
      <c r="K411" s="38" t="s">
        <v>189</v>
      </c>
      <c r="L411" s="39" t="s">
        <v>79</v>
      </c>
      <c r="M411" s="38">
        <v>40</v>
      </c>
      <c r="N411" s="6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400"/>
      <c r="P411" s="400"/>
      <c r="Q411" s="400"/>
      <c r="R411" s="401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IFERROR(IF(W411=0,"",ROUNDUP(W411/H411,0)*0.00502),"")</f>
        <v/>
      </c>
      <c r="Y411" s="69" t="s">
        <v>48</v>
      </c>
      <c r="Z411" s="70" t="s">
        <v>48</v>
      </c>
      <c r="AD411" s="71"/>
      <c r="BA411" s="299" t="s">
        <v>66</v>
      </c>
    </row>
    <row r="412" spans="1:53" x14ac:dyDescent="0.2">
      <c r="A412" s="405"/>
      <c r="B412" s="405"/>
      <c r="C412" s="405"/>
      <c r="D412" s="405"/>
      <c r="E412" s="405"/>
      <c r="F412" s="405"/>
      <c r="G412" s="405"/>
      <c r="H412" s="405"/>
      <c r="I412" s="405"/>
      <c r="J412" s="405"/>
      <c r="K412" s="405"/>
      <c r="L412" s="405"/>
      <c r="M412" s="406"/>
      <c r="N412" s="402" t="s">
        <v>43</v>
      </c>
      <c r="O412" s="403"/>
      <c r="P412" s="403"/>
      <c r="Q412" s="403"/>
      <c r="R412" s="403"/>
      <c r="S412" s="403"/>
      <c r="T412" s="404"/>
      <c r="U412" s="43" t="s">
        <v>42</v>
      </c>
      <c r="V412" s="44">
        <f>IFERROR(V405/H405,"0")+IFERROR(V406/H406,"0")+IFERROR(V407/H407,"0")+IFERROR(V408/H408,"0")+IFERROR(V409/H409,"0")+IFERROR(V410/H410,"0")+IFERROR(V411/H411,"0")</f>
        <v>0</v>
      </c>
      <c r="W412" s="44">
        <f>IFERROR(W405/H405,"0")+IFERROR(W406/H406,"0")+IFERROR(W407/H407,"0")+IFERROR(W408/H408,"0")+IFERROR(W409/H409,"0")+IFERROR(W410/H410,"0")+IFERROR(W411/H411,"0")</f>
        <v>0</v>
      </c>
      <c r="X412" s="44">
        <f>IFERROR(IF(X405="",0,X405),"0")+IFERROR(IF(X406="",0,X406),"0")+IFERROR(IF(X407="",0,X407),"0")+IFERROR(IF(X408="",0,X408),"0")+IFERROR(IF(X409="",0,X409),"0")+IFERROR(IF(X410="",0,X410),"0")+IFERROR(IF(X411="",0,X411),"0")</f>
        <v>0</v>
      </c>
      <c r="Y412" s="68"/>
      <c r="Z412" s="68"/>
    </row>
    <row r="413" spans="1:53" x14ac:dyDescent="0.2">
      <c r="A413" s="405"/>
      <c r="B413" s="405"/>
      <c r="C413" s="405"/>
      <c r="D413" s="405"/>
      <c r="E413" s="405"/>
      <c r="F413" s="405"/>
      <c r="G413" s="405"/>
      <c r="H413" s="405"/>
      <c r="I413" s="405"/>
      <c r="J413" s="405"/>
      <c r="K413" s="405"/>
      <c r="L413" s="405"/>
      <c r="M413" s="406"/>
      <c r="N413" s="402" t="s">
        <v>43</v>
      </c>
      <c r="O413" s="403"/>
      <c r="P413" s="403"/>
      <c r="Q413" s="403"/>
      <c r="R413" s="403"/>
      <c r="S413" s="403"/>
      <c r="T413" s="404"/>
      <c r="U413" s="43" t="s">
        <v>0</v>
      </c>
      <c r="V413" s="44">
        <f>IFERROR(SUM(V405:V411),"0")</f>
        <v>0</v>
      </c>
      <c r="W413" s="44">
        <f>IFERROR(SUM(W405:W411),"0")</f>
        <v>0</v>
      </c>
      <c r="X413" s="43"/>
      <c r="Y413" s="68"/>
      <c r="Z413" s="68"/>
    </row>
    <row r="414" spans="1:53" ht="14.25" customHeight="1" x14ac:dyDescent="0.25">
      <c r="A414" s="397" t="s">
        <v>94</v>
      </c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397"/>
      <c r="O414" s="397"/>
      <c r="P414" s="397"/>
      <c r="Q414" s="397"/>
      <c r="R414" s="397"/>
      <c r="S414" s="397"/>
      <c r="T414" s="397"/>
      <c r="U414" s="397"/>
      <c r="V414" s="397"/>
      <c r="W414" s="397"/>
      <c r="X414" s="397"/>
      <c r="Y414" s="67"/>
      <c r="Z414" s="67"/>
    </row>
    <row r="415" spans="1:53" ht="27" customHeight="1" x14ac:dyDescent="0.25">
      <c r="A415" s="64" t="s">
        <v>604</v>
      </c>
      <c r="B415" s="64" t="s">
        <v>605</v>
      </c>
      <c r="C415" s="37">
        <v>4301040358</v>
      </c>
      <c r="D415" s="398">
        <v>4680115884571</v>
      </c>
      <c r="E415" s="398"/>
      <c r="F415" s="63">
        <v>0.1</v>
      </c>
      <c r="G415" s="38">
        <v>20</v>
      </c>
      <c r="H415" s="63">
        <v>2</v>
      </c>
      <c r="I415" s="63">
        <v>2.6</v>
      </c>
      <c r="J415" s="38">
        <v>200</v>
      </c>
      <c r="K415" s="38" t="s">
        <v>574</v>
      </c>
      <c r="L415" s="39" t="s">
        <v>573</v>
      </c>
      <c r="M415" s="38">
        <v>60</v>
      </c>
      <c r="N415" s="633" t="s">
        <v>606</v>
      </c>
      <c r="O415" s="400"/>
      <c r="P415" s="400"/>
      <c r="Q415" s="400"/>
      <c r="R415" s="401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48</v>
      </c>
      <c r="AD415" s="71"/>
      <c r="BA415" s="300" t="s">
        <v>66</v>
      </c>
    </row>
    <row r="416" spans="1:53" x14ac:dyDescent="0.2">
      <c r="A416" s="405"/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6"/>
      <c r="N416" s="402" t="s">
        <v>43</v>
      </c>
      <c r="O416" s="403"/>
      <c r="P416" s="403"/>
      <c r="Q416" s="403"/>
      <c r="R416" s="403"/>
      <c r="S416" s="403"/>
      <c r="T416" s="404"/>
      <c r="U416" s="43" t="s">
        <v>42</v>
      </c>
      <c r="V416" s="44">
        <f>IFERROR(V415/H415,"0")</f>
        <v>0</v>
      </c>
      <c r="W416" s="44">
        <f>IFERROR(W415/H415,"0")</f>
        <v>0</v>
      </c>
      <c r="X416" s="44">
        <f>IFERROR(IF(X415="",0,X415),"0")</f>
        <v>0</v>
      </c>
      <c r="Y416" s="68"/>
      <c r="Z416" s="68"/>
    </row>
    <row r="417" spans="1:53" x14ac:dyDescent="0.2">
      <c r="A417" s="405"/>
      <c r="B417" s="405"/>
      <c r="C417" s="405"/>
      <c r="D417" s="405"/>
      <c r="E417" s="405"/>
      <c r="F417" s="405"/>
      <c r="G417" s="405"/>
      <c r="H417" s="405"/>
      <c r="I417" s="405"/>
      <c r="J417" s="405"/>
      <c r="K417" s="405"/>
      <c r="L417" s="405"/>
      <c r="M417" s="406"/>
      <c r="N417" s="402" t="s">
        <v>43</v>
      </c>
      <c r="O417" s="403"/>
      <c r="P417" s="403"/>
      <c r="Q417" s="403"/>
      <c r="R417" s="403"/>
      <c r="S417" s="403"/>
      <c r="T417" s="404"/>
      <c r="U417" s="43" t="s">
        <v>0</v>
      </c>
      <c r="V417" s="44">
        <f>IFERROR(SUM(V415:V415),"0")</f>
        <v>0</v>
      </c>
      <c r="W417" s="44">
        <f>IFERROR(SUM(W415:W415),"0")</f>
        <v>0</v>
      </c>
      <c r="X417" s="43"/>
      <c r="Y417" s="68"/>
      <c r="Z417" s="68"/>
    </row>
    <row r="418" spans="1:53" ht="14.25" customHeight="1" x14ac:dyDescent="0.25">
      <c r="A418" s="397" t="s">
        <v>103</v>
      </c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397"/>
      <c r="O418" s="397"/>
      <c r="P418" s="397"/>
      <c r="Q418" s="397"/>
      <c r="R418" s="397"/>
      <c r="S418" s="397"/>
      <c r="T418" s="397"/>
      <c r="U418" s="397"/>
      <c r="V418" s="397"/>
      <c r="W418" s="397"/>
      <c r="X418" s="397"/>
      <c r="Y418" s="67"/>
      <c r="Z418" s="67"/>
    </row>
    <row r="419" spans="1:53" ht="27" customHeight="1" x14ac:dyDescent="0.25">
      <c r="A419" s="64" t="s">
        <v>607</v>
      </c>
      <c r="B419" s="64" t="s">
        <v>608</v>
      </c>
      <c r="C419" s="37">
        <v>4301170010</v>
      </c>
      <c r="D419" s="398">
        <v>4680115884090</v>
      </c>
      <c r="E419" s="398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574</v>
      </c>
      <c r="L419" s="39" t="s">
        <v>573</v>
      </c>
      <c r="M419" s="38">
        <v>150</v>
      </c>
      <c r="N419" s="634" t="s">
        <v>609</v>
      </c>
      <c r="O419" s="400"/>
      <c r="P419" s="400"/>
      <c r="Q419" s="400"/>
      <c r="R419" s="401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1" t="s">
        <v>66</v>
      </c>
    </row>
    <row r="420" spans="1:53" x14ac:dyDescent="0.2">
      <c r="A420" s="405"/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6"/>
      <c r="N420" s="402" t="s">
        <v>43</v>
      </c>
      <c r="O420" s="403"/>
      <c r="P420" s="403"/>
      <c r="Q420" s="403"/>
      <c r="R420" s="403"/>
      <c r="S420" s="403"/>
      <c r="T420" s="404"/>
      <c r="U420" s="43" t="s">
        <v>42</v>
      </c>
      <c r="V420" s="44">
        <f>IFERROR(V419/H419,"0")</f>
        <v>0</v>
      </c>
      <c r="W420" s="44">
        <f>IFERROR(W419/H419,"0")</f>
        <v>0</v>
      </c>
      <c r="X420" s="44">
        <f>IFERROR(IF(X419="",0,X419),"0")</f>
        <v>0</v>
      </c>
      <c r="Y420" s="68"/>
      <c r="Z420" s="68"/>
    </row>
    <row r="421" spans="1:53" x14ac:dyDescent="0.2">
      <c r="A421" s="405"/>
      <c r="B421" s="405"/>
      <c r="C421" s="405"/>
      <c r="D421" s="405"/>
      <c r="E421" s="405"/>
      <c r="F421" s="405"/>
      <c r="G421" s="405"/>
      <c r="H421" s="405"/>
      <c r="I421" s="405"/>
      <c r="J421" s="405"/>
      <c r="K421" s="405"/>
      <c r="L421" s="405"/>
      <c r="M421" s="406"/>
      <c r="N421" s="402" t="s">
        <v>43</v>
      </c>
      <c r="O421" s="403"/>
      <c r="P421" s="403"/>
      <c r="Q421" s="403"/>
      <c r="R421" s="403"/>
      <c r="S421" s="403"/>
      <c r="T421" s="404"/>
      <c r="U421" s="43" t="s">
        <v>0</v>
      </c>
      <c r="V421" s="44">
        <f>IFERROR(SUM(V419:V419),"0")</f>
        <v>0</v>
      </c>
      <c r="W421" s="44">
        <f>IFERROR(SUM(W419:W419),"0")</f>
        <v>0</v>
      </c>
      <c r="X421" s="43"/>
      <c r="Y421" s="68"/>
      <c r="Z421" s="68"/>
    </row>
    <row r="422" spans="1:53" ht="14.25" customHeight="1" x14ac:dyDescent="0.25">
      <c r="A422" s="397" t="s">
        <v>610</v>
      </c>
      <c r="B422" s="397"/>
      <c r="C422" s="397"/>
      <c r="D422" s="397"/>
      <c r="E422" s="397"/>
      <c r="F422" s="397"/>
      <c r="G422" s="397"/>
      <c r="H422" s="397"/>
      <c r="I422" s="397"/>
      <c r="J422" s="397"/>
      <c r="K422" s="397"/>
      <c r="L422" s="397"/>
      <c r="M422" s="397"/>
      <c r="N422" s="397"/>
      <c r="O422" s="397"/>
      <c r="P422" s="397"/>
      <c r="Q422" s="397"/>
      <c r="R422" s="397"/>
      <c r="S422" s="397"/>
      <c r="T422" s="397"/>
      <c r="U422" s="397"/>
      <c r="V422" s="397"/>
      <c r="W422" s="397"/>
      <c r="X422" s="397"/>
      <c r="Y422" s="67"/>
      <c r="Z422" s="67"/>
    </row>
    <row r="423" spans="1:53" ht="27" customHeight="1" x14ac:dyDescent="0.25">
      <c r="A423" s="64" t="s">
        <v>611</v>
      </c>
      <c r="B423" s="64" t="s">
        <v>612</v>
      </c>
      <c r="C423" s="37">
        <v>4301040357</v>
      </c>
      <c r="D423" s="398">
        <v>4680115884564</v>
      </c>
      <c r="E423" s="398"/>
      <c r="F423" s="63">
        <v>0.15</v>
      </c>
      <c r="G423" s="38">
        <v>20</v>
      </c>
      <c r="H423" s="63">
        <v>3</v>
      </c>
      <c r="I423" s="63">
        <v>3.6</v>
      </c>
      <c r="J423" s="38">
        <v>200</v>
      </c>
      <c r="K423" s="38" t="s">
        <v>574</v>
      </c>
      <c r="L423" s="39" t="s">
        <v>573</v>
      </c>
      <c r="M423" s="38">
        <v>60</v>
      </c>
      <c r="N423" s="635" t="s">
        <v>613</v>
      </c>
      <c r="O423" s="400"/>
      <c r="P423" s="400"/>
      <c r="Q423" s="400"/>
      <c r="R423" s="401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IFERROR(IF(W423=0,"",ROUNDUP(W423/H423,0)*0.00627),"")</f>
        <v/>
      </c>
      <c r="Y423" s="69" t="s">
        <v>48</v>
      </c>
      <c r="Z423" s="70" t="s">
        <v>614</v>
      </c>
      <c r="AD423" s="71"/>
      <c r="BA423" s="302" t="s">
        <v>66</v>
      </c>
    </row>
    <row r="424" spans="1:53" x14ac:dyDescent="0.2">
      <c r="A424" s="405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6"/>
      <c r="N424" s="402" t="s">
        <v>43</v>
      </c>
      <c r="O424" s="403"/>
      <c r="P424" s="403"/>
      <c r="Q424" s="403"/>
      <c r="R424" s="403"/>
      <c r="S424" s="403"/>
      <c r="T424" s="404"/>
      <c r="U424" s="43" t="s">
        <v>42</v>
      </c>
      <c r="V424" s="44">
        <f>IFERROR(V423/H423,"0")</f>
        <v>0</v>
      </c>
      <c r="W424" s="44">
        <f>IFERROR(W423/H423,"0")</f>
        <v>0</v>
      </c>
      <c r="X424" s="44">
        <f>IFERROR(IF(X423="",0,X423),"0")</f>
        <v>0</v>
      </c>
      <c r="Y424" s="68"/>
      <c r="Z424" s="68"/>
    </row>
    <row r="425" spans="1:53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6"/>
      <c r="N425" s="402" t="s">
        <v>43</v>
      </c>
      <c r="O425" s="403"/>
      <c r="P425" s="403"/>
      <c r="Q425" s="403"/>
      <c r="R425" s="403"/>
      <c r="S425" s="403"/>
      <c r="T425" s="404"/>
      <c r="U425" s="43" t="s">
        <v>0</v>
      </c>
      <c r="V425" s="44">
        <f>IFERROR(SUM(V423:V423),"0")</f>
        <v>0</v>
      </c>
      <c r="W425" s="44">
        <f>IFERROR(SUM(W423:W423),"0")</f>
        <v>0</v>
      </c>
      <c r="X425" s="43"/>
      <c r="Y425" s="68"/>
      <c r="Z425" s="68"/>
    </row>
    <row r="426" spans="1:53" ht="27.75" customHeight="1" x14ac:dyDescent="0.2">
      <c r="A426" s="395" t="s">
        <v>615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55"/>
      <c r="Z426" s="55"/>
    </row>
    <row r="427" spans="1:53" ht="16.5" customHeight="1" x14ac:dyDescent="0.25">
      <c r="A427" s="396" t="s">
        <v>615</v>
      </c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6"/>
      <c r="P427" s="396"/>
      <c r="Q427" s="396"/>
      <c r="R427" s="396"/>
      <c r="S427" s="396"/>
      <c r="T427" s="396"/>
      <c r="U427" s="396"/>
      <c r="V427" s="396"/>
      <c r="W427" s="396"/>
      <c r="X427" s="396"/>
      <c r="Y427" s="66"/>
      <c r="Z427" s="66"/>
    </row>
    <row r="428" spans="1:53" ht="14.25" customHeight="1" x14ac:dyDescent="0.25">
      <c r="A428" s="397" t="s">
        <v>116</v>
      </c>
      <c r="B428" s="397"/>
      <c r="C428" s="397"/>
      <c r="D428" s="397"/>
      <c r="E428" s="397"/>
      <c r="F428" s="397"/>
      <c r="G428" s="397"/>
      <c r="H428" s="397"/>
      <c r="I428" s="397"/>
      <c r="J428" s="397"/>
      <c r="K428" s="397"/>
      <c r="L428" s="397"/>
      <c r="M428" s="397"/>
      <c r="N428" s="397"/>
      <c r="O428" s="397"/>
      <c r="P428" s="397"/>
      <c r="Q428" s="397"/>
      <c r="R428" s="397"/>
      <c r="S428" s="397"/>
      <c r="T428" s="397"/>
      <c r="U428" s="397"/>
      <c r="V428" s="397"/>
      <c r="W428" s="397"/>
      <c r="X428" s="397"/>
      <c r="Y428" s="67"/>
      <c r="Z428" s="67"/>
    </row>
    <row r="429" spans="1:53" ht="27" customHeight="1" x14ac:dyDescent="0.25">
      <c r="A429" s="64" t="s">
        <v>616</v>
      </c>
      <c r="B429" s="64" t="s">
        <v>617</v>
      </c>
      <c r="C429" s="37">
        <v>4301011371</v>
      </c>
      <c r="D429" s="398">
        <v>4607091389067</v>
      </c>
      <c r="E429" s="398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133</v>
      </c>
      <c r="M429" s="38">
        <v>55</v>
      </c>
      <c r="N429" s="6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400"/>
      <c r="P429" s="400"/>
      <c r="Q429" s="400"/>
      <c r="R429" s="401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7" si="19"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27" customHeight="1" x14ac:dyDescent="0.25">
      <c r="A430" s="64" t="s">
        <v>618</v>
      </c>
      <c r="B430" s="64" t="s">
        <v>619</v>
      </c>
      <c r="C430" s="37">
        <v>4301011363</v>
      </c>
      <c r="D430" s="398">
        <v>4607091383522</v>
      </c>
      <c r="E430" s="398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112</v>
      </c>
      <c r="L430" s="39" t="s">
        <v>111</v>
      </c>
      <c r="M430" s="38">
        <v>55</v>
      </c>
      <c r="N430" s="63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400"/>
      <c r="P430" s="400"/>
      <c r="Q430" s="400"/>
      <c r="R430" s="401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IFERROR(IF(W430=0,"",ROUNDUP(W430/H430,0)*0.01196),"")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ht="27" customHeight="1" x14ac:dyDescent="0.25">
      <c r="A431" s="64" t="s">
        <v>620</v>
      </c>
      <c r="B431" s="64" t="s">
        <v>621</v>
      </c>
      <c r="C431" s="37">
        <v>4301011431</v>
      </c>
      <c r="D431" s="398">
        <v>4607091384437</v>
      </c>
      <c r="E431" s="398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50</v>
      </c>
      <c r="N431" s="63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400"/>
      <c r="P431" s="400"/>
      <c r="Q431" s="400"/>
      <c r="R431" s="401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622</v>
      </c>
      <c r="B432" s="64" t="s">
        <v>623</v>
      </c>
      <c r="C432" s="37">
        <v>4301011365</v>
      </c>
      <c r="D432" s="398">
        <v>4607091389104</v>
      </c>
      <c r="E432" s="398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111</v>
      </c>
      <c r="M432" s="38">
        <v>55</v>
      </c>
      <c r="N432" s="63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400"/>
      <c r="P432" s="400"/>
      <c r="Q432" s="400"/>
      <c r="R432" s="401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624</v>
      </c>
      <c r="B433" s="64" t="s">
        <v>625</v>
      </c>
      <c r="C433" s="37">
        <v>4301011367</v>
      </c>
      <c r="D433" s="398">
        <v>4680115880603</v>
      </c>
      <c r="E433" s="398"/>
      <c r="F433" s="63">
        <v>0.6</v>
      </c>
      <c r="G433" s="38">
        <v>6</v>
      </c>
      <c r="H433" s="63">
        <v>3.6</v>
      </c>
      <c r="I433" s="63">
        <v>3.84</v>
      </c>
      <c r="J433" s="38">
        <v>120</v>
      </c>
      <c r="K433" s="38" t="s">
        <v>80</v>
      </c>
      <c r="L433" s="39" t="s">
        <v>111</v>
      </c>
      <c r="M433" s="38">
        <v>55</v>
      </c>
      <c r="N433" s="64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400"/>
      <c r="P433" s="400"/>
      <c r="Q433" s="400"/>
      <c r="R433" s="401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626</v>
      </c>
      <c r="B434" s="64" t="s">
        <v>627</v>
      </c>
      <c r="C434" s="37">
        <v>4301011168</v>
      </c>
      <c r="D434" s="398">
        <v>4607091389999</v>
      </c>
      <c r="E434" s="398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55</v>
      </c>
      <c r="N434" s="64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400"/>
      <c r="P434" s="400"/>
      <c r="Q434" s="400"/>
      <c r="R434" s="401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4301011372</v>
      </c>
      <c r="D435" s="398">
        <v>4680115882782</v>
      </c>
      <c r="E435" s="398"/>
      <c r="F435" s="63">
        <v>0.6</v>
      </c>
      <c r="G435" s="38">
        <v>6</v>
      </c>
      <c r="H435" s="63">
        <v>3.6</v>
      </c>
      <c r="I435" s="63">
        <v>3.84</v>
      </c>
      <c r="J435" s="38">
        <v>120</v>
      </c>
      <c r="K435" s="38" t="s">
        <v>80</v>
      </c>
      <c r="L435" s="39" t="s">
        <v>111</v>
      </c>
      <c r="M435" s="38">
        <v>50</v>
      </c>
      <c r="N435" s="64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400"/>
      <c r="P435" s="400"/>
      <c r="Q435" s="400"/>
      <c r="R435" s="401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630</v>
      </c>
      <c r="B436" s="64" t="s">
        <v>631</v>
      </c>
      <c r="C436" s="37">
        <v>4301011190</v>
      </c>
      <c r="D436" s="398">
        <v>4607091389098</v>
      </c>
      <c r="E436" s="398"/>
      <c r="F436" s="63">
        <v>0.4</v>
      </c>
      <c r="G436" s="38">
        <v>6</v>
      </c>
      <c r="H436" s="63">
        <v>2.4</v>
      </c>
      <c r="I436" s="63">
        <v>2.6</v>
      </c>
      <c r="J436" s="38">
        <v>156</v>
      </c>
      <c r="K436" s="38" t="s">
        <v>80</v>
      </c>
      <c r="L436" s="39" t="s">
        <v>133</v>
      </c>
      <c r="M436" s="38">
        <v>50</v>
      </c>
      <c r="N436" s="64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400"/>
      <c r="P436" s="400"/>
      <c r="Q436" s="400"/>
      <c r="R436" s="401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IFERROR(IF(W436=0,"",ROUNDUP(W436/H436,0)*0.00753),"")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t="27" customHeight="1" x14ac:dyDescent="0.25">
      <c r="A437" s="64" t="s">
        <v>632</v>
      </c>
      <c r="B437" s="64" t="s">
        <v>633</v>
      </c>
      <c r="C437" s="37">
        <v>4301011366</v>
      </c>
      <c r="D437" s="398">
        <v>4607091389982</v>
      </c>
      <c r="E437" s="398"/>
      <c r="F437" s="63">
        <v>0.6</v>
      </c>
      <c r="G437" s="38">
        <v>6</v>
      </c>
      <c r="H437" s="63">
        <v>3.6</v>
      </c>
      <c r="I437" s="63">
        <v>3.84</v>
      </c>
      <c r="J437" s="38">
        <v>120</v>
      </c>
      <c r="K437" s="38" t="s">
        <v>80</v>
      </c>
      <c r="L437" s="39" t="s">
        <v>111</v>
      </c>
      <c r="M437" s="38">
        <v>55</v>
      </c>
      <c r="N437" s="6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400"/>
      <c r="P437" s="400"/>
      <c r="Q437" s="400"/>
      <c r="R437" s="401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9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11" t="s">
        <v>66</v>
      </c>
    </row>
    <row r="438" spans="1:53" x14ac:dyDescent="0.2">
      <c r="A438" s="405"/>
      <c r="B438" s="405"/>
      <c r="C438" s="405"/>
      <c r="D438" s="405"/>
      <c r="E438" s="405"/>
      <c r="F438" s="405"/>
      <c r="G438" s="405"/>
      <c r="H438" s="405"/>
      <c r="I438" s="405"/>
      <c r="J438" s="405"/>
      <c r="K438" s="405"/>
      <c r="L438" s="405"/>
      <c r="M438" s="406"/>
      <c r="N438" s="402" t="s">
        <v>43</v>
      </c>
      <c r="O438" s="403"/>
      <c r="P438" s="403"/>
      <c r="Q438" s="403"/>
      <c r="R438" s="403"/>
      <c r="S438" s="403"/>
      <c r="T438" s="404"/>
      <c r="U438" s="43" t="s">
        <v>42</v>
      </c>
      <c r="V438" s="44">
        <f>IFERROR(V429/H429,"0")+IFERROR(V430/H430,"0")+IFERROR(V431/H431,"0")+IFERROR(V432/H432,"0")+IFERROR(V433/H433,"0")+IFERROR(V434/H434,"0")+IFERROR(V435/H435,"0")+IFERROR(V436/H436,"0")+IFERROR(V437/H437,"0")</f>
        <v>0</v>
      </c>
      <c r="W438" s="44">
        <f>IFERROR(W429/H429,"0")+IFERROR(W430/H430,"0")+IFERROR(W431/H431,"0")+IFERROR(W432/H432,"0")+IFERROR(W433/H433,"0")+IFERROR(W434/H434,"0")+IFERROR(W435/H435,"0")+IFERROR(W436/H436,"0")+IFERROR(W437/H437,"0")</f>
        <v>0</v>
      </c>
      <c r="X438" s="44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0</v>
      </c>
      <c r="Y438" s="68"/>
      <c r="Z438" s="68"/>
    </row>
    <row r="439" spans="1:53" x14ac:dyDescent="0.2">
      <c r="A439" s="405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6"/>
      <c r="N439" s="402" t="s">
        <v>43</v>
      </c>
      <c r="O439" s="403"/>
      <c r="P439" s="403"/>
      <c r="Q439" s="403"/>
      <c r="R439" s="403"/>
      <c r="S439" s="403"/>
      <c r="T439" s="404"/>
      <c r="U439" s="43" t="s">
        <v>0</v>
      </c>
      <c r="V439" s="44">
        <f>IFERROR(SUM(V429:V437),"0")</f>
        <v>0</v>
      </c>
      <c r="W439" s="44">
        <f>IFERROR(SUM(W429:W437),"0")</f>
        <v>0</v>
      </c>
      <c r="X439" s="43"/>
      <c r="Y439" s="68"/>
      <c r="Z439" s="68"/>
    </row>
    <row r="440" spans="1:53" ht="14.25" customHeight="1" x14ac:dyDescent="0.25">
      <c r="A440" s="397" t="s">
        <v>108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67"/>
      <c r="Z440" s="67"/>
    </row>
    <row r="441" spans="1:53" ht="16.5" customHeight="1" x14ac:dyDescent="0.25">
      <c r="A441" s="64" t="s">
        <v>634</v>
      </c>
      <c r="B441" s="64" t="s">
        <v>635</v>
      </c>
      <c r="C441" s="37">
        <v>4301020222</v>
      </c>
      <c r="D441" s="398">
        <v>4607091388930</v>
      </c>
      <c r="E441" s="398"/>
      <c r="F441" s="63">
        <v>0.88</v>
      </c>
      <c r="G441" s="38">
        <v>6</v>
      </c>
      <c r="H441" s="63">
        <v>5.28</v>
      </c>
      <c r="I441" s="63">
        <v>5.64</v>
      </c>
      <c r="J441" s="38">
        <v>104</v>
      </c>
      <c r="K441" s="38" t="s">
        <v>112</v>
      </c>
      <c r="L441" s="39" t="s">
        <v>111</v>
      </c>
      <c r="M441" s="38">
        <v>55</v>
      </c>
      <c r="N441" s="6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400"/>
      <c r="P441" s="400"/>
      <c r="Q441" s="400"/>
      <c r="R441" s="401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IFERROR(IF(W441=0,"",ROUNDUP(W441/H441,0)*0.01196),"")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ht="16.5" customHeight="1" x14ac:dyDescent="0.25">
      <c r="A442" s="64" t="s">
        <v>636</v>
      </c>
      <c r="B442" s="64" t="s">
        <v>637</v>
      </c>
      <c r="C442" s="37">
        <v>4301020206</v>
      </c>
      <c r="D442" s="398">
        <v>4680115880054</v>
      </c>
      <c r="E442" s="398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111</v>
      </c>
      <c r="M442" s="38">
        <v>55</v>
      </c>
      <c r="N442" s="6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400"/>
      <c r="P442" s="400"/>
      <c r="Q442" s="400"/>
      <c r="R442" s="401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3" t="s">
        <v>66</v>
      </c>
    </row>
    <row r="443" spans="1:53" x14ac:dyDescent="0.2">
      <c r="A443" s="405"/>
      <c r="B443" s="405"/>
      <c r="C443" s="405"/>
      <c r="D443" s="405"/>
      <c r="E443" s="405"/>
      <c r="F443" s="405"/>
      <c r="G443" s="405"/>
      <c r="H443" s="405"/>
      <c r="I443" s="405"/>
      <c r="J443" s="405"/>
      <c r="K443" s="405"/>
      <c r="L443" s="405"/>
      <c r="M443" s="406"/>
      <c r="N443" s="402" t="s">
        <v>43</v>
      </c>
      <c r="O443" s="403"/>
      <c r="P443" s="403"/>
      <c r="Q443" s="403"/>
      <c r="R443" s="403"/>
      <c r="S443" s="403"/>
      <c r="T443" s="404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405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6"/>
      <c r="N444" s="402" t="s">
        <v>43</v>
      </c>
      <c r="O444" s="403"/>
      <c r="P444" s="403"/>
      <c r="Q444" s="403"/>
      <c r="R444" s="403"/>
      <c r="S444" s="403"/>
      <c r="T444" s="404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97" t="s">
        <v>76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67"/>
      <c r="Z445" s="67"/>
    </row>
    <row r="446" spans="1:53" ht="27" customHeight="1" x14ac:dyDescent="0.25">
      <c r="A446" s="64" t="s">
        <v>638</v>
      </c>
      <c r="B446" s="64" t="s">
        <v>639</v>
      </c>
      <c r="C446" s="37">
        <v>4301031252</v>
      </c>
      <c r="D446" s="398">
        <v>4680115883116</v>
      </c>
      <c r="E446" s="398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60</v>
      </c>
      <c r="N446" s="6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400"/>
      <c r="P446" s="400"/>
      <c r="Q446" s="400"/>
      <c r="R446" s="401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ref="W446:W451" si="20">IFERROR(IF(V446="",0,CEILING((V446/$H446),1)*$H446),"")</f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4" t="s">
        <v>66</v>
      </c>
    </row>
    <row r="447" spans="1:53" ht="27" customHeight="1" x14ac:dyDescent="0.25">
      <c r="A447" s="64" t="s">
        <v>640</v>
      </c>
      <c r="B447" s="64" t="s">
        <v>641</v>
      </c>
      <c r="C447" s="37">
        <v>4301031248</v>
      </c>
      <c r="D447" s="398">
        <v>4680115883093</v>
      </c>
      <c r="E447" s="398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112</v>
      </c>
      <c r="L447" s="39" t="s">
        <v>79</v>
      </c>
      <c r="M447" s="38">
        <v>60</v>
      </c>
      <c r="N447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400"/>
      <c r="P447" s="400"/>
      <c r="Q447" s="400"/>
      <c r="R447" s="401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0"/>
        <v>0</v>
      </c>
      <c r="X447" s="42" t="str">
        <f>IFERROR(IF(W447=0,"",ROUNDUP(W447/H447,0)*0.01196),"")</f>
        <v/>
      </c>
      <c r="Y447" s="69" t="s">
        <v>48</v>
      </c>
      <c r="Z447" s="70" t="s">
        <v>48</v>
      </c>
      <c r="AD447" s="71"/>
      <c r="BA447" s="315" t="s">
        <v>66</v>
      </c>
    </row>
    <row r="448" spans="1:53" ht="27" customHeight="1" x14ac:dyDescent="0.25">
      <c r="A448" s="64" t="s">
        <v>642</v>
      </c>
      <c r="B448" s="64" t="s">
        <v>643</v>
      </c>
      <c r="C448" s="37">
        <v>4301031250</v>
      </c>
      <c r="D448" s="398">
        <v>4680115883109</v>
      </c>
      <c r="E448" s="398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112</v>
      </c>
      <c r="L448" s="39" t="s">
        <v>79</v>
      </c>
      <c r="M448" s="38">
        <v>60</v>
      </c>
      <c r="N448" s="6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400"/>
      <c r="P448" s="400"/>
      <c r="Q448" s="400"/>
      <c r="R448" s="401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IFERROR(IF(W448=0,"",ROUNDUP(W448/H448,0)*0.01196),"")</f>
        <v/>
      </c>
      <c r="Y448" s="69" t="s">
        <v>48</v>
      </c>
      <c r="Z448" s="70" t="s">
        <v>48</v>
      </c>
      <c r="AD448" s="71"/>
      <c r="BA448" s="316" t="s">
        <v>66</v>
      </c>
    </row>
    <row r="449" spans="1:53" ht="27" customHeight="1" x14ac:dyDescent="0.25">
      <c r="A449" s="64" t="s">
        <v>644</v>
      </c>
      <c r="B449" s="64" t="s">
        <v>645</v>
      </c>
      <c r="C449" s="37">
        <v>4301031249</v>
      </c>
      <c r="D449" s="398">
        <v>4680115882072</v>
      </c>
      <c r="E449" s="398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60</v>
      </c>
      <c r="N449" s="650" t="s">
        <v>646</v>
      </c>
      <c r="O449" s="400"/>
      <c r="P449" s="400"/>
      <c r="Q449" s="400"/>
      <c r="R449" s="401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7" t="s">
        <v>66</v>
      </c>
    </row>
    <row r="450" spans="1:53" ht="27" customHeight="1" x14ac:dyDescent="0.25">
      <c r="A450" s="64" t="s">
        <v>647</v>
      </c>
      <c r="B450" s="64" t="s">
        <v>648</v>
      </c>
      <c r="C450" s="37">
        <v>4301031251</v>
      </c>
      <c r="D450" s="398">
        <v>4680115882102</v>
      </c>
      <c r="E450" s="398"/>
      <c r="F450" s="63">
        <v>0.6</v>
      </c>
      <c r="G450" s="38">
        <v>6</v>
      </c>
      <c r="H450" s="63">
        <v>3.6</v>
      </c>
      <c r="I450" s="63">
        <v>3.81</v>
      </c>
      <c r="J450" s="38">
        <v>120</v>
      </c>
      <c r="K450" s="38" t="s">
        <v>80</v>
      </c>
      <c r="L450" s="39" t="s">
        <v>79</v>
      </c>
      <c r="M450" s="38">
        <v>60</v>
      </c>
      <c r="N450" s="651" t="s">
        <v>649</v>
      </c>
      <c r="O450" s="400"/>
      <c r="P450" s="400"/>
      <c r="Q450" s="400"/>
      <c r="R450" s="401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18" t="s">
        <v>66</v>
      </c>
    </row>
    <row r="451" spans="1:53" ht="27" customHeight="1" x14ac:dyDescent="0.25">
      <c r="A451" s="64" t="s">
        <v>650</v>
      </c>
      <c r="B451" s="64" t="s">
        <v>651</v>
      </c>
      <c r="C451" s="37">
        <v>4301031253</v>
      </c>
      <c r="D451" s="398">
        <v>4680115882096</v>
      </c>
      <c r="E451" s="398"/>
      <c r="F451" s="63">
        <v>0.6</v>
      </c>
      <c r="G451" s="38">
        <v>6</v>
      </c>
      <c r="H451" s="63">
        <v>3.6</v>
      </c>
      <c r="I451" s="63">
        <v>3.81</v>
      </c>
      <c r="J451" s="38">
        <v>120</v>
      </c>
      <c r="K451" s="38" t="s">
        <v>80</v>
      </c>
      <c r="L451" s="39" t="s">
        <v>79</v>
      </c>
      <c r="M451" s="38">
        <v>60</v>
      </c>
      <c r="N451" s="652" t="s">
        <v>652</v>
      </c>
      <c r="O451" s="400"/>
      <c r="P451" s="400"/>
      <c r="Q451" s="400"/>
      <c r="R451" s="401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9" t="s">
        <v>66</v>
      </c>
    </row>
    <row r="452" spans="1:53" x14ac:dyDescent="0.2">
      <c r="A452" s="405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6"/>
      <c r="N452" s="402" t="s">
        <v>43</v>
      </c>
      <c r="O452" s="403"/>
      <c r="P452" s="403"/>
      <c r="Q452" s="403"/>
      <c r="R452" s="403"/>
      <c r="S452" s="403"/>
      <c r="T452" s="404"/>
      <c r="U452" s="43" t="s">
        <v>42</v>
      </c>
      <c r="V452" s="44">
        <f>IFERROR(V446/H446,"0")+IFERROR(V447/H447,"0")+IFERROR(V448/H448,"0")+IFERROR(V449/H449,"0")+IFERROR(V450/H450,"0")+IFERROR(V451/H451,"0")</f>
        <v>0</v>
      </c>
      <c r="W452" s="44">
        <f>IFERROR(W446/H446,"0")+IFERROR(W447/H447,"0")+IFERROR(W448/H448,"0")+IFERROR(W449/H449,"0")+IFERROR(W450/H450,"0")+IFERROR(W451/H451,"0")</f>
        <v>0</v>
      </c>
      <c r="X452" s="44">
        <f>IFERROR(IF(X446="",0,X446),"0")+IFERROR(IF(X447="",0,X447),"0")+IFERROR(IF(X448="",0,X448),"0")+IFERROR(IF(X449="",0,X449),"0")+IFERROR(IF(X450="",0,X450),"0")+IFERROR(IF(X451="",0,X451),"0")</f>
        <v>0</v>
      </c>
      <c r="Y452" s="68"/>
      <c r="Z452" s="68"/>
    </row>
    <row r="453" spans="1:53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6"/>
      <c r="N453" s="402" t="s">
        <v>43</v>
      </c>
      <c r="O453" s="403"/>
      <c r="P453" s="403"/>
      <c r="Q453" s="403"/>
      <c r="R453" s="403"/>
      <c r="S453" s="403"/>
      <c r="T453" s="404"/>
      <c r="U453" s="43" t="s">
        <v>0</v>
      </c>
      <c r="V453" s="44">
        <f>IFERROR(SUM(V446:V451),"0")</f>
        <v>0</v>
      </c>
      <c r="W453" s="44">
        <f>IFERROR(SUM(W446:W451),"0")</f>
        <v>0</v>
      </c>
      <c r="X453" s="43"/>
      <c r="Y453" s="68"/>
      <c r="Z453" s="68"/>
    </row>
    <row r="454" spans="1:53" ht="14.25" customHeight="1" x14ac:dyDescent="0.25">
      <c r="A454" s="397" t="s">
        <v>81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67"/>
      <c r="Z454" s="67"/>
    </row>
    <row r="455" spans="1:53" ht="27" customHeight="1" x14ac:dyDescent="0.25">
      <c r="A455" s="64" t="s">
        <v>653</v>
      </c>
      <c r="B455" s="64" t="s">
        <v>654</v>
      </c>
      <c r="C455" s="37">
        <v>4301051058</v>
      </c>
      <c r="D455" s="398">
        <v>4680115883536</v>
      </c>
      <c r="E455" s="398"/>
      <c r="F455" s="63">
        <v>0.3</v>
      </c>
      <c r="G455" s="38">
        <v>6</v>
      </c>
      <c r="H455" s="63">
        <v>1.8</v>
      </c>
      <c r="I455" s="63">
        <v>2.0659999999999998</v>
      </c>
      <c r="J455" s="38">
        <v>156</v>
      </c>
      <c r="K455" s="38" t="s">
        <v>80</v>
      </c>
      <c r="L455" s="39" t="s">
        <v>79</v>
      </c>
      <c r="M455" s="38">
        <v>45</v>
      </c>
      <c r="N455" s="653" t="s">
        <v>655</v>
      </c>
      <c r="O455" s="400"/>
      <c r="P455" s="400"/>
      <c r="Q455" s="400"/>
      <c r="R455" s="401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614</v>
      </c>
      <c r="AD455" s="71"/>
      <c r="BA455" s="320" t="s">
        <v>66</v>
      </c>
    </row>
    <row r="456" spans="1:53" ht="16.5" customHeight="1" x14ac:dyDescent="0.25">
      <c r="A456" s="64" t="s">
        <v>656</v>
      </c>
      <c r="B456" s="64" t="s">
        <v>657</v>
      </c>
      <c r="C456" s="37">
        <v>4301051230</v>
      </c>
      <c r="D456" s="398">
        <v>4607091383409</v>
      </c>
      <c r="E456" s="398"/>
      <c r="F456" s="63">
        <v>1.3</v>
      </c>
      <c r="G456" s="38">
        <v>6</v>
      </c>
      <c r="H456" s="63">
        <v>7.8</v>
      </c>
      <c r="I456" s="63">
        <v>8.3460000000000001</v>
      </c>
      <c r="J456" s="38">
        <v>56</v>
      </c>
      <c r="K456" s="38" t="s">
        <v>112</v>
      </c>
      <c r="L456" s="39" t="s">
        <v>79</v>
      </c>
      <c r="M456" s="38">
        <v>45</v>
      </c>
      <c r="N456" s="6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400"/>
      <c r="P456" s="400"/>
      <c r="Q456" s="400"/>
      <c r="R456" s="401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16.5" customHeight="1" x14ac:dyDescent="0.25">
      <c r="A457" s="64" t="s">
        <v>658</v>
      </c>
      <c r="B457" s="64" t="s">
        <v>659</v>
      </c>
      <c r="C457" s="37">
        <v>4301051231</v>
      </c>
      <c r="D457" s="398">
        <v>4607091383416</v>
      </c>
      <c r="E457" s="398"/>
      <c r="F457" s="63">
        <v>1.3</v>
      </c>
      <c r="G457" s="38">
        <v>6</v>
      </c>
      <c r="H457" s="63">
        <v>7.8</v>
      </c>
      <c r="I457" s="63">
        <v>8.3460000000000001</v>
      </c>
      <c r="J457" s="38">
        <v>56</v>
      </c>
      <c r="K457" s="38" t="s">
        <v>112</v>
      </c>
      <c r="L457" s="39" t="s">
        <v>79</v>
      </c>
      <c r="M457" s="38">
        <v>45</v>
      </c>
      <c r="N457" s="6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400"/>
      <c r="P457" s="400"/>
      <c r="Q457" s="400"/>
      <c r="R457" s="401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x14ac:dyDescent="0.2">
      <c r="A458" s="405"/>
      <c r="B458" s="405"/>
      <c r="C458" s="405"/>
      <c r="D458" s="405"/>
      <c r="E458" s="405"/>
      <c r="F458" s="405"/>
      <c r="G458" s="405"/>
      <c r="H458" s="405"/>
      <c r="I458" s="405"/>
      <c r="J458" s="405"/>
      <c r="K458" s="405"/>
      <c r="L458" s="405"/>
      <c r="M458" s="406"/>
      <c r="N458" s="402" t="s">
        <v>43</v>
      </c>
      <c r="O458" s="403"/>
      <c r="P458" s="403"/>
      <c r="Q458" s="403"/>
      <c r="R458" s="403"/>
      <c r="S458" s="403"/>
      <c r="T458" s="404"/>
      <c r="U458" s="43" t="s">
        <v>42</v>
      </c>
      <c r="V458" s="44">
        <f>IFERROR(V455/H455,"0")+IFERROR(V456/H456,"0")+IFERROR(V457/H457,"0")</f>
        <v>0</v>
      </c>
      <c r="W458" s="44">
        <f>IFERROR(W455/H455,"0")+IFERROR(W456/H456,"0")+IFERROR(W457/H457,"0")</f>
        <v>0</v>
      </c>
      <c r="X458" s="44">
        <f>IFERROR(IF(X455="",0,X455),"0")+IFERROR(IF(X456="",0,X456),"0")+IFERROR(IF(X457="",0,X457),"0")</f>
        <v>0</v>
      </c>
      <c r="Y458" s="68"/>
      <c r="Z458" s="68"/>
    </row>
    <row r="459" spans="1:53" x14ac:dyDescent="0.2">
      <c r="A459" s="405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6"/>
      <c r="N459" s="402" t="s">
        <v>43</v>
      </c>
      <c r="O459" s="403"/>
      <c r="P459" s="403"/>
      <c r="Q459" s="403"/>
      <c r="R459" s="403"/>
      <c r="S459" s="403"/>
      <c r="T459" s="404"/>
      <c r="U459" s="43" t="s">
        <v>0</v>
      </c>
      <c r="V459" s="44">
        <f>IFERROR(SUM(V455:V457),"0")</f>
        <v>0</v>
      </c>
      <c r="W459" s="44">
        <f>IFERROR(SUM(W455:W457),"0")</f>
        <v>0</v>
      </c>
      <c r="X459" s="43"/>
      <c r="Y459" s="68"/>
      <c r="Z459" s="68"/>
    </row>
    <row r="460" spans="1:53" ht="27.75" customHeight="1" x14ac:dyDescent="0.2">
      <c r="A460" s="395" t="s">
        <v>660</v>
      </c>
      <c r="B460" s="395"/>
      <c r="C460" s="395"/>
      <c r="D460" s="395"/>
      <c r="E460" s="395"/>
      <c r="F460" s="395"/>
      <c r="G460" s="395"/>
      <c r="H460" s="395"/>
      <c r="I460" s="395"/>
      <c r="J460" s="395"/>
      <c r="K460" s="395"/>
      <c r="L460" s="395"/>
      <c r="M460" s="395"/>
      <c r="N460" s="395"/>
      <c r="O460" s="395"/>
      <c r="P460" s="395"/>
      <c r="Q460" s="395"/>
      <c r="R460" s="395"/>
      <c r="S460" s="395"/>
      <c r="T460" s="395"/>
      <c r="U460" s="395"/>
      <c r="V460" s="395"/>
      <c r="W460" s="395"/>
      <c r="X460" s="395"/>
      <c r="Y460" s="55"/>
      <c r="Z460" s="55"/>
    </row>
    <row r="461" spans="1:53" ht="16.5" customHeight="1" x14ac:dyDescent="0.25">
      <c r="A461" s="396" t="s">
        <v>661</v>
      </c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6"/>
      <c r="P461" s="396"/>
      <c r="Q461" s="396"/>
      <c r="R461" s="396"/>
      <c r="S461" s="396"/>
      <c r="T461" s="396"/>
      <c r="U461" s="396"/>
      <c r="V461" s="396"/>
      <c r="W461" s="396"/>
      <c r="X461" s="396"/>
      <c r="Y461" s="66"/>
      <c r="Z461" s="66"/>
    </row>
    <row r="462" spans="1:53" ht="14.25" customHeight="1" x14ac:dyDescent="0.25">
      <c r="A462" s="397" t="s">
        <v>116</v>
      </c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397"/>
      <c r="P462" s="397"/>
      <c r="Q462" s="397"/>
      <c r="R462" s="397"/>
      <c r="S462" s="397"/>
      <c r="T462" s="397"/>
      <c r="U462" s="397"/>
      <c r="V462" s="397"/>
      <c r="W462" s="397"/>
      <c r="X462" s="397"/>
      <c r="Y462" s="67"/>
      <c r="Z462" s="67"/>
    </row>
    <row r="463" spans="1:53" ht="27" customHeight="1" x14ac:dyDescent="0.25">
      <c r="A463" s="64" t="s">
        <v>662</v>
      </c>
      <c r="B463" s="64" t="s">
        <v>663</v>
      </c>
      <c r="C463" s="37">
        <v>4301011551</v>
      </c>
      <c r="D463" s="398">
        <v>4640242180038</v>
      </c>
      <c r="E463" s="398"/>
      <c r="F463" s="63">
        <v>0.4</v>
      </c>
      <c r="G463" s="38">
        <v>10</v>
      </c>
      <c r="H463" s="63">
        <v>4</v>
      </c>
      <c r="I463" s="63">
        <v>4.24</v>
      </c>
      <c r="J463" s="38">
        <v>120</v>
      </c>
      <c r="K463" s="38" t="s">
        <v>80</v>
      </c>
      <c r="L463" s="39" t="s">
        <v>111</v>
      </c>
      <c r="M463" s="38">
        <v>55</v>
      </c>
      <c r="N463" s="656" t="s">
        <v>664</v>
      </c>
      <c r="O463" s="400"/>
      <c r="P463" s="400"/>
      <c r="Q463" s="400"/>
      <c r="R463" s="401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IFERROR(IF(W463=0,"",ROUNDUP(W463/H463,0)*0.00937),"")</f>
        <v/>
      </c>
      <c r="Y463" s="69" t="s">
        <v>48</v>
      </c>
      <c r="Z463" s="70" t="s">
        <v>614</v>
      </c>
      <c r="AD463" s="71"/>
      <c r="BA463" s="323" t="s">
        <v>66</v>
      </c>
    </row>
    <row r="464" spans="1:53" ht="27" customHeight="1" x14ac:dyDescent="0.25">
      <c r="A464" s="64" t="s">
        <v>665</v>
      </c>
      <c r="B464" s="64" t="s">
        <v>666</v>
      </c>
      <c r="C464" s="37">
        <v>4301011585</v>
      </c>
      <c r="D464" s="398">
        <v>4640242180441</v>
      </c>
      <c r="E464" s="398"/>
      <c r="F464" s="63">
        <v>1.5</v>
      </c>
      <c r="G464" s="38">
        <v>8</v>
      </c>
      <c r="H464" s="63">
        <v>12</v>
      </c>
      <c r="I464" s="63">
        <v>12.48</v>
      </c>
      <c r="J464" s="38">
        <v>56</v>
      </c>
      <c r="K464" s="38" t="s">
        <v>112</v>
      </c>
      <c r="L464" s="39" t="s">
        <v>111</v>
      </c>
      <c r="M464" s="38">
        <v>50</v>
      </c>
      <c r="N464" s="657" t="s">
        <v>667</v>
      </c>
      <c r="O464" s="400"/>
      <c r="P464" s="400"/>
      <c r="Q464" s="400"/>
      <c r="R464" s="401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4" t="s">
        <v>66</v>
      </c>
    </row>
    <row r="465" spans="1:53" ht="27" customHeight="1" x14ac:dyDescent="0.25">
      <c r="A465" s="64" t="s">
        <v>668</v>
      </c>
      <c r="B465" s="64" t="s">
        <v>669</v>
      </c>
      <c r="C465" s="37">
        <v>4301011584</v>
      </c>
      <c r="D465" s="398">
        <v>4640242180564</v>
      </c>
      <c r="E465" s="398"/>
      <c r="F465" s="63">
        <v>1.5</v>
      </c>
      <c r="G465" s="38">
        <v>8</v>
      </c>
      <c r="H465" s="63">
        <v>12</v>
      </c>
      <c r="I465" s="63">
        <v>12.48</v>
      </c>
      <c r="J465" s="38">
        <v>56</v>
      </c>
      <c r="K465" s="38" t="s">
        <v>112</v>
      </c>
      <c r="L465" s="39" t="s">
        <v>111</v>
      </c>
      <c r="M465" s="38">
        <v>50</v>
      </c>
      <c r="N465" s="658" t="s">
        <v>670</v>
      </c>
      <c r="O465" s="400"/>
      <c r="P465" s="400"/>
      <c r="Q465" s="400"/>
      <c r="R465" s="401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5" t="s">
        <v>66</v>
      </c>
    </row>
    <row r="466" spans="1:53" x14ac:dyDescent="0.2">
      <c r="A466" s="405"/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6"/>
      <c r="N466" s="402" t="s">
        <v>43</v>
      </c>
      <c r="O466" s="403"/>
      <c r="P466" s="403"/>
      <c r="Q466" s="403"/>
      <c r="R466" s="403"/>
      <c r="S466" s="403"/>
      <c r="T466" s="404"/>
      <c r="U466" s="43" t="s">
        <v>42</v>
      </c>
      <c r="V466" s="44">
        <f>IFERROR(V463/H463,"0")+IFERROR(V464/H464,"0")+IFERROR(V465/H465,"0")</f>
        <v>0</v>
      </c>
      <c r="W466" s="44">
        <f>IFERROR(W463/H463,"0")+IFERROR(W464/H464,"0")+IFERROR(W465/H465,"0")</f>
        <v>0</v>
      </c>
      <c r="X466" s="44">
        <f>IFERROR(IF(X463="",0,X463),"0")+IFERROR(IF(X464="",0,X464),"0")+IFERROR(IF(X465="",0,X465),"0")</f>
        <v>0</v>
      </c>
      <c r="Y466" s="68"/>
      <c r="Z466" s="68"/>
    </row>
    <row r="467" spans="1:53" x14ac:dyDescent="0.2">
      <c r="A467" s="405"/>
      <c r="B467" s="405"/>
      <c r="C467" s="405"/>
      <c r="D467" s="405"/>
      <c r="E467" s="405"/>
      <c r="F467" s="405"/>
      <c r="G467" s="405"/>
      <c r="H467" s="405"/>
      <c r="I467" s="405"/>
      <c r="J467" s="405"/>
      <c r="K467" s="405"/>
      <c r="L467" s="405"/>
      <c r="M467" s="406"/>
      <c r="N467" s="402" t="s">
        <v>43</v>
      </c>
      <c r="O467" s="403"/>
      <c r="P467" s="403"/>
      <c r="Q467" s="403"/>
      <c r="R467" s="403"/>
      <c r="S467" s="403"/>
      <c r="T467" s="404"/>
      <c r="U467" s="43" t="s">
        <v>0</v>
      </c>
      <c r="V467" s="44">
        <f>IFERROR(SUM(V463:V465),"0")</f>
        <v>0</v>
      </c>
      <c r="W467" s="44">
        <f>IFERROR(SUM(W463:W465),"0")</f>
        <v>0</v>
      </c>
      <c r="X467" s="43"/>
      <c r="Y467" s="68"/>
      <c r="Z467" s="68"/>
    </row>
    <row r="468" spans="1:53" ht="14.25" customHeight="1" x14ac:dyDescent="0.25">
      <c r="A468" s="397" t="s">
        <v>108</v>
      </c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397"/>
      <c r="P468" s="397"/>
      <c r="Q468" s="397"/>
      <c r="R468" s="397"/>
      <c r="S468" s="397"/>
      <c r="T468" s="397"/>
      <c r="U468" s="397"/>
      <c r="V468" s="397"/>
      <c r="W468" s="397"/>
      <c r="X468" s="397"/>
      <c r="Y468" s="67"/>
      <c r="Z468" s="67"/>
    </row>
    <row r="469" spans="1:53" ht="27" customHeight="1" x14ac:dyDescent="0.25">
      <c r="A469" s="64" t="s">
        <v>671</v>
      </c>
      <c r="B469" s="64" t="s">
        <v>672</v>
      </c>
      <c r="C469" s="37">
        <v>4301020260</v>
      </c>
      <c r="D469" s="398">
        <v>4640242180526</v>
      </c>
      <c r="E469" s="398"/>
      <c r="F469" s="63">
        <v>1.8</v>
      </c>
      <c r="G469" s="38">
        <v>6</v>
      </c>
      <c r="H469" s="63">
        <v>10.8</v>
      </c>
      <c r="I469" s="63">
        <v>11.28</v>
      </c>
      <c r="J469" s="38">
        <v>56</v>
      </c>
      <c r="K469" s="38" t="s">
        <v>112</v>
      </c>
      <c r="L469" s="39" t="s">
        <v>111</v>
      </c>
      <c r="M469" s="38">
        <v>50</v>
      </c>
      <c r="N469" s="659" t="s">
        <v>673</v>
      </c>
      <c r="O469" s="400"/>
      <c r="P469" s="400"/>
      <c r="Q469" s="400"/>
      <c r="R469" s="401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6" t="s">
        <v>66</v>
      </c>
    </row>
    <row r="470" spans="1:53" ht="16.5" customHeight="1" x14ac:dyDescent="0.25">
      <c r="A470" s="64" t="s">
        <v>674</v>
      </c>
      <c r="B470" s="64" t="s">
        <v>675</v>
      </c>
      <c r="C470" s="37">
        <v>4301020269</v>
      </c>
      <c r="D470" s="398">
        <v>4640242180519</v>
      </c>
      <c r="E470" s="398"/>
      <c r="F470" s="63">
        <v>1.35</v>
      </c>
      <c r="G470" s="38">
        <v>8</v>
      </c>
      <c r="H470" s="63">
        <v>10.8</v>
      </c>
      <c r="I470" s="63">
        <v>11.28</v>
      </c>
      <c r="J470" s="38">
        <v>56</v>
      </c>
      <c r="K470" s="38" t="s">
        <v>112</v>
      </c>
      <c r="L470" s="39" t="s">
        <v>133</v>
      </c>
      <c r="M470" s="38">
        <v>50</v>
      </c>
      <c r="N470" s="660" t="s">
        <v>676</v>
      </c>
      <c r="O470" s="400"/>
      <c r="P470" s="400"/>
      <c r="Q470" s="400"/>
      <c r="R470" s="401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7" t="s">
        <v>66</v>
      </c>
    </row>
    <row r="471" spans="1:53" x14ac:dyDescent="0.2">
      <c r="A471" s="405"/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6"/>
      <c r="N471" s="402" t="s">
        <v>43</v>
      </c>
      <c r="O471" s="403"/>
      <c r="P471" s="403"/>
      <c r="Q471" s="403"/>
      <c r="R471" s="403"/>
      <c r="S471" s="403"/>
      <c r="T471" s="404"/>
      <c r="U471" s="43" t="s">
        <v>42</v>
      </c>
      <c r="V471" s="44">
        <f>IFERROR(V469/H469,"0")+IFERROR(V470/H470,"0")</f>
        <v>0</v>
      </c>
      <c r="W471" s="44">
        <f>IFERROR(W469/H469,"0")+IFERROR(W470/H470,"0")</f>
        <v>0</v>
      </c>
      <c r="X471" s="44">
        <f>IFERROR(IF(X469="",0,X469),"0")+IFERROR(IF(X470="",0,X470),"0")</f>
        <v>0</v>
      </c>
      <c r="Y471" s="68"/>
      <c r="Z471" s="68"/>
    </row>
    <row r="472" spans="1:53" x14ac:dyDescent="0.2">
      <c r="A472" s="405"/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6"/>
      <c r="N472" s="402" t="s">
        <v>43</v>
      </c>
      <c r="O472" s="403"/>
      <c r="P472" s="403"/>
      <c r="Q472" s="403"/>
      <c r="R472" s="403"/>
      <c r="S472" s="403"/>
      <c r="T472" s="404"/>
      <c r="U472" s="43" t="s">
        <v>0</v>
      </c>
      <c r="V472" s="44">
        <f>IFERROR(SUM(V469:V470),"0")</f>
        <v>0</v>
      </c>
      <c r="W472" s="44">
        <f>IFERROR(SUM(W469:W470),"0")</f>
        <v>0</v>
      </c>
      <c r="X472" s="43"/>
      <c r="Y472" s="68"/>
      <c r="Z472" s="68"/>
    </row>
    <row r="473" spans="1:53" ht="14.25" customHeight="1" x14ac:dyDescent="0.25">
      <c r="A473" s="397" t="s">
        <v>76</v>
      </c>
      <c r="B473" s="397"/>
      <c r="C473" s="397"/>
      <c r="D473" s="397"/>
      <c r="E473" s="397"/>
      <c r="F473" s="397"/>
      <c r="G473" s="397"/>
      <c r="H473" s="397"/>
      <c r="I473" s="397"/>
      <c r="J473" s="397"/>
      <c r="K473" s="397"/>
      <c r="L473" s="397"/>
      <c r="M473" s="397"/>
      <c r="N473" s="397"/>
      <c r="O473" s="397"/>
      <c r="P473" s="397"/>
      <c r="Q473" s="397"/>
      <c r="R473" s="397"/>
      <c r="S473" s="397"/>
      <c r="T473" s="397"/>
      <c r="U473" s="397"/>
      <c r="V473" s="397"/>
      <c r="W473" s="397"/>
      <c r="X473" s="397"/>
      <c r="Y473" s="67"/>
      <c r="Z473" s="67"/>
    </row>
    <row r="474" spans="1:53" ht="27" customHeight="1" x14ac:dyDescent="0.25">
      <c r="A474" s="64" t="s">
        <v>677</v>
      </c>
      <c r="B474" s="64" t="s">
        <v>678</v>
      </c>
      <c r="C474" s="37">
        <v>4301031200</v>
      </c>
      <c r="D474" s="398">
        <v>4640242180489</v>
      </c>
      <c r="E474" s="398"/>
      <c r="F474" s="63">
        <v>0.28000000000000003</v>
      </c>
      <c r="G474" s="38">
        <v>6</v>
      </c>
      <c r="H474" s="63">
        <v>1.68</v>
      </c>
      <c r="I474" s="63">
        <v>1.84</v>
      </c>
      <c r="J474" s="38">
        <v>234</v>
      </c>
      <c r="K474" s="38" t="s">
        <v>189</v>
      </c>
      <c r="L474" s="39" t="s">
        <v>79</v>
      </c>
      <c r="M474" s="38">
        <v>40</v>
      </c>
      <c r="N474" s="661" t="s">
        <v>679</v>
      </c>
      <c r="O474" s="400"/>
      <c r="P474" s="400"/>
      <c r="Q474" s="400"/>
      <c r="R474" s="401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IFERROR(IF(W474=0,"",ROUNDUP(W474/H474,0)*0.00502),"")</f>
        <v/>
      </c>
      <c r="Y474" s="69" t="s">
        <v>48</v>
      </c>
      <c r="Z474" s="70" t="s">
        <v>614</v>
      </c>
      <c r="AD474" s="71"/>
      <c r="BA474" s="328" t="s">
        <v>66</v>
      </c>
    </row>
    <row r="475" spans="1:53" ht="27" customHeight="1" x14ac:dyDescent="0.25">
      <c r="A475" s="64" t="s">
        <v>680</v>
      </c>
      <c r="B475" s="64" t="s">
        <v>681</v>
      </c>
      <c r="C475" s="37">
        <v>4301031280</v>
      </c>
      <c r="D475" s="398">
        <v>4640242180816</v>
      </c>
      <c r="E475" s="398"/>
      <c r="F475" s="63">
        <v>0.7</v>
      </c>
      <c r="G475" s="38">
        <v>6</v>
      </c>
      <c r="H475" s="63">
        <v>4.2</v>
      </c>
      <c r="I475" s="63">
        <v>4.46</v>
      </c>
      <c r="J475" s="38">
        <v>156</v>
      </c>
      <c r="K475" s="38" t="s">
        <v>80</v>
      </c>
      <c r="L475" s="39" t="s">
        <v>79</v>
      </c>
      <c r="M475" s="38">
        <v>40</v>
      </c>
      <c r="N475" s="662" t="s">
        <v>682</v>
      </c>
      <c r="O475" s="400"/>
      <c r="P475" s="400"/>
      <c r="Q475" s="400"/>
      <c r="R475" s="401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29" t="s">
        <v>66</v>
      </c>
    </row>
    <row r="476" spans="1:53" ht="27" customHeight="1" x14ac:dyDescent="0.25">
      <c r="A476" s="64" t="s">
        <v>683</v>
      </c>
      <c r="B476" s="64" t="s">
        <v>684</v>
      </c>
      <c r="C476" s="37">
        <v>4301031244</v>
      </c>
      <c r="D476" s="398">
        <v>4640242180595</v>
      </c>
      <c r="E476" s="398"/>
      <c r="F476" s="63">
        <v>0.7</v>
      </c>
      <c r="G476" s="38">
        <v>6</v>
      </c>
      <c r="H476" s="63">
        <v>4.2</v>
      </c>
      <c r="I476" s="63">
        <v>4.46</v>
      </c>
      <c r="J476" s="38">
        <v>156</v>
      </c>
      <c r="K476" s="38" t="s">
        <v>80</v>
      </c>
      <c r="L476" s="39" t="s">
        <v>79</v>
      </c>
      <c r="M476" s="38">
        <v>40</v>
      </c>
      <c r="N476" s="663" t="s">
        <v>685</v>
      </c>
      <c r="O476" s="400"/>
      <c r="P476" s="400"/>
      <c r="Q476" s="400"/>
      <c r="R476" s="401"/>
      <c r="S476" s="40" t="s">
        <v>48</v>
      </c>
      <c r="T476" s="40" t="s">
        <v>48</v>
      </c>
      <c r="U476" s="41" t="s">
        <v>0</v>
      </c>
      <c r="V476" s="59">
        <v>0</v>
      </c>
      <c r="W476" s="56">
        <f>IFERROR(IF(V476="",0,CEILING((V476/$H476),1)*$H476),"")</f>
        <v>0</v>
      </c>
      <c r="X476" s="42" t="str">
        <f>IFERROR(IF(W476=0,"",ROUNDUP(W476/H476,0)*0.00753),"")</f>
        <v/>
      </c>
      <c r="Y476" s="69" t="s">
        <v>48</v>
      </c>
      <c r="Z476" s="70" t="s">
        <v>48</v>
      </c>
      <c r="AD476" s="71"/>
      <c r="BA476" s="330" t="s">
        <v>66</v>
      </c>
    </row>
    <row r="477" spans="1:53" ht="27" customHeight="1" x14ac:dyDescent="0.25">
      <c r="A477" s="64" t="s">
        <v>686</v>
      </c>
      <c r="B477" s="64" t="s">
        <v>687</v>
      </c>
      <c r="C477" s="37">
        <v>4301031203</v>
      </c>
      <c r="D477" s="398">
        <v>4640242180908</v>
      </c>
      <c r="E477" s="398"/>
      <c r="F477" s="63">
        <v>0.28000000000000003</v>
      </c>
      <c r="G477" s="38">
        <v>6</v>
      </c>
      <c r="H477" s="63">
        <v>1.68</v>
      </c>
      <c r="I477" s="63">
        <v>1.81</v>
      </c>
      <c r="J477" s="38">
        <v>234</v>
      </c>
      <c r="K477" s="38" t="s">
        <v>189</v>
      </c>
      <c r="L477" s="39" t="s">
        <v>79</v>
      </c>
      <c r="M477" s="38">
        <v>40</v>
      </c>
      <c r="N477" s="664" t="s">
        <v>688</v>
      </c>
      <c r="O477" s="400"/>
      <c r="P477" s="400"/>
      <c r="Q477" s="400"/>
      <c r="R477" s="401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IFERROR(IF(W477=0,"",ROUNDUP(W477/H477,0)*0.00502),"")</f>
        <v/>
      </c>
      <c r="Y477" s="69" t="s">
        <v>48</v>
      </c>
      <c r="Z477" s="70" t="s">
        <v>48</v>
      </c>
      <c r="AD477" s="71"/>
      <c r="BA477" s="331" t="s">
        <v>66</v>
      </c>
    </row>
    <row r="478" spans="1:53" x14ac:dyDescent="0.2">
      <c r="A478" s="405"/>
      <c r="B478" s="405"/>
      <c r="C478" s="405"/>
      <c r="D478" s="405"/>
      <c r="E478" s="405"/>
      <c r="F478" s="405"/>
      <c r="G478" s="405"/>
      <c r="H478" s="405"/>
      <c r="I478" s="405"/>
      <c r="J478" s="405"/>
      <c r="K478" s="405"/>
      <c r="L478" s="405"/>
      <c r="M478" s="406"/>
      <c r="N478" s="402" t="s">
        <v>43</v>
      </c>
      <c r="O478" s="403"/>
      <c r="P478" s="403"/>
      <c r="Q478" s="403"/>
      <c r="R478" s="403"/>
      <c r="S478" s="403"/>
      <c r="T478" s="404"/>
      <c r="U478" s="43" t="s">
        <v>42</v>
      </c>
      <c r="V478" s="44">
        <f>IFERROR(V474/H474,"0")+IFERROR(V475/H475,"0")+IFERROR(V476/H476,"0")+IFERROR(V477/H477,"0")</f>
        <v>0</v>
      </c>
      <c r="W478" s="44">
        <f>IFERROR(W474/H474,"0")+IFERROR(W475/H475,"0")+IFERROR(W476/H476,"0")+IFERROR(W477/H477,"0")</f>
        <v>0</v>
      </c>
      <c r="X478" s="44">
        <f>IFERROR(IF(X474="",0,X474),"0")+IFERROR(IF(X475="",0,X475),"0")+IFERROR(IF(X476="",0,X476),"0")+IFERROR(IF(X477="",0,X477),"0")</f>
        <v>0</v>
      </c>
      <c r="Y478" s="68"/>
      <c r="Z478" s="68"/>
    </row>
    <row r="479" spans="1:53" x14ac:dyDescent="0.2">
      <c r="A479" s="405"/>
      <c r="B479" s="405"/>
      <c r="C479" s="405"/>
      <c r="D479" s="405"/>
      <c r="E479" s="405"/>
      <c r="F479" s="405"/>
      <c r="G479" s="405"/>
      <c r="H479" s="405"/>
      <c r="I479" s="405"/>
      <c r="J479" s="405"/>
      <c r="K479" s="405"/>
      <c r="L479" s="405"/>
      <c r="M479" s="406"/>
      <c r="N479" s="402" t="s">
        <v>43</v>
      </c>
      <c r="O479" s="403"/>
      <c r="P479" s="403"/>
      <c r="Q479" s="403"/>
      <c r="R479" s="403"/>
      <c r="S479" s="403"/>
      <c r="T479" s="404"/>
      <c r="U479" s="43" t="s">
        <v>0</v>
      </c>
      <c r="V479" s="44">
        <f>IFERROR(SUM(V474:V477),"0")</f>
        <v>0</v>
      </c>
      <c r="W479" s="44">
        <f>IFERROR(SUM(W474:W477),"0")</f>
        <v>0</v>
      </c>
      <c r="X479" s="43"/>
      <c r="Y479" s="68"/>
      <c r="Z479" s="68"/>
    </row>
    <row r="480" spans="1:53" ht="14.25" customHeight="1" x14ac:dyDescent="0.25">
      <c r="A480" s="397" t="s">
        <v>81</v>
      </c>
      <c r="B480" s="397"/>
      <c r="C480" s="397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397"/>
      <c r="P480" s="397"/>
      <c r="Q480" s="397"/>
      <c r="R480" s="397"/>
      <c r="S480" s="397"/>
      <c r="T480" s="397"/>
      <c r="U480" s="397"/>
      <c r="V480" s="397"/>
      <c r="W480" s="397"/>
      <c r="X480" s="397"/>
      <c r="Y480" s="67"/>
      <c r="Z480" s="67"/>
    </row>
    <row r="481" spans="1:53" ht="27" customHeight="1" x14ac:dyDescent="0.25">
      <c r="A481" s="64" t="s">
        <v>689</v>
      </c>
      <c r="B481" s="64" t="s">
        <v>690</v>
      </c>
      <c r="C481" s="37">
        <v>4301051310</v>
      </c>
      <c r="D481" s="398">
        <v>4680115880870</v>
      </c>
      <c r="E481" s="398"/>
      <c r="F481" s="63">
        <v>1.3</v>
      </c>
      <c r="G481" s="38">
        <v>6</v>
      </c>
      <c r="H481" s="63">
        <v>7.8</v>
      </c>
      <c r="I481" s="63">
        <v>8.3640000000000008</v>
      </c>
      <c r="J481" s="38">
        <v>56</v>
      </c>
      <c r="K481" s="38" t="s">
        <v>112</v>
      </c>
      <c r="L481" s="39" t="s">
        <v>133</v>
      </c>
      <c r="M481" s="38">
        <v>40</v>
      </c>
      <c r="N481" s="6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400"/>
      <c r="P481" s="400"/>
      <c r="Q481" s="400"/>
      <c r="R481" s="401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2" t="s">
        <v>66</v>
      </c>
    </row>
    <row r="482" spans="1:53" ht="27" customHeight="1" x14ac:dyDescent="0.25">
      <c r="A482" s="64" t="s">
        <v>691</v>
      </c>
      <c r="B482" s="64" t="s">
        <v>692</v>
      </c>
      <c r="C482" s="37">
        <v>4301051510</v>
      </c>
      <c r="D482" s="398">
        <v>4640242180540</v>
      </c>
      <c r="E482" s="398"/>
      <c r="F482" s="63">
        <v>1.3</v>
      </c>
      <c r="G482" s="38">
        <v>6</v>
      </c>
      <c r="H482" s="63">
        <v>7.8</v>
      </c>
      <c r="I482" s="63">
        <v>8.3640000000000008</v>
      </c>
      <c r="J482" s="38">
        <v>56</v>
      </c>
      <c r="K482" s="38" t="s">
        <v>112</v>
      </c>
      <c r="L482" s="39" t="s">
        <v>79</v>
      </c>
      <c r="M482" s="38">
        <v>30</v>
      </c>
      <c r="N482" s="666" t="s">
        <v>693</v>
      </c>
      <c r="O482" s="400"/>
      <c r="P482" s="400"/>
      <c r="Q482" s="400"/>
      <c r="R482" s="401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3" t="s">
        <v>66</v>
      </c>
    </row>
    <row r="483" spans="1:53" ht="27" customHeight="1" x14ac:dyDescent="0.25">
      <c r="A483" s="64" t="s">
        <v>694</v>
      </c>
      <c r="B483" s="64" t="s">
        <v>695</v>
      </c>
      <c r="C483" s="37">
        <v>4301051390</v>
      </c>
      <c r="D483" s="398">
        <v>4640242181233</v>
      </c>
      <c r="E483" s="398"/>
      <c r="F483" s="63">
        <v>0.3</v>
      </c>
      <c r="G483" s="38">
        <v>6</v>
      </c>
      <c r="H483" s="63">
        <v>1.8</v>
      </c>
      <c r="I483" s="63">
        <v>1.984</v>
      </c>
      <c r="J483" s="38">
        <v>234</v>
      </c>
      <c r="K483" s="38" t="s">
        <v>189</v>
      </c>
      <c r="L483" s="39" t="s">
        <v>79</v>
      </c>
      <c r="M483" s="38">
        <v>40</v>
      </c>
      <c r="N483" s="667" t="s">
        <v>696</v>
      </c>
      <c r="O483" s="400"/>
      <c r="P483" s="400"/>
      <c r="Q483" s="400"/>
      <c r="R483" s="401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IFERROR(IF(W483=0,"",ROUNDUP(W483/H483,0)*0.00502),"")</f>
        <v/>
      </c>
      <c r="Y483" s="69" t="s">
        <v>48</v>
      </c>
      <c r="Z483" s="70" t="s">
        <v>48</v>
      </c>
      <c r="AD483" s="71"/>
      <c r="BA483" s="334" t="s">
        <v>66</v>
      </c>
    </row>
    <row r="484" spans="1:53" ht="27" customHeight="1" x14ac:dyDescent="0.25">
      <c r="A484" s="64" t="s">
        <v>697</v>
      </c>
      <c r="B484" s="64" t="s">
        <v>698</v>
      </c>
      <c r="C484" s="37">
        <v>4301051508</v>
      </c>
      <c r="D484" s="398">
        <v>4640242180557</v>
      </c>
      <c r="E484" s="398"/>
      <c r="F484" s="63">
        <v>0.5</v>
      </c>
      <c r="G484" s="38">
        <v>6</v>
      </c>
      <c r="H484" s="63">
        <v>3</v>
      </c>
      <c r="I484" s="63">
        <v>3.2839999999999998</v>
      </c>
      <c r="J484" s="38">
        <v>156</v>
      </c>
      <c r="K484" s="38" t="s">
        <v>80</v>
      </c>
      <c r="L484" s="39" t="s">
        <v>79</v>
      </c>
      <c r="M484" s="38">
        <v>30</v>
      </c>
      <c r="N484" s="668" t="s">
        <v>699</v>
      </c>
      <c r="O484" s="400"/>
      <c r="P484" s="400"/>
      <c r="Q484" s="400"/>
      <c r="R484" s="401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IFERROR(IF(W484=0,"",ROUNDUP(W484/H484,0)*0.00753),"")</f>
        <v/>
      </c>
      <c r="Y484" s="69" t="s">
        <v>48</v>
      </c>
      <c r="Z484" s="70" t="s">
        <v>48</v>
      </c>
      <c r="AD484" s="71"/>
      <c r="BA484" s="335" t="s">
        <v>66</v>
      </c>
    </row>
    <row r="485" spans="1:53" ht="27" customHeight="1" x14ac:dyDescent="0.25">
      <c r="A485" s="64" t="s">
        <v>700</v>
      </c>
      <c r="B485" s="64" t="s">
        <v>701</v>
      </c>
      <c r="C485" s="37">
        <v>4301051448</v>
      </c>
      <c r="D485" s="398">
        <v>4640242181226</v>
      </c>
      <c r="E485" s="398"/>
      <c r="F485" s="63">
        <v>0.3</v>
      </c>
      <c r="G485" s="38">
        <v>6</v>
      </c>
      <c r="H485" s="63">
        <v>1.8</v>
      </c>
      <c r="I485" s="63">
        <v>1.972</v>
      </c>
      <c r="J485" s="38">
        <v>234</v>
      </c>
      <c r="K485" s="38" t="s">
        <v>189</v>
      </c>
      <c r="L485" s="39" t="s">
        <v>79</v>
      </c>
      <c r="M485" s="38">
        <v>30</v>
      </c>
      <c r="N485" s="669" t="s">
        <v>702</v>
      </c>
      <c r="O485" s="400"/>
      <c r="P485" s="400"/>
      <c r="Q485" s="400"/>
      <c r="R485" s="401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IFERROR(IF(W485=0,"",ROUNDUP(W485/H485,0)*0.00502),"")</f>
        <v/>
      </c>
      <c r="Y485" s="69" t="s">
        <v>48</v>
      </c>
      <c r="Z485" s="70" t="s">
        <v>48</v>
      </c>
      <c r="AD485" s="71"/>
      <c r="BA485" s="336" t="s">
        <v>66</v>
      </c>
    </row>
    <row r="486" spans="1:53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6"/>
      <c r="N486" s="402" t="s">
        <v>43</v>
      </c>
      <c r="O486" s="403"/>
      <c r="P486" s="403"/>
      <c r="Q486" s="403"/>
      <c r="R486" s="403"/>
      <c r="S486" s="403"/>
      <c r="T486" s="404"/>
      <c r="U486" s="43" t="s">
        <v>42</v>
      </c>
      <c r="V486" s="44">
        <f>IFERROR(V481/H481,"0")+IFERROR(V482/H482,"0")+IFERROR(V483/H483,"0")+IFERROR(V484/H484,"0")+IFERROR(V485/H485,"0")</f>
        <v>0</v>
      </c>
      <c r="W486" s="44">
        <f>IFERROR(W481/H481,"0")+IFERROR(W482/H482,"0")+IFERROR(W483/H483,"0")+IFERROR(W484/H484,"0")+IFERROR(W485/H485,"0")</f>
        <v>0</v>
      </c>
      <c r="X486" s="44">
        <f>IFERROR(IF(X481="",0,X481),"0")+IFERROR(IF(X482="",0,X482),"0")+IFERROR(IF(X483="",0,X483),"0")+IFERROR(IF(X484="",0,X484),"0")+IFERROR(IF(X485="",0,X485),"0")</f>
        <v>0</v>
      </c>
      <c r="Y486" s="68"/>
      <c r="Z486" s="68"/>
    </row>
    <row r="487" spans="1:53" x14ac:dyDescent="0.2">
      <c r="A487" s="405"/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6"/>
      <c r="N487" s="402" t="s">
        <v>43</v>
      </c>
      <c r="O487" s="403"/>
      <c r="P487" s="403"/>
      <c r="Q487" s="403"/>
      <c r="R487" s="403"/>
      <c r="S487" s="403"/>
      <c r="T487" s="404"/>
      <c r="U487" s="43" t="s">
        <v>0</v>
      </c>
      <c r="V487" s="44">
        <f>IFERROR(SUM(V481:V485),"0")</f>
        <v>0</v>
      </c>
      <c r="W487" s="44">
        <f>IFERROR(SUM(W481:W485),"0")</f>
        <v>0</v>
      </c>
      <c r="X487" s="43"/>
      <c r="Y487" s="68"/>
      <c r="Z487" s="68"/>
    </row>
    <row r="488" spans="1:53" ht="15" customHeight="1" x14ac:dyDescent="0.2">
      <c r="A488" s="405"/>
      <c r="B488" s="405"/>
      <c r="C488" s="405"/>
      <c r="D488" s="405"/>
      <c r="E488" s="405"/>
      <c r="F488" s="405"/>
      <c r="G488" s="405"/>
      <c r="H488" s="405"/>
      <c r="I488" s="405"/>
      <c r="J488" s="405"/>
      <c r="K488" s="405"/>
      <c r="L488" s="405"/>
      <c r="M488" s="673"/>
      <c r="N488" s="670" t="s">
        <v>36</v>
      </c>
      <c r="O488" s="671"/>
      <c r="P488" s="671"/>
      <c r="Q488" s="671"/>
      <c r="R488" s="671"/>
      <c r="S488" s="671"/>
      <c r="T488" s="672"/>
      <c r="U488" s="43" t="s">
        <v>0</v>
      </c>
      <c r="V488" s="44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18000</v>
      </c>
      <c r="W488" s="44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18034.8</v>
      </c>
      <c r="X488" s="43"/>
      <c r="Y488" s="68"/>
      <c r="Z488" s="68"/>
    </row>
    <row r="489" spans="1:53" x14ac:dyDescent="0.2">
      <c r="A489" s="405"/>
      <c r="B489" s="405"/>
      <c r="C489" s="405"/>
      <c r="D489" s="405"/>
      <c r="E489" s="405"/>
      <c r="F489" s="405"/>
      <c r="G489" s="405"/>
      <c r="H489" s="405"/>
      <c r="I489" s="405"/>
      <c r="J489" s="405"/>
      <c r="K489" s="405"/>
      <c r="L489" s="405"/>
      <c r="M489" s="673"/>
      <c r="N489" s="670" t="s">
        <v>37</v>
      </c>
      <c r="O489" s="671"/>
      <c r="P489" s="671"/>
      <c r="Q489" s="671"/>
      <c r="R489" s="671"/>
      <c r="S489" s="671"/>
      <c r="T489" s="672"/>
      <c r="U489" s="43" t="s">
        <v>0</v>
      </c>
      <c r="V48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18765.784615384619</v>
      </c>
      <c r="W48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18801.887999999999</v>
      </c>
      <c r="X489" s="43"/>
      <c r="Y489" s="68"/>
      <c r="Z489" s="68"/>
    </row>
    <row r="490" spans="1:53" x14ac:dyDescent="0.2">
      <c r="A490" s="405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673"/>
      <c r="N490" s="670" t="s">
        <v>38</v>
      </c>
      <c r="O490" s="671"/>
      <c r="P490" s="671"/>
      <c r="Q490" s="671"/>
      <c r="R490" s="671"/>
      <c r="S490" s="671"/>
      <c r="T490" s="672"/>
      <c r="U490" s="43" t="s">
        <v>23</v>
      </c>
      <c r="V49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30</v>
      </c>
      <c r="W49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30</v>
      </c>
      <c r="X490" s="43"/>
      <c r="Y490" s="68"/>
      <c r="Z490" s="68"/>
    </row>
    <row r="491" spans="1:53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673"/>
      <c r="N491" s="670" t="s">
        <v>39</v>
      </c>
      <c r="O491" s="671"/>
      <c r="P491" s="671"/>
      <c r="Q491" s="671"/>
      <c r="R491" s="671"/>
      <c r="S491" s="671"/>
      <c r="T491" s="672"/>
      <c r="U491" s="43" t="s">
        <v>0</v>
      </c>
      <c r="V491" s="44">
        <f>GrossWeightTotal+PalletQtyTotal*25</f>
        <v>19515.784615384619</v>
      </c>
      <c r="W491" s="44">
        <f>GrossWeightTotalR+PalletQtyTotalR*25</f>
        <v>19551.887999999999</v>
      </c>
      <c r="X491" s="43"/>
      <c r="Y491" s="68"/>
      <c r="Z491" s="68"/>
    </row>
    <row r="492" spans="1:53" x14ac:dyDescent="0.2">
      <c r="A492" s="405"/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673"/>
      <c r="N492" s="670" t="s">
        <v>40</v>
      </c>
      <c r="O492" s="671"/>
      <c r="P492" s="671"/>
      <c r="Q492" s="671"/>
      <c r="R492" s="671"/>
      <c r="S492" s="671"/>
      <c r="T492" s="672"/>
      <c r="U492" s="43" t="s">
        <v>23</v>
      </c>
      <c r="V492" s="44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1495.3846153846152</v>
      </c>
      <c r="W492" s="44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1498</v>
      </c>
      <c r="X492" s="43"/>
      <c r="Y492" s="68"/>
      <c r="Z492" s="68"/>
    </row>
    <row r="493" spans="1:53" ht="14.25" x14ac:dyDescent="0.2">
      <c r="A493" s="405"/>
      <c r="B493" s="405"/>
      <c r="C493" s="405"/>
      <c r="D493" s="405"/>
      <c r="E493" s="405"/>
      <c r="F493" s="405"/>
      <c r="G493" s="405"/>
      <c r="H493" s="405"/>
      <c r="I493" s="405"/>
      <c r="J493" s="405"/>
      <c r="K493" s="405"/>
      <c r="L493" s="405"/>
      <c r="M493" s="673"/>
      <c r="N493" s="670" t="s">
        <v>41</v>
      </c>
      <c r="O493" s="671"/>
      <c r="P493" s="671"/>
      <c r="Q493" s="671"/>
      <c r="R493" s="671"/>
      <c r="S493" s="671"/>
      <c r="T493" s="672"/>
      <c r="U493" s="46" t="s">
        <v>54</v>
      </c>
      <c r="V493" s="43"/>
      <c r="W493" s="43"/>
      <c r="X493" s="43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32.581499999999998</v>
      </c>
      <c r="Y493" s="68"/>
      <c r="Z493" s="68"/>
    </row>
    <row r="494" spans="1:53" ht="13.5" thickBot="1" x14ac:dyDescent="0.25"/>
    <row r="495" spans="1:53" ht="27" thickTop="1" thickBot="1" x14ac:dyDescent="0.25">
      <c r="A495" s="47" t="s">
        <v>9</v>
      </c>
      <c r="B495" s="72" t="s">
        <v>75</v>
      </c>
      <c r="C495" s="674" t="s">
        <v>106</v>
      </c>
      <c r="D495" s="674" t="s">
        <v>106</v>
      </c>
      <c r="E495" s="674" t="s">
        <v>106</v>
      </c>
      <c r="F495" s="674" t="s">
        <v>106</v>
      </c>
      <c r="G495" s="674" t="s">
        <v>264</v>
      </c>
      <c r="H495" s="674" t="s">
        <v>264</v>
      </c>
      <c r="I495" s="674" t="s">
        <v>264</v>
      </c>
      <c r="J495" s="674" t="s">
        <v>264</v>
      </c>
      <c r="K495" s="675"/>
      <c r="L495" s="674" t="s">
        <v>264</v>
      </c>
      <c r="M495" s="674" t="s">
        <v>264</v>
      </c>
      <c r="N495" s="674" t="s">
        <v>264</v>
      </c>
      <c r="O495" s="674" t="s">
        <v>471</v>
      </c>
      <c r="P495" s="674" t="s">
        <v>471</v>
      </c>
      <c r="Q495" s="674" t="s">
        <v>527</v>
      </c>
      <c r="R495" s="674" t="s">
        <v>527</v>
      </c>
      <c r="S495" s="72" t="s">
        <v>615</v>
      </c>
      <c r="T495" s="72" t="s">
        <v>660</v>
      </c>
      <c r="U495" s="1"/>
      <c r="Z495" s="61"/>
      <c r="AC495" s="1"/>
    </row>
    <row r="496" spans="1:53" ht="14.25" customHeight="1" thickTop="1" x14ac:dyDescent="0.2">
      <c r="A496" s="676" t="s">
        <v>10</v>
      </c>
      <c r="B496" s="674" t="s">
        <v>75</v>
      </c>
      <c r="C496" s="674" t="s">
        <v>107</v>
      </c>
      <c r="D496" s="674" t="s">
        <v>115</v>
      </c>
      <c r="E496" s="674" t="s">
        <v>106</v>
      </c>
      <c r="F496" s="674" t="s">
        <v>255</v>
      </c>
      <c r="G496" s="674" t="s">
        <v>265</v>
      </c>
      <c r="H496" s="674" t="s">
        <v>272</v>
      </c>
      <c r="I496" s="674" t="s">
        <v>292</v>
      </c>
      <c r="J496" s="674" t="s">
        <v>358</v>
      </c>
      <c r="K496" s="1"/>
      <c r="L496" s="674" t="s">
        <v>361</v>
      </c>
      <c r="M496" s="674" t="s">
        <v>443</v>
      </c>
      <c r="N496" s="674" t="s">
        <v>462</v>
      </c>
      <c r="O496" s="674" t="s">
        <v>472</v>
      </c>
      <c r="P496" s="674" t="s">
        <v>501</v>
      </c>
      <c r="Q496" s="674" t="s">
        <v>528</v>
      </c>
      <c r="R496" s="674" t="s">
        <v>584</v>
      </c>
      <c r="S496" s="674" t="s">
        <v>615</v>
      </c>
      <c r="T496" s="674" t="s">
        <v>661</v>
      </c>
      <c r="U496" s="1"/>
      <c r="Z496" s="61"/>
      <c r="AC496" s="1"/>
    </row>
    <row r="497" spans="1:29" ht="13.5" thickBot="1" x14ac:dyDescent="0.25">
      <c r="A497" s="677"/>
      <c r="B497" s="674"/>
      <c r="C497" s="674"/>
      <c r="D497" s="674"/>
      <c r="E497" s="674"/>
      <c r="F497" s="674"/>
      <c r="G497" s="674"/>
      <c r="H497" s="674"/>
      <c r="I497" s="674"/>
      <c r="J497" s="674"/>
      <c r="K497" s="1"/>
      <c r="L497" s="674"/>
      <c r="M497" s="674"/>
      <c r="N497" s="674"/>
      <c r="O497" s="674"/>
      <c r="P497" s="674"/>
      <c r="Q497" s="674"/>
      <c r="R497" s="674"/>
      <c r="S497" s="674"/>
      <c r="T497" s="674"/>
      <c r="U497" s="1"/>
      <c r="Z497" s="61"/>
      <c r="AC497" s="1"/>
    </row>
    <row r="498" spans="1:29" ht="18" thickTop="1" thickBot="1" x14ac:dyDescent="0.25">
      <c r="A498" s="47" t="s">
        <v>13</v>
      </c>
      <c r="B498" s="53">
        <f>IFERROR(W22*1,"0")+IFERROR(W26*1,"0")+IFERROR(W27*1,"0")+IFERROR(W28*1,"0")+IFERROR(W29*1,"0")+IFERROR(W30*1,"0")+IFERROR(W31*1,"0")+IFERROR(W35*1,"0")+IFERROR(W39*1,"0")+IFERROR(W43*1,"0")</f>
        <v>0</v>
      </c>
      <c r="C498" s="53">
        <f>IFERROR(W49*1,"0")+IFERROR(W50*1,"0")</f>
        <v>0</v>
      </c>
      <c r="D498" s="53">
        <f>IFERROR(W55*1,"0")+IFERROR(W56*1,"0")+IFERROR(W57*1,"0")+IFERROR(W58*1,"0")</f>
        <v>0</v>
      </c>
      <c r="E49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498" s="53">
        <f>IFERROR(W133*1,"0")+IFERROR(W134*1,"0")+IFERROR(W135*1,"0")+IFERROR(W136*1,"0")</f>
        <v>0</v>
      </c>
      <c r="G498" s="53">
        <f>IFERROR(W142*1,"0")+IFERROR(W143*1,"0")+IFERROR(W144*1,"0")</f>
        <v>0</v>
      </c>
      <c r="H498" s="53">
        <f>IFERROR(W149*1,"0")+IFERROR(W150*1,"0")+IFERROR(W151*1,"0")+IFERROR(W152*1,"0")+IFERROR(W153*1,"0")+IFERROR(W154*1,"0")+IFERROR(W155*1,"0")+IFERROR(W156*1,"0")+IFERROR(W157*1,"0")</f>
        <v>0</v>
      </c>
      <c r="I498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498" s="53">
        <f>IFERROR(W207*1,"0")</f>
        <v>0</v>
      </c>
      <c r="K498" s="1"/>
      <c r="L498" s="53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4804.8</v>
      </c>
      <c r="M498" s="53">
        <f>IFERROR(W272*1,"0")+IFERROR(W273*1,"0")+IFERROR(W274*1,"0")+IFERROR(W275*1,"0")+IFERROR(W276*1,"0")+IFERROR(W277*1,"0")+IFERROR(W278*1,"0")+IFERROR(W279*1,"0")+IFERROR(W283*1,"0")+IFERROR(W284*1,"0")</f>
        <v>0</v>
      </c>
      <c r="N498" s="53">
        <f>IFERROR(W289*1,"0")+IFERROR(W293*1,"0")+IFERROR(W297*1,"0")+IFERROR(W301*1,"0")</f>
        <v>0</v>
      </c>
      <c r="O498" s="53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13230</v>
      </c>
      <c r="P498" s="53">
        <f>IFERROR(W334*1,"0")+IFERROR(W335*1,"0")+IFERROR(W336*1,"0")+IFERROR(W337*1,"0")+IFERROR(W338*1,"0")+IFERROR(W342*1,"0")+IFERROR(W343*1,"0")+IFERROR(W347*1,"0")+IFERROR(W348*1,"0")+IFERROR(W349*1,"0")+IFERROR(W350*1,"0")+IFERROR(W354*1,"0")</f>
        <v>0</v>
      </c>
      <c r="Q498" s="53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0</v>
      </c>
      <c r="R498" s="53">
        <f>IFERROR(W400*1,"0")+IFERROR(W401*1,"0")+IFERROR(W405*1,"0")+IFERROR(W406*1,"0")+IFERROR(W407*1,"0")+IFERROR(W408*1,"0")+IFERROR(W409*1,"0")+IFERROR(W410*1,"0")+IFERROR(W411*1,"0")+IFERROR(W415*1,"0")+IFERROR(W419*1,"0")+IFERROR(W423*1,"0")</f>
        <v>0</v>
      </c>
      <c r="S498" s="53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0</v>
      </c>
      <c r="T498" s="53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0</v>
      </c>
      <c r="U498" s="1"/>
      <c r="Z498" s="61"/>
      <c r="AC498" s="1"/>
    </row>
  </sheetData>
  <sheetProtection algorithmName="SHA-512" hashValue="WOfR+atoBftV8mfcwbIDZ8H7eumXdMfAwJtpWDytmjoJVbPe1mEnJCnW3mxirFWa6IA9j4pCeZvQVt+7t/S7jg==" saltValue="PAMYVfmxNDuMSMEKiEjZv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88">
    <mergeCell ref="S496:S497"/>
    <mergeCell ref="T496:T497"/>
    <mergeCell ref="C495:F495"/>
    <mergeCell ref="G495:N495"/>
    <mergeCell ref="O495:P495"/>
    <mergeCell ref="Q495:R495"/>
    <mergeCell ref="A496:A497"/>
    <mergeCell ref="B496:B497"/>
    <mergeCell ref="C496:C497"/>
    <mergeCell ref="D496:D497"/>
    <mergeCell ref="E496:E497"/>
    <mergeCell ref="F496:F497"/>
    <mergeCell ref="G496:G497"/>
    <mergeCell ref="H496:H497"/>
    <mergeCell ref="I496:I497"/>
    <mergeCell ref="J496:J497"/>
    <mergeCell ref="L496:L497"/>
    <mergeCell ref="M496:M497"/>
    <mergeCell ref="N496:N497"/>
    <mergeCell ref="O496:O497"/>
    <mergeCell ref="P496:P497"/>
    <mergeCell ref="Q496:Q497"/>
    <mergeCell ref="R496:R497"/>
    <mergeCell ref="D484:E484"/>
    <mergeCell ref="N484:R484"/>
    <mergeCell ref="D485:E485"/>
    <mergeCell ref="N485:R485"/>
    <mergeCell ref="N486:T486"/>
    <mergeCell ref="A486:M487"/>
    <mergeCell ref="N487:T487"/>
    <mergeCell ref="N488:T488"/>
    <mergeCell ref="A488:M493"/>
    <mergeCell ref="N489:T489"/>
    <mergeCell ref="N490:T490"/>
    <mergeCell ref="N491:T491"/>
    <mergeCell ref="N492:T492"/>
    <mergeCell ref="N493:T493"/>
    <mergeCell ref="N478:T478"/>
    <mergeCell ref="A478:M479"/>
    <mergeCell ref="N479:T479"/>
    <mergeCell ref="A480:X480"/>
    <mergeCell ref="D481:E481"/>
    <mergeCell ref="N481:R481"/>
    <mergeCell ref="D482:E482"/>
    <mergeCell ref="N482:R482"/>
    <mergeCell ref="D483:E483"/>
    <mergeCell ref="N483:R483"/>
    <mergeCell ref="A473:X473"/>
    <mergeCell ref="D474:E474"/>
    <mergeCell ref="N474:R474"/>
    <mergeCell ref="D475:E475"/>
    <mergeCell ref="N475:R475"/>
    <mergeCell ref="D476:E476"/>
    <mergeCell ref="N476:R476"/>
    <mergeCell ref="D477:E477"/>
    <mergeCell ref="N477:R477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N471:T471"/>
    <mergeCell ref="A471:M472"/>
    <mergeCell ref="N472:T472"/>
    <mergeCell ref="A460:X460"/>
    <mergeCell ref="A461:X461"/>
    <mergeCell ref="A462:X462"/>
    <mergeCell ref="D463:E463"/>
    <mergeCell ref="N463:R463"/>
    <mergeCell ref="D464:E464"/>
    <mergeCell ref="N464:R464"/>
    <mergeCell ref="D465:E465"/>
    <mergeCell ref="N465:R465"/>
    <mergeCell ref="A454:X454"/>
    <mergeCell ref="D455:E455"/>
    <mergeCell ref="N455:R455"/>
    <mergeCell ref="D456:E456"/>
    <mergeCell ref="N456:R456"/>
    <mergeCell ref="D457:E457"/>
    <mergeCell ref="N457:R457"/>
    <mergeCell ref="N458:T458"/>
    <mergeCell ref="A458:M459"/>
    <mergeCell ref="N459:T459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D448:E448"/>
    <mergeCell ref="N448:R448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D442:E442"/>
    <mergeCell ref="N442:R442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A426:X426"/>
    <mergeCell ref="A427:X427"/>
    <mergeCell ref="A428:X428"/>
    <mergeCell ref="D429:E429"/>
    <mergeCell ref="N429:R429"/>
    <mergeCell ref="D430:E430"/>
    <mergeCell ref="N430:R430"/>
    <mergeCell ref="D431:E431"/>
    <mergeCell ref="N431:R431"/>
    <mergeCell ref="N420:T420"/>
    <mergeCell ref="A420:M421"/>
    <mergeCell ref="N421:T421"/>
    <mergeCell ref="A422:X422"/>
    <mergeCell ref="D423:E423"/>
    <mergeCell ref="N423:R423"/>
    <mergeCell ref="N424:T424"/>
    <mergeCell ref="A424:M425"/>
    <mergeCell ref="N425:T425"/>
    <mergeCell ref="A414:X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12:T412"/>
    <mergeCell ref="A412:M413"/>
    <mergeCell ref="N413:T413"/>
    <mergeCell ref="N402:T402"/>
    <mergeCell ref="A402:M403"/>
    <mergeCell ref="N403:T403"/>
    <mergeCell ref="A404:X404"/>
    <mergeCell ref="D405:E405"/>
    <mergeCell ref="N405:R405"/>
    <mergeCell ref="D406:E406"/>
    <mergeCell ref="N406:R406"/>
    <mergeCell ref="D407:E407"/>
    <mergeCell ref="N407:R407"/>
    <mergeCell ref="N396:T396"/>
    <mergeCell ref="A396:M397"/>
    <mergeCell ref="N397:T397"/>
    <mergeCell ref="A398:X398"/>
    <mergeCell ref="A399:X399"/>
    <mergeCell ref="D400:E400"/>
    <mergeCell ref="N400:R400"/>
    <mergeCell ref="D401:E401"/>
    <mergeCell ref="N401:R401"/>
    <mergeCell ref="A391:X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N385:T385"/>
    <mergeCell ref="A385:M386"/>
    <mergeCell ref="N386:T386"/>
    <mergeCell ref="A387:X387"/>
    <mergeCell ref="D388:E388"/>
    <mergeCell ref="N388:R388"/>
    <mergeCell ref="N389:T389"/>
    <mergeCell ref="A389:M390"/>
    <mergeCell ref="N390:T390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D373:E373"/>
    <mergeCell ref="N373:R373"/>
    <mergeCell ref="A364:X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A357:X357"/>
    <mergeCell ref="A358:X358"/>
    <mergeCell ref="A359:X359"/>
    <mergeCell ref="D360:E360"/>
    <mergeCell ref="N360:R360"/>
    <mergeCell ref="D361:E361"/>
    <mergeCell ref="N361:R361"/>
    <mergeCell ref="N362:T362"/>
    <mergeCell ref="A362:M363"/>
    <mergeCell ref="N363:T363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A332:X332"/>
    <mergeCell ref="A333:X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N326:T326"/>
    <mergeCell ref="A326:M327"/>
    <mergeCell ref="N327:T327"/>
    <mergeCell ref="A328:X328"/>
    <mergeCell ref="D329:E329"/>
    <mergeCell ref="N329:R329"/>
    <mergeCell ref="N330:T330"/>
    <mergeCell ref="A330:M331"/>
    <mergeCell ref="N331:T331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D319:E319"/>
    <mergeCell ref="N319:R319"/>
    <mergeCell ref="D309:E309"/>
    <mergeCell ref="N309:R309"/>
    <mergeCell ref="D310:E310"/>
    <mergeCell ref="N310:R310"/>
    <mergeCell ref="D311:E311"/>
    <mergeCell ref="N311:R311"/>
    <mergeCell ref="D312:E312"/>
    <mergeCell ref="N312:R312"/>
    <mergeCell ref="D313:E313"/>
    <mergeCell ref="N313:R313"/>
    <mergeCell ref="N302:T302"/>
    <mergeCell ref="A302:M303"/>
    <mergeCell ref="N303:T303"/>
    <mergeCell ref="A304:X304"/>
    <mergeCell ref="A305:X305"/>
    <mergeCell ref="A306:X306"/>
    <mergeCell ref="D307:E307"/>
    <mergeCell ref="N307:R307"/>
    <mergeCell ref="D308:E308"/>
    <mergeCell ref="N308:R308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73:E273"/>
    <mergeCell ref="N273:R273"/>
    <mergeCell ref="D274:E274"/>
    <mergeCell ref="N274:R274"/>
    <mergeCell ref="D275:E275"/>
    <mergeCell ref="N275:R275"/>
    <mergeCell ref="D276:E276"/>
    <mergeCell ref="N276:R276"/>
    <mergeCell ref="D277:E277"/>
    <mergeCell ref="N277:R277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A233:X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N231:T231"/>
    <mergeCell ref="A231:M232"/>
    <mergeCell ref="N232:T232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A210:X210"/>
    <mergeCell ref="A211:X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N203:T203"/>
    <mergeCell ref="A203:M204"/>
    <mergeCell ref="N204:T204"/>
    <mergeCell ref="A205:X205"/>
    <mergeCell ref="A206:X206"/>
    <mergeCell ref="D207:E207"/>
    <mergeCell ref="N207:R207"/>
    <mergeCell ref="N208:T208"/>
    <mergeCell ref="A208:M209"/>
    <mergeCell ref="N209:T209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9"/>
    </row>
    <row r="3" spans="2:8" x14ac:dyDescent="0.2">
      <c r="B3" s="54" t="s">
        <v>704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705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706</v>
      </c>
      <c r="C6" s="54" t="s">
        <v>707</v>
      </c>
      <c r="D6" s="54" t="s">
        <v>708</v>
      </c>
      <c r="E6" s="54" t="s">
        <v>48</v>
      </c>
    </row>
    <row r="7" spans="2:8" x14ac:dyDescent="0.2">
      <c r="B7" s="54" t="s">
        <v>709</v>
      </c>
      <c r="C7" s="54" t="s">
        <v>710</v>
      </c>
      <c r="D7" s="54" t="s">
        <v>711</v>
      </c>
      <c r="E7" s="54" t="s">
        <v>48</v>
      </c>
    </row>
    <row r="8" spans="2:8" x14ac:dyDescent="0.2">
      <c r="B8" s="54" t="s">
        <v>712</v>
      </c>
      <c r="C8" s="54" t="s">
        <v>713</v>
      </c>
      <c r="D8" s="54" t="s">
        <v>714</v>
      </c>
      <c r="E8" s="54" t="s">
        <v>48</v>
      </c>
    </row>
    <row r="9" spans="2:8" x14ac:dyDescent="0.2">
      <c r="B9" s="54" t="s">
        <v>715</v>
      </c>
      <c r="C9" s="54" t="s">
        <v>716</v>
      </c>
      <c r="D9" s="54" t="s">
        <v>717</v>
      </c>
      <c r="E9" s="54" t="s">
        <v>48</v>
      </c>
    </row>
    <row r="10" spans="2:8" x14ac:dyDescent="0.2">
      <c r="B10" s="54" t="s">
        <v>718</v>
      </c>
      <c r="C10" s="54" t="s">
        <v>719</v>
      </c>
      <c r="D10" s="54" t="s">
        <v>720</v>
      </c>
      <c r="E10" s="54" t="s">
        <v>48</v>
      </c>
    </row>
    <row r="11" spans="2:8" x14ac:dyDescent="0.2">
      <c r="B11" s="54" t="s">
        <v>721</v>
      </c>
      <c r="C11" s="54" t="s">
        <v>722</v>
      </c>
      <c r="D11" s="54" t="s">
        <v>723</v>
      </c>
      <c r="E11" s="54" t="s">
        <v>48</v>
      </c>
    </row>
    <row r="13" spans="2:8" x14ac:dyDescent="0.2">
      <c r="B13" s="54" t="s">
        <v>724</v>
      </c>
      <c r="C13" s="54" t="s">
        <v>707</v>
      </c>
      <c r="D13" s="54" t="s">
        <v>48</v>
      </c>
      <c r="E13" s="54" t="s">
        <v>48</v>
      </c>
    </row>
    <row r="15" spans="2:8" x14ac:dyDescent="0.2">
      <c r="B15" s="54" t="s">
        <v>725</v>
      </c>
      <c r="C15" s="54" t="s">
        <v>710</v>
      </c>
      <c r="D15" s="54" t="s">
        <v>48</v>
      </c>
      <c r="E15" s="54" t="s">
        <v>48</v>
      </c>
    </row>
    <row r="17" spans="2:5" x14ac:dyDescent="0.2">
      <c r="B17" s="54" t="s">
        <v>726</v>
      </c>
      <c r="C17" s="54" t="s">
        <v>713</v>
      </c>
      <c r="D17" s="54" t="s">
        <v>48</v>
      </c>
      <c r="E17" s="54" t="s">
        <v>48</v>
      </c>
    </row>
    <row r="19" spans="2:5" x14ac:dyDescent="0.2">
      <c r="B19" s="54" t="s">
        <v>727</v>
      </c>
      <c r="C19" s="54" t="s">
        <v>716</v>
      </c>
      <c r="D19" s="54" t="s">
        <v>48</v>
      </c>
      <c r="E19" s="54" t="s">
        <v>48</v>
      </c>
    </row>
    <row r="21" spans="2:5" x14ac:dyDescent="0.2">
      <c r="B21" s="54" t="s">
        <v>728</v>
      </c>
      <c r="C21" s="54" t="s">
        <v>719</v>
      </c>
      <c r="D21" s="54" t="s">
        <v>48</v>
      </c>
      <c r="E21" s="54" t="s">
        <v>48</v>
      </c>
    </row>
    <row r="23" spans="2:5" x14ac:dyDescent="0.2">
      <c r="B23" s="54" t="s">
        <v>729</v>
      </c>
      <c r="C23" s="54" t="s">
        <v>722</v>
      </c>
      <c r="D23" s="54" t="s">
        <v>48</v>
      </c>
      <c r="E23" s="54" t="s">
        <v>48</v>
      </c>
    </row>
    <row r="25" spans="2:5" x14ac:dyDescent="0.2">
      <c r="B25" s="54" t="s">
        <v>730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734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735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736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737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738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739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740</v>
      </c>
      <c r="C35" s="54" t="s">
        <v>48</v>
      </c>
      <c r="D35" s="54" t="s">
        <v>48</v>
      </c>
      <c r="E35" s="54" t="s">
        <v>48</v>
      </c>
    </row>
  </sheetData>
  <sheetProtection algorithmName="SHA-512" hashValue="mLRaTb2e8RvIB7UIHjZkl6lNddsmGlaM+sZutjHw/MK5GFuLaJkA/8Ahabf5vJAvYNS/MXIajfzz0INNOZXpkQ==" saltValue="F8EVQtXmBl44Z3sDEBi5k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1108</vt:i4>
      </vt:variant>
    </vt:vector>
  </HeadingPairs>
  <TitlesOfParts>
    <vt:vector size="11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2024-01-23T08:22:40Z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