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1,24 Патяка\"/>
    </mc:Choice>
  </mc:AlternateContent>
  <xr:revisionPtr revIDLastSave="0" documentId="13_ncr:1_{E7F29979-0A30-43ED-BBDB-C3018F7401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X465" i="1"/>
  <c r="W465" i="1"/>
  <c r="X464" i="1"/>
  <c r="X469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W442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X426" i="1"/>
  <c r="X428" i="1" s="1"/>
  <c r="W426" i="1"/>
  <c r="W428" i="1" s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W424" i="1" s="1"/>
  <c r="N414" i="1"/>
  <c r="V410" i="1"/>
  <c r="W409" i="1"/>
  <c r="V409" i="1"/>
  <c r="X408" i="1"/>
  <c r="X409" i="1" s="1"/>
  <c r="W408" i="1"/>
  <c r="W410" i="1" s="1"/>
  <c r="V406" i="1"/>
  <c r="V405" i="1"/>
  <c r="W404" i="1"/>
  <c r="V402" i="1"/>
  <c r="W401" i="1"/>
  <c r="V401" i="1"/>
  <c r="X400" i="1"/>
  <c r="X401" i="1" s="1"/>
  <c r="W400" i="1"/>
  <c r="W402" i="1" s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X392" i="1"/>
  <c r="W392" i="1"/>
  <c r="N392" i="1"/>
  <c r="W391" i="1"/>
  <c r="X391" i="1" s="1"/>
  <c r="N391" i="1"/>
  <c r="X390" i="1"/>
  <c r="W390" i="1"/>
  <c r="W397" i="1" s="1"/>
  <c r="N390" i="1"/>
  <c r="V388" i="1"/>
  <c r="V387" i="1"/>
  <c r="X386" i="1"/>
  <c r="W386" i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W363" i="1" s="1"/>
  <c r="N350" i="1"/>
  <c r="V348" i="1"/>
  <c r="V347" i="1"/>
  <c r="X346" i="1"/>
  <c r="W346" i="1"/>
  <c r="N346" i="1"/>
  <c r="W345" i="1"/>
  <c r="N345" i="1"/>
  <c r="V341" i="1"/>
  <c r="V340" i="1"/>
  <c r="W339" i="1"/>
  <c r="N339" i="1"/>
  <c r="V337" i="1"/>
  <c r="V336" i="1"/>
  <c r="W335" i="1"/>
  <c r="X335" i="1" s="1"/>
  <c r="N335" i="1"/>
  <c r="X334" i="1"/>
  <c r="X336" i="1" s="1"/>
  <c r="W334" i="1"/>
  <c r="N334" i="1"/>
  <c r="W333" i="1"/>
  <c r="X333" i="1" s="1"/>
  <c r="N333" i="1"/>
  <c r="X332" i="1"/>
  <c r="W332" i="1"/>
  <c r="W336" i="1" s="1"/>
  <c r="N332" i="1"/>
  <c r="V330" i="1"/>
  <c r="W329" i="1"/>
  <c r="V329" i="1"/>
  <c r="X328" i="1"/>
  <c r="W328" i="1"/>
  <c r="N328" i="1"/>
  <c r="W327" i="1"/>
  <c r="N327" i="1"/>
  <c r="V325" i="1"/>
  <c r="V324" i="1"/>
  <c r="W323" i="1"/>
  <c r="X323" i="1" s="1"/>
  <c r="N323" i="1"/>
  <c r="X322" i="1"/>
  <c r="W322" i="1"/>
  <c r="X321" i="1"/>
  <c r="W321" i="1"/>
  <c r="N321" i="1"/>
  <c r="W320" i="1"/>
  <c r="X320" i="1" s="1"/>
  <c r="N320" i="1"/>
  <c r="X319" i="1"/>
  <c r="X324" i="1" s="1"/>
  <c r="W319" i="1"/>
  <c r="N319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W310" i="1"/>
  <c r="N310" i="1"/>
  <c r="W309" i="1"/>
  <c r="V307" i="1"/>
  <c r="V306" i="1"/>
  <c r="X305" i="1"/>
  <c r="W305" i="1"/>
  <c r="N305" i="1"/>
  <c r="W304" i="1"/>
  <c r="X304" i="1" s="1"/>
  <c r="W303" i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O481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W248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V196" i="1"/>
  <c r="W195" i="1"/>
  <c r="V195" i="1"/>
  <c r="X194" i="1"/>
  <c r="X195" i="1" s="1"/>
  <c r="W194" i="1"/>
  <c r="J481" i="1" s="1"/>
  <c r="N194" i="1"/>
  <c r="V191" i="1"/>
  <c r="V190" i="1"/>
  <c r="X189" i="1"/>
  <c r="W189" i="1"/>
  <c r="N189" i="1"/>
  <c r="W188" i="1"/>
  <c r="X188" i="1" s="1"/>
  <c r="N188" i="1"/>
  <c r="X187" i="1"/>
  <c r="W187" i="1"/>
  <c r="X186" i="1"/>
  <c r="X190" i="1" s="1"/>
  <c r="W186" i="1"/>
  <c r="W191" i="1" s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W183" i="1" s="1"/>
  <c r="N166" i="1"/>
  <c r="V164" i="1"/>
  <c r="V163" i="1"/>
  <c r="W162" i="1"/>
  <c r="X162" i="1" s="1"/>
  <c r="N162" i="1"/>
  <c r="X161" i="1"/>
  <c r="W161" i="1"/>
  <c r="N161" i="1"/>
  <c r="W160" i="1"/>
  <c r="X160" i="1" s="1"/>
  <c r="N160" i="1"/>
  <c r="X159" i="1"/>
  <c r="W159" i="1"/>
  <c r="W163" i="1" s="1"/>
  <c r="N159" i="1"/>
  <c r="V157" i="1"/>
  <c r="V156" i="1"/>
  <c r="X155" i="1"/>
  <c r="W155" i="1"/>
  <c r="N155" i="1"/>
  <c r="W154" i="1"/>
  <c r="W157" i="1" s="1"/>
  <c r="V152" i="1"/>
  <c r="V151" i="1"/>
  <c r="X150" i="1"/>
  <c r="W150" i="1"/>
  <c r="N150" i="1"/>
  <c r="W149" i="1"/>
  <c r="I481" i="1" s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X137" i="1" s="1"/>
  <c r="N137" i="1"/>
  <c r="X136" i="1"/>
  <c r="W136" i="1"/>
  <c r="N136" i="1"/>
  <c r="V133" i="1"/>
  <c r="V132" i="1"/>
  <c r="X131" i="1"/>
  <c r="W131" i="1"/>
  <c r="N131" i="1"/>
  <c r="W130" i="1"/>
  <c r="X130" i="1" s="1"/>
  <c r="N130" i="1"/>
  <c r="X129" i="1"/>
  <c r="X132" i="1" s="1"/>
  <c r="W129" i="1"/>
  <c r="N129" i="1"/>
  <c r="V125" i="1"/>
  <c r="V124" i="1"/>
  <c r="X123" i="1"/>
  <c r="W123" i="1"/>
  <c r="N123" i="1"/>
  <c r="W122" i="1"/>
  <c r="X122" i="1" s="1"/>
  <c r="N122" i="1"/>
  <c r="X121" i="1"/>
  <c r="X124" i="1" s="1"/>
  <c r="W121" i="1"/>
  <c r="W125" i="1" s="1"/>
  <c r="V118" i="1"/>
  <c r="V117" i="1"/>
  <c r="W116" i="1"/>
  <c r="X116" i="1" s="1"/>
  <c r="W115" i="1"/>
  <c r="X115" i="1" s="1"/>
  <c r="W114" i="1"/>
  <c r="X114" i="1" s="1"/>
  <c r="W113" i="1"/>
  <c r="W117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X98" i="1" s="1"/>
  <c r="W91" i="1"/>
  <c r="W99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W89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W66" i="1"/>
  <c r="X66" i="1" s="1"/>
  <c r="N66" i="1"/>
  <c r="X65" i="1"/>
  <c r="W65" i="1"/>
  <c r="X64" i="1"/>
  <c r="W64" i="1"/>
  <c r="X63" i="1"/>
  <c r="X80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V471" i="1" l="1"/>
  <c r="V474" i="1"/>
  <c r="X32" i="1"/>
  <c r="X59" i="1"/>
  <c r="X145" i="1"/>
  <c r="X163" i="1"/>
  <c r="X214" i="1"/>
  <c r="F9" i="1"/>
  <c r="J9" i="1"/>
  <c r="F10" i="1"/>
  <c r="W33" i="1"/>
  <c r="W37" i="1"/>
  <c r="W41" i="1"/>
  <c r="W45" i="1"/>
  <c r="W51" i="1"/>
  <c r="W60" i="1"/>
  <c r="W81" i="1"/>
  <c r="W88" i="1"/>
  <c r="W98" i="1"/>
  <c r="W111" i="1"/>
  <c r="W118" i="1"/>
  <c r="W124" i="1"/>
  <c r="W132" i="1"/>
  <c r="W146" i="1"/>
  <c r="W151" i="1"/>
  <c r="W156" i="1"/>
  <c r="W164" i="1"/>
  <c r="W184" i="1"/>
  <c r="W190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81" i="1"/>
  <c r="W266" i="1"/>
  <c r="X258" i="1"/>
  <c r="X265" i="1" s="1"/>
  <c r="F481" i="1"/>
  <c r="H9" i="1"/>
  <c r="W473" i="1"/>
  <c r="W472" i="1"/>
  <c r="V475" i="1"/>
  <c r="W24" i="1"/>
  <c r="X35" i="1"/>
  <c r="X36" i="1" s="1"/>
  <c r="X476" i="1" s="1"/>
  <c r="X39" i="1"/>
  <c r="X40" i="1" s="1"/>
  <c r="X43" i="1"/>
  <c r="X44" i="1" s="1"/>
  <c r="X49" i="1"/>
  <c r="X51" i="1" s="1"/>
  <c r="W52" i="1"/>
  <c r="D481" i="1"/>
  <c r="W59" i="1"/>
  <c r="E481" i="1"/>
  <c r="W80" i="1"/>
  <c r="X83" i="1"/>
  <c r="X88" i="1" s="1"/>
  <c r="X101" i="1"/>
  <c r="X110" i="1" s="1"/>
  <c r="X113" i="1"/>
  <c r="X117" i="1" s="1"/>
  <c r="G481" i="1"/>
  <c r="W133" i="1"/>
  <c r="H481" i="1"/>
  <c r="W145" i="1"/>
  <c r="X149" i="1"/>
  <c r="X151" i="1" s="1"/>
  <c r="W152" i="1"/>
  <c r="X154" i="1"/>
  <c r="X156" i="1" s="1"/>
  <c r="X166" i="1"/>
  <c r="X183" i="1" s="1"/>
  <c r="W196" i="1"/>
  <c r="L481" i="1"/>
  <c r="W214" i="1"/>
  <c r="W225" i="1"/>
  <c r="W236" i="1"/>
  <c r="X227" i="1"/>
  <c r="X236" i="1" s="1"/>
  <c r="W243" i="1"/>
  <c r="W249" i="1"/>
  <c r="W254" i="1"/>
  <c r="X251" i="1"/>
  <c r="X254" i="1" s="1"/>
  <c r="W265" i="1"/>
  <c r="W271" i="1"/>
  <c r="N481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W300" i="1"/>
  <c r="X292" i="1"/>
  <c r="X300" i="1" s="1"/>
  <c r="W301" i="1"/>
  <c r="W307" i="1"/>
  <c r="X303" i="1"/>
  <c r="X306" i="1" s="1"/>
  <c r="W306" i="1"/>
  <c r="W312" i="1"/>
  <c r="X309" i="1"/>
  <c r="X311" i="1" s="1"/>
  <c r="W325" i="1"/>
  <c r="W330" i="1"/>
  <c r="X327" i="1"/>
  <c r="X329" i="1" s="1"/>
  <c r="W337" i="1"/>
  <c r="W340" i="1"/>
  <c r="X339" i="1"/>
  <c r="X340" i="1" s="1"/>
  <c r="W341" i="1"/>
  <c r="W348" i="1"/>
  <c r="X345" i="1"/>
  <c r="X347" i="1" s="1"/>
  <c r="Q481" i="1"/>
  <c r="W347" i="1"/>
  <c r="X363" i="1"/>
  <c r="W382" i="1"/>
  <c r="R481" i="1"/>
  <c r="W388" i="1"/>
  <c r="X385" i="1"/>
  <c r="X387" i="1" s="1"/>
  <c r="W387" i="1"/>
  <c r="X397" i="1"/>
  <c r="T481" i="1"/>
  <c r="W449" i="1"/>
  <c r="X447" i="1"/>
  <c r="X449" i="1" s="1"/>
  <c r="W450" i="1"/>
  <c r="W462" i="1"/>
  <c r="W470" i="1"/>
  <c r="B481" i="1"/>
  <c r="S481" i="1"/>
  <c r="P481" i="1"/>
  <c r="W324" i="1"/>
  <c r="W364" i="1"/>
  <c r="W371" i="1"/>
  <c r="X366" i="1"/>
  <c r="X370" i="1" s="1"/>
  <c r="W370" i="1"/>
  <c r="W381" i="1"/>
  <c r="X377" i="1"/>
  <c r="X381" i="1" s="1"/>
  <c r="W398" i="1"/>
  <c r="W405" i="1"/>
  <c r="X404" i="1"/>
  <c r="X405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W475" i="1" l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<sst xmlns="http://schemas.openxmlformats.org/spreadsheetml/2006/main" count="2015" uniqueCount="702">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</sst>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63" zoomScaleNormal="100" zoomScaleSheetLayoutView="100" workbookViewId="0">
      <selection activeCell="V467" sqref="V46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80</v>
      </c>
      <c r="W103" s="314">
        <f t="shared" si="5"/>
        <v>84</v>
      </c>
      <c r="X103" s="36">
        <f>IFERROR(IF(W103=0,"",ROUNDUP(W103/H103,0)*0.02175),"")</f>
        <v>0.21749999999999997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9.5238095238095237</v>
      </c>
      <c r="W110" s="315">
        <f>IFERROR(W101/H101,"0")+IFERROR(W102/H102,"0")+IFERROR(W103/H103,"0")+IFERROR(W104/H104,"0")+IFERROR(W105/H105,"0")+IFERROR(W106/H106,"0")+IFERROR(W107/H107,"0")+IFERROR(W108/H108,"0")+IFERROR(W109/H109,"0")</f>
        <v>10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0.21749999999999997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80</v>
      </c>
      <c r="W111" s="315">
        <f>IFERROR(SUM(W101:W109),"0")</f>
        <v>84</v>
      </c>
      <c r="X111" s="37"/>
      <c r="Y111" s="316"/>
      <c r="Z111" s="316"/>
    </row>
    <row r="112" spans="1:53" ht="14.25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200</v>
      </c>
      <c r="W121" s="314">
        <f>IFERROR(IF(V121="",0,CEILING((V121/$H121),1)*$H121),"")</f>
        <v>201.60000000000002</v>
      </c>
      <c r="X121" s="36">
        <f>IFERROR(IF(W121=0,"",ROUNDUP(W121/H121,0)*0.02175),"")</f>
        <v>0.52200000000000002</v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23.80952380952381</v>
      </c>
      <c r="W124" s="315">
        <f>IFERROR(W121/H121,"0")+IFERROR(W122/H122,"0")+IFERROR(W123/H123,"0")</f>
        <v>24</v>
      </c>
      <c r="X124" s="315">
        <f>IFERROR(IF(X121="",0,X121),"0")+IFERROR(IF(X122="",0,X122),"0")+IFERROR(IF(X123="",0,X123),"0")</f>
        <v>0.52200000000000002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200</v>
      </c>
      <c r="W125" s="315">
        <f>IFERROR(SUM(W121:W123),"0")</f>
        <v>201.60000000000002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100</v>
      </c>
      <c r="W136" s="314">
        <f t="shared" ref="W136:W144" si="6">IFERROR(IF(V136="",0,CEILING((V136/$H136),1)*$H136),"")</f>
        <v>100.80000000000001</v>
      </c>
      <c r="X136" s="36">
        <f>IFERROR(IF(W136=0,"",ROUNDUP(W136/H136,0)*0.00753),"")</f>
        <v>0.18071999999999999</v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50</v>
      </c>
      <c r="W137" s="314">
        <f t="shared" si="6"/>
        <v>50.400000000000006</v>
      </c>
      <c r="X137" s="36">
        <f>IFERROR(IF(W137=0,"",ROUNDUP(W137/H137,0)*0.00753),"")</f>
        <v>9.0359999999999996E-2</v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30</v>
      </c>
      <c r="W138" s="314">
        <f t="shared" si="6"/>
        <v>33.6</v>
      </c>
      <c r="X138" s="36">
        <f>IFERROR(IF(W138=0,"",ROUNDUP(W138/H138,0)*0.00753),"")</f>
        <v>6.0240000000000002E-2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42.857142857142861</v>
      </c>
      <c r="W145" s="315">
        <f>IFERROR(W136/H136,"0")+IFERROR(W137/H137,"0")+IFERROR(W138/H138,"0")+IFERROR(W139/H139,"0")+IFERROR(W140/H140,"0")+IFERROR(W141/H141,"0")+IFERROR(W142/H142,"0")+IFERROR(W143/H143,"0")+IFERROR(W144/H144,"0")</f>
        <v>44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0.33132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180</v>
      </c>
      <c r="W146" s="315">
        <f>IFERROR(SUM(W136:W144),"0")</f>
        <v>184.8</v>
      </c>
      <c r="X146" s="37"/>
      <c r="Y146" s="316"/>
      <c r="Z146" s="316"/>
    </row>
    <row r="147" spans="1:53" ht="16.5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13.5</v>
      </c>
      <c r="W150" s="314">
        <f>IFERROR(IF(V150="",0,CEILING((V150/$H150),1)*$H150),"")</f>
        <v>13.5</v>
      </c>
      <c r="X150" s="36">
        <f>IFERROR(IF(W150=0,"",ROUNDUP(W150/H150,0)*0.00753),"")</f>
        <v>3.7650000000000003E-2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5</v>
      </c>
      <c r="W151" s="315">
        <f>IFERROR(W149/H149,"0")+IFERROR(W150/H150,"0")</f>
        <v>5</v>
      </c>
      <c r="X151" s="315">
        <f>IFERROR(IF(X149="",0,X149),"0")+IFERROR(IF(X150="",0,X150),"0")</f>
        <v>3.7650000000000003E-2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13.5</v>
      </c>
      <c r="W152" s="315">
        <f>IFERROR(SUM(W149:W150),"0")</f>
        <v>13.5</v>
      </c>
      <c r="X152" s="37"/>
      <c r="Y152" s="316"/>
      <c r="Z152" s="316"/>
    </row>
    <row r="153" spans="1:53" ht="14.25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100</v>
      </c>
      <c r="W159" s="314">
        <f>IFERROR(IF(V159="",0,CEILING((V159/$H159),1)*$H159),"")</f>
        <v>102.60000000000001</v>
      </c>
      <c r="X159" s="36">
        <f>IFERROR(IF(W159=0,"",ROUNDUP(W159/H159,0)*0.00937),"")</f>
        <v>0.17802999999999999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50</v>
      </c>
      <c r="W160" s="314">
        <f>IFERROR(IF(V160="",0,CEILING((V160/$H160),1)*$H160),"")</f>
        <v>54</v>
      </c>
      <c r="X160" s="36">
        <f>IFERROR(IF(W160=0,"",ROUNDUP(W160/H160,0)*0.00937),"")</f>
        <v>9.3700000000000006E-2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150</v>
      </c>
      <c r="W161" s="314">
        <f>IFERROR(IF(V161="",0,CEILING((V161/$H161),1)*$H161),"")</f>
        <v>151.20000000000002</v>
      </c>
      <c r="X161" s="36">
        <f>IFERROR(IF(W161=0,"",ROUNDUP(W161/H161,0)*0.00937),"")</f>
        <v>0.26235999999999998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120</v>
      </c>
      <c r="W162" s="314">
        <f>IFERROR(IF(V162="",0,CEILING((V162/$H162),1)*$H162),"")</f>
        <v>124.2</v>
      </c>
      <c r="X162" s="36">
        <f>IFERROR(IF(W162=0,"",ROUNDUP(W162/H162,0)*0.00937),"")</f>
        <v>0.21551000000000001</v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77.777777777777771</v>
      </c>
      <c r="W163" s="315">
        <f>IFERROR(W159/H159,"0")+IFERROR(W160/H160,"0")+IFERROR(W161/H161,"0")+IFERROR(W162/H162,"0")</f>
        <v>80</v>
      </c>
      <c r="X163" s="315">
        <f>IFERROR(IF(X159="",0,X159),"0")+IFERROR(IF(X160="",0,X160),"0")+IFERROR(IF(X161="",0,X161),"0")+IFERROR(IF(X162="",0,X162),"0")</f>
        <v>0.74959999999999993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420</v>
      </c>
      <c r="W164" s="315">
        <f>IFERROR(SUM(W159:W162),"0")</f>
        <v>432.00000000000006</v>
      </c>
      <c r="X164" s="37"/>
      <c r="Y164" s="316"/>
      <c r="Z164" s="316"/>
    </row>
    <row r="165" spans="1:53" ht="14.25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140</v>
      </c>
      <c r="W167" s="314">
        <f t="shared" si="7"/>
        <v>147.89999999999998</v>
      </c>
      <c r="X167" s="36">
        <f>IFERROR(IF(W167=0,"",ROUNDUP(W167/H167,0)*0.02175),"")</f>
        <v>0.36974999999999997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120</v>
      </c>
      <c r="W168" s="314">
        <f t="shared" si="7"/>
        <v>121.5</v>
      </c>
      <c r="X168" s="36">
        <f>IFERROR(IF(W168=0,"",ROUNDUP(W168/H168,0)*0.02175),"")</f>
        <v>0.32624999999999998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180</v>
      </c>
      <c r="W170" s="314">
        <f t="shared" si="7"/>
        <v>187.2</v>
      </c>
      <c r="X170" s="36">
        <f>IFERROR(IF(W170=0,"",ROUNDUP(W170/H170,0)*0.02175),"")</f>
        <v>0.52200000000000002</v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60</v>
      </c>
      <c r="W172" s="314">
        <f t="shared" si="7"/>
        <v>60</v>
      </c>
      <c r="X172" s="36">
        <f>IFERROR(IF(W172=0,"",ROUNDUP(W172/H172,0)*0.00753),"")</f>
        <v>0.18825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38.400000000000013</v>
      </c>
      <c r="W174" s="314">
        <f t="shared" si="7"/>
        <v>38.4</v>
      </c>
      <c r="X174" s="36">
        <f>IFERROR(IF(W174=0,"",ROUNDUP(W174/H174,0)*0.00753),"")</f>
        <v>0.12048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72</v>
      </c>
      <c r="W176" s="314">
        <f t="shared" si="7"/>
        <v>72</v>
      </c>
      <c r="X176" s="36">
        <f t="shared" ref="X176:X182" si="8">IFERROR(IF(W176=0,"",ROUNDUP(W176/H176,0)*0.00753),"")</f>
        <v>0.22590000000000002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45</v>
      </c>
      <c r="W177" s="314">
        <f t="shared" si="7"/>
        <v>45</v>
      </c>
      <c r="X177" s="36">
        <f t="shared" si="8"/>
        <v>0.18825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48</v>
      </c>
      <c r="W179" s="314">
        <f t="shared" si="7"/>
        <v>48</v>
      </c>
      <c r="X179" s="36">
        <f t="shared" si="8"/>
        <v>0.15060000000000001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48</v>
      </c>
      <c r="W181" s="314">
        <f t="shared" si="7"/>
        <v>48</v>
      </c>
      <c r="X181" s="36">
        <f t="shared" si="8"/>
        <v>0.15060000000000001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48</v>
      </c>
      <c r="W182" s="314">
        <f t="shared" si="7"/>
        <v>48</v>
      </c>
      <c r="X182" s="36">
        <f t="shared" si="8"/>
        <v>0.15060000000000001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209.98369191472639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212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2.3926799999999995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799.4</v>
      </c>
      <c r="W184" s="315">
        <f>IFERROR(SUM(W166:W182),"0")</f>
        <v>815.99999999999989</v>
      </c>
      <c r="X184" s="37"/>
      <c r="Y184" s="316"/>
      <c r="Z184" s="316"/>
    </row>
    <row r="185" spans="1:53" ht="14.25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48</v>
      </c>
      <c r="W188" s="314">
        <f>IFERROR(IF(V188="",0,CEILING((V188/$H188),1)*$H188),"")</f>
        <v>48</v>
      </c>
      <c r="X188" s="36">
        <f>IFERROR(IF(W188=0,"",ROUNDUP(W188/H188,0)*0.00753),"")</f>
        <v>0.15060000000000001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48</v>
      </c>
      <c r="W189" s="314">
        <f>IFERROR(IF(V189="",0,CEILING((V189/$H189),1)*$H189),"")</f>
        <v>48</v>
      </c>
      <c r="X189" s="36">
        <f>IFERROR(IF(W189=0,"",ROUNDUP(W189/H189,0)*0.00753),"")</f>
        <v>0.15060000000000001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40</v>
      </c>
      <c r="W190" s="315">
        <f>IFERROR(W186/H186,"0")+IFERROR(W187/H187,"0")+IFERROR(W188/H188,"0")+IFERROR(W189/H189,"0")</f>
        <v>40</v>
      </c>
      <c r="X190" s="315">
        <f>IFERROR(IF(X186="",0,X186),"0")+IFERROR(IF(X187="",0,X187),"0")+IFERROR(IF(X188="",0,X188),"0")+IFERROR(IF(X189="",0,X189),"0")</f>
        <v>0.30120000000000002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96</v>
      </c>
      <c r="W191" s="315">
        <f>IFERROR(SUM(W186:W189),"0")</f>
        <v>96</v>
      </c>
      <c r="X191" s="37"/>
      <c r="Y191" s="316"/>
      <c r="Z191" s="316"/>
    </row>
    <row r="192" spans="1:53" ht="16.5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12.6</v>
      </c>
      <c r="W230" s="314">
        <f t="shared" si="11"/>
        <v>12.600000000000001</v>
      </c>
      <c r="X230" s="36">
        <f>IFERROR(IF(W230=0,"",ROUNDUP(W230/H230,0)*0.00753),"")</f>
        <v>4.5179999999999998E-2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12.6</v>
      </c>
      <c r="W231" s="314">
        <f t="shared" si="11"/>
        <v>12.600000000000001</v>
      </c>
      <c r="X231" s="36">
        <f>IFERROR(IF(W231=0,"",ROUNDUP(W231/H231,0)*0.00753),"")</f>
        <v>4.5179999999999998E-2</v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12</v>
      </c>
      <c r="W236" s="315">
        <f>IFERROR(W227/H227,"0")+IFERROR(W228/H228,"0")+IFERROR(W229/H229,"0")+IFERROR(W230/H230,"0")+IFERROR(W231/H231,"0")+IFERROR(W232/H232,"0")+IFERROR(W233/H233,"0")+IFERROR(W234/H234,"0")+IFERROR(W235/H235,"0")</f>
        <v>12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9.0359999999999996E-2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25.2</v>
      </c>
      <c r="W237" s="315">
        <f>IFERROR(SUM(W227:W235),"0")</f>
        <v>25.200000000000003</v>
      </c>
      <c r="X237" s="37"/>
      <c r="Y237" s="316"/>
      <c r="Z237" s="316"/>
    </row>
    <row r="238" spans="1:53" ht="14.25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150</v>
      </c>
      <c r="W239" s="314">
        <f>IFERROR(IF(V239="",0,CEILING((V239/$H239),1)*$H239),"")</f>
        <v>151.20000000000002</v>
      </c>
      <c r="X239" s="36">
        <f>IFERROR(IF(W239=0,"",ROUNDUP(W239/H239,0)*0.02175),"")</f>
        <v>0.39149999999999996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120</v>
      </c>
      <c r="W240" s="314">
        <f>IFERROR(IF(V240="",0,CEILING((V240/$H240),1)*$H240),"")</f>
        <v>124.8</v>
      </c>
      <c r="X240" s="36">
        <f>IFERROR(IF(W240=0,"",ROUNDUP(W240/H240,0)*0.02175),"")</f>
        <v>0.34799999999999998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33.241758241758241</v>
      </c>
      <c r="W242" s="315">
        <f>IFERROR(W239/H239,"0")+IFERROR(W240/H240,"0")+IFERROR(W241/H241,"0")</f>
        <v>34</v>
      </c>
      <c r="X242" s="315">
        <f>IFERROR(IF(X239="",0,X239),"0")+IFERROR(IF(X240="",0,X240),"0")+IFERROR(IF(X241="",0,X241),"0")</f>
        <v>0.73949999999999994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270</v>
      </c>
      <c r="W243" s="315">
        <f>IFERROR(SUM(W239:W241),"0")</f>
        <v>276</v>
      </c>
      <c r="X243" s="37"/>
      <c r="Y243" s="316"/>
      <c r="Z243" s="316"/>
    </row>
    <row r="244" spans="1:53" ht="14.25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6000</v>
      </c>
      <c r="W292" s="314">
        <f t="shared" ref="W292:W299" si="13">IFERROR(IF(V292="",0,CEILING((V292/$H292),1)*$H292),"")</f>
        <v>6000</v>
      </c>
      <c r="X292" s="36">
        <f>IFERROR(IF(W292=0,"",ROUNDUP(W292/H292,0)*0.02175),"")</f>
        <v>8.6999999999999993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5000</v>
      </c>
      <c r="W294" s="314">
        <f t="shared" si="13"/>
        <v>5010</v>
      </c>
      <c r="X294" s="36">
        <f>IFERROR(IF(W294=0,"",ROUNDUP(W294/H294,0)*0.02175),"")</f>
        <v>7.2644999999999991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24</v>
      </c>
      <c r="W298" s="314">
        <f t="shared" si="13"/>
        <v>25</v>
      </c>
      <c r="X298" s="36">
        <f>IFERROR(IF(W298=0,"",ROUNDUP(W298/H298,0)*0.00937),"")</f>
        <v>4.6850000000000003E-2</v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738.13333333333321</v>
      </c>
      <c r="W300" s="315">
        <f>IFERROR(W292/H292,"0")+IFERROR(W293/H293,"0")+IFERROR(W294/H294,"0")+IFERROR(W295/H295,"0")+IFERROR(W296/H296,"0")+IFERROR(W297/H297,"0")+IFERROR(W298/H298,"0")+IFERROR(W299/H299,"0")</f>
        <v>739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16.011349999999997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11024</v>
      </c>
      <c r="W301" s="315">
        <f>IFERROR(SUM(W292:W299),"0")</f>
        <v>11035</v>
      </c>
      <c r="X301" s="37"/>
      <c r="Y301" s="316"/>
      <c r="Z301" s="316"/>
    </row>
    <row r="302" spans="1:53" ht="14.25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3500</v>
      </c>
      <c r="W303" s="314">
        <f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233.33333333333334</v>
      </c>
      <c r="W306" s="315">
        <f>IFERROR(W303/H303,"0")+IFERROR(W304/H304,"0")+IFERROR(W305/H305,"0")</f>
        <v>234</v>
      </c>
      <c r="X306" s="315">
        <f>IFERROR(IF(X303="",0,X303),"0")+IFERROR(IF(X304="",0,X304),"0")+IFERROR(IF(X305="",0,X305),"0")</f>
        <v>5.0894999999999992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3500</v>
      </c>
      <c r="W307" s="315">
        <f>IFERROR(SUM(W303:W305),"0")</f>
        <v>3510</v>
      </c>
      <c r="X307" s="37"/>
      <c r="Y307" s="316"/>
      <c r="Z307" s="316"/>
    </row>
    <row r="308" spans="1:53" ht="14.25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300</v>
      </c>
      <c r="W310" s="314">
        <f>IFERROR(IF(V310="",0,CEILING((V310/$H310),1)*$H310),"")</f>
        <v>304.2</v>
      </c>
      <c r="X310" s="36">
        <f>IFERROR(IF(W310=0,"",ROUNDUP(W310/H310,0)*0.02175),"")</f>
        <v>0.84824999999999995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38.46153846153846</v>
      </c>
      <c r="W311" s="315">
        <f>IFERROR(W309/H309,"0")+IFERROR(W310/H310,"0")</f>
        <v>39</v>
      </c>
      <c r="X311" s="315">
        <f>IFERROR(IF(X309="",0,X309),"0")+IFERROR(IF(X310="",0,X310),"0")</f>
        <v>0.84824999999999995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300</v>
      </c>
      <c r="W312" s="315">
        <f>IFERROR(SUM(W309:W310),"0")</f>
        <v>304.2</v>
      </c>
      <c r="X312" s="37"/>
      <c r="Y312" s="316"/>
      <c r="Z312" s="316"/>
    </row>
    <row r="313" spans="1:53" ht="14.25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200</v>
      </c>
      <c r="W314" s="314">
        <f>IFERROR(IF(V314="",0,CEILING((V314/$H314),1)*$H314),"")</f>
        <v>202.79999999999998</v>
      </c>
      <c r="X314" s="36">
        <f>IFERROR(IF(W314=0,"",ROUNDUP(W314/H314,0)*0.02175),"")</f>
        <v>0.5655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25.641025641025642</v>
      </c>
      <c r="W315" s="315">
        <f>IFERROR(W314/H314,"0")</f>
        <v>26</v>
      </c>
      <c r="X315" s="315">
        <f>IFERROR(IF(X314="",0,X314),"0")</f>
        <v>0.5655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200</v>
      </c>
      <c r="W316" s="315">
        <f>IFERROR(SUM(W314:W314),"0")</f>
        <v>202.79999999999998</v>
      </c>
      <c r="X316" s="37"/>
      <c r="Y316" s="316"/>
      <c r="Z316" s="316"/>
    </row>
    <row r="317" spans="1:53" ht="16.5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60</v>
      </c>
      <c r="W332" s="314">
        <f>IFERROR(IF(V332="",0,CEILING((V332/$H332),1)*$H332),"")</f>
        <v>62.4</v>
      </c>
      <c r="X332" s="36">
        <f>IFERROR(IF(W332=0,"",ROUNDUP(W332/H332,0)*0.02175),"")</f>
        <v>0.17399999999999999</v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7.6923076923076925</v>
      </c>
      <c r="W336" s="315">
        <f>IFERROR(W332/H332,"0")+IFERROR(W333/H333,"0")+IFERROR(W334/H334,"0")+IFERROR(W335/H335,"0")</f>
        <v>8</v>
      </c>
      <c r="X336" s="315">
        <f>IFERROR(IF(X332="",0,X332),"0")+IFERROR(IF(X333="",0,X333),"0")+IFERROR(IF(X334="",0,X334),"0")+IFERROR(IF(X335="",0,X335),"0")</f>
        <v>0.17399999999999999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60</v>
      </c>
      <c r="W337" s="315">
        <f>IFERROR(SUM(W332:W335),"0")</f>
        <v>62.4</v>
      </c>
      <c r="X337" s="37"/>
      <c r="Y337" s="316"/>
      <c r="Z337" s="316"/>
    </row>
    <row r="338" spans="1:53" ht="14.25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300</v>
      </c>
      <c r="W352" s="314">
        <f t="shared" si="14"/>
        <v>302.40000000000003</v>
      </c>
      <c r="X352" s="36">
        <f>IFERROR(IF(W352=0,"",ROUNDUP(W352/H352,0)*0.00753),"")</f>
        <v>0.54215999999999998</v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8.3999999999999986</v>
      </c>
      <c r="W357" s="314">
        <f t="shared" si="14"/>
        <v>8.4</v>
      </c>
      <c r="X357" s="36">
        <f t="shared" si="15"/>
        <v>2.0080000000000001E-2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8.3999999999999986</v>
      </c>
      <c r="W361" s="314">
        <f t="shared" si="14"/>
        <v>8.4</v>
      </c>
      <c r="X361" s="36">
        <f t="shared" si="15"/>
        <v>2.0080000000000001E-2</v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79.428571428571431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0.58231999999999995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316.79999999999995</v>
      </c>
      <c r="W364" s="315">
        <f>IFERROR(SUM(W350:W362),"0")</f>
        <v>319.2</v>
      </c>
      <c r="X364" s="37"/>
      <c r="Y364" s="316"/>
      <c r="Z364" s="316"/>
    </row>
    <row r="365" spans="1:53" ht="14.25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100</v>
      </c>
      <c r="W390" s="314">
        <f t="shared" ref="W390:W396" si="16">IFERROR(IF(V390="",0,CEILING((V390/$H390),1)*$H390),"")</f>
        <v>100.80000000000001</v>
      </c>
      <c r="X390" s="36">
        <f>IFERROR(IF(W390=0,"",ROUNDUP(W390/H390,0)*0.00753),"")</f>
        <v>0.18071999999999999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23.80952380952381</v>
      </c>
      <c r="W397" s="315">
        <f>IFERROR(W390/H390,"0")+IFERROR(W391/H391,"0")+IFERROR(W392/H392,"0")+IFERROR(W393/H393,"0")+IFERROR(W394/H394,"0")+IFERROR(W395/H395,"0")+IFERROR(W396/H396,"0")</f>
        <v>24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0.18071999999999999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100</v>
      </c>
      <c r="W398" s="315">
        <f>IFERROR(SUM(W390:W396),"0")</f>
        <v>100.80000000000001</v>
      </c>
      <c r="X398" s="37"/>
      <c r="Y398" s="316"/>
      <c r="Z398" s="316"/>
    </row>
    <row r="399" spans="1:53" ht="14.25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80</v>
      </c>
      <c r="W415" s="314">
        <f t="shared" si="17"/>
        <v>84.48</v>
      </c>
      <c r="X415" s="36">
        <f>IFERROR(IF(W415=0,"",ROUNDUP(W415/H415,0)*0.01196),"")</f>
        <v>0.19136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30</v>
      </c>
      <c r="W416" s="314">
        <f t="shared" si="17"/>
        <v>31.68</v>
      </c>
      <c r="X416" s="36">
        <f>IFERROR(IF(W416=0,"",ROUNDUP(W416/H416,0)*0.01196),"")</f>
        <v>7.1760000000000004E-2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80</v>
      </c>
      <c r="W417" s="314">
        <f t="shared" si="17"/>
        <v>84.48</v>
      </c>
      <c r="X417" s="36">
        <f>IFERROR(IF(W417=0,"",ROUNDUP(W417/H417,0)*0.01196),"")</f>
        <v>0.19136</v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35.984848484848484</v>
      </c>
      <c r="W423" s="315">
        <f>IFERROR(W414/H414,"0")+IFERROR(W415/H415,"0")+IFERROR(W416/H416,"0")+IFERROR(W417/H417,"0")+IFERROR(W418/H418,"0")+IFERROR(W419/H419,"0")+IFERROR(W420/H420,"0")+IFERROR(W421/H421,"0")+IFERROR(W422/H422,"0")</f>
        <v>38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0.45448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190</v>
      </c>
      <c r="W424" s="315">
        <f>IFERROR(SUM(W414:W422),"0")</f>
        <v>200.64</v>
      </c>
      <c r="X424" s="37"/>
      <c r="Y424" s="316"/>
      <c r="Z424" s="316"/>
    </row>
    <row r="425" spans="1:53" ht="14.25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120</v>
      </c>
      <c r="W431" s="314">
        <f t="shared" ref="W431:W436" si="18">IFERROR(IF(V431="",0,CEILING((V431/$H431),1)*$H431),"")</f>
        <v>121.44000000000001</v>
      </c>
      <c r="X431" s="36">
        <f>IFERROR(IF(W431=0,"",ROUNDUP(W431/H431,0)*0.01196),"")</f>
        <v>0.27507999999999999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150</v>
      </c>
      <c r="W432" s="314">
        <f t="shared" si="18"/>
        <v>153.12</v>
      </c>
      <c r="X432" s="36">
        <f>IFERROR(IF(W432=0,"",ROUNDUP(W432/H432,0)*0.01196),"")</f>
        <v>0.34683999999999998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51.136363636363633</v>
      </c>
      <c r="W437" s="315">
        <f>IFERROR(W431/H431,"0")+IFERROR(W432/H432,"0")+IFERROR(W433/H433,"0")+IFERROR(W434/H434,"0")+IFERROR(W435/H435,"0")+IFERROR(W436/H436,"0")</f>
        <v>52</v>
      </c>
      <c r="X437" s="315">
        <f>IFERROR(IF(X431="",0,X431),"0")+IFERROR(IF(X432="",0,X432),"0")+IFERROR(IF(X433="",0,X433),"0")+IFERROR(IF(X434="",0,X434),"0")+IFERROR(IF(X435="",0,X435),"0")+IFERROR(IF(X436="",0,X436),"0")</f>
        <v>0.62192000000000003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270</v>
      </c>
      <c r="W438" s="315">
        <f>IFERROR(SUM(W431:W436),"0")</f>
        <v>274.56</v>
      </c>
      <c r="X438" s="37"/>
      <c r="Y438" s="316"/>
      <c r="Z438" s="316"/>
    </row>
    <row r="439" spans="1:53" ht="14.25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40</v>
      </c>
      <c r="W448" s="314">
        <f>IFERROR(IF(V448="",0,CEILING((V448/$H448),1)*$H448),"")</f>
        <v>48</v>
      </c>
      <c r="X448" s="36">
        <f>IFERROR(IF(W448=0,"",ROUNDUP(W448/H448,0)*0.02175),"")</f>
        <v>8.6999999999999994E-2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3.3333333333333335</v>
      </c>
      <c r="W449" s="315">
        <f>IFERROR(W447/H447,"0")+IFERROR(W448/H448,"0")</f>
        <v>4</v>
      </c>
      <c r="X449" s="315">
        <f>IFERROR(IF(X447="",0,X447),"0")+IFERROR(IF(X448="",0,X448),"0")</f>
        <v>8.6999999999999994E-2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40</v>
      </c>
      <c r="W450" s="315">
        <f>IFERROR(SUM(W447:W448),"0")</f>
        <v>48</v>
      </c>
      <c r="X450" s="37"/>
      <c r="Y450" s="316"/>
      <c r="Z450" s="316"/>
    </row>
    <row r="451" spans="1:53" ht="14.25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70</v>
      </c>
      <c r="W459" s="314">
        <f>IFERROR(IF(V459="",0,CEILING((V459/$H459),1)*$H459),"")</f>
        <v>71.400000000000006</v>
      </c>
      <c r="X459" s="36">
        <f>IFERROR(IF(W459=0,"",ROUNDUP(W459/H459,0)*0.00753),"")</f>
        <v>0.12801000000000001</v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16.666666666666664</v>
      </c>
      <c r="W461" s="315">
        <f>IFERROR(W457/H457,"0")+IFERROR(W458/H458,"0")+IFERROR(W459/H459,"0")+IFERROR(W460/H460,"0")</f>
        <v>17</v>
      </c>
      <c r="X461" s="315">
        <f>IFERROR(IF(X457="",0,X457),"0")+IFERROR(IF(X458="",0,X458),"0")+IFERROR(IF(X459="",0,X459),"0")+IFERROR(IF(X460="",0,X460),"0")</f>
        <v>0.12801000000000001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70</v>
      </c>
      <c r="W462" s="315">
        <f>IFERROR(SUM(W457:W460),"0")</f>
        <v>71.400000000000006</v>
      </c>
      <c r="X462" s="37"/>
      <c r="Y462" s="316"/>
      <c r="Z462" s="316"/>
    </row>
    <row r="463" spans="1:53" ht="14.25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18154.899999999998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18258.100000000002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18872.553955087053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18981.385999999999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28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19572.553955087053</v>
      </c>
      <c r="W474" s="315">
        <f>GrossWeightTotalR+PalletQtyTotalR*25</f>
        <v>19681.385999999999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1707.8145499455843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1722</v>
      </c>
      <c r="X475" s="37"/>
      <c r="Y475" s="316"/>
      <c r="Z475" s="316"/>
    </row>
    <row r="476" spans="1:53" ht="14.25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30.124859999999995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84</v>
      </c>
      <c r="F481" s="46">
        <f>IFERROR(W121*1,"0")+IFERROR(W122*1,"0")+IFERROR(W123*1,"0")</f>
        <v>201.60000000000002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184.8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1357.5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301.20000000000005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15052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62.4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319.2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100.80000000000001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475.2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119.4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