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заказа'!$B$18:$X$466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2"/>
  <sheetViews>
    <sheetView showGridLines="0" tabSelected="1" topLeftCell="A2" zoomScaleNormal="100" zoomScaleSheetLayoutView="100" workbookViewId="0">
      <selection activeCell="S22" sqref="S22"/>
    </sheetView>
  </sheetViews>
  <sheetFormatPr baseColWidth="8" defaultColWidth="9.140625" defaultRowHeight="12.75"/>
  <cols>
    <col width="9.140625" customWidth="1" style="62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27" min="16" max="16"/>
    <col width="6.140625" customWidth="1" style="62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27" min="22" max="22"/>
    <col width="11" customWidth="1" style="627" min="23" max="23"/>
    <col width="10" customWidth="1" style="627" min="24" max="24"/>
    <col width="11.5703125" customWidth="1" style="627" min="25" max="25"/>
    <col width="10.42578125" customWidth="1" style="62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27" min="30" max="30"/>
    <col width="9.140625" customWidth="1" style="627" min="31" max="16384"/>
  </cols>
  <sheetData>
    <row r="1" ht="45" customFormat="1" customHeight="1" s="351">
      <c r="A1" s="48" t="n"/>
      <c r="B1" s="48" t="n"/>
      <c r="C1" s="48" t="n"/>
      <c r="D1" s="313" t="inlineStr">
        <is>
          <t xml:space="preserve">  БЛАНК ЗАКАЗА </t>
        </is>
      </c>
      <c r="G1" s="14" t="inlineStr">
        <is>
          <t>КИ</t>
        </is>
      </c>
      <c r="H1" s="313" t="inlineStr">
        <is>
          <t>на отгрузку продукции с ООО Трейд-Сервис с</t>
        </is>
      </c>
      <c r="P1" s="314" t="inlineStr">
        <is>
          <t>06.11.2023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1">
      <c r="A2" s="34" t="inlineStr">
        <is>
          <t>бланк создан</t>
        </is>
      </c>
      <c r="B2" s="35" t="inlineStr">
        <is>
          <t>01.11.2023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7" t="n"/>
      <c r="P2" s="627" t="n"/>
      <c r="Q2" s="627" t="n"/>
      <c r="R2" s="627" t="n"/>
      <c r="S2" s="627" t="n"/>
      <c r="T2" s="627" t="n"/>
      <c r="U2" s="62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27" t="n"/>
      <c r="O3" s="627" t="n"/>
      <c r="P3" s="627" t="n"/>
      <c r="Q3" s="627" t="n"/>
      <c r="R3" s="627" t="n"/>
      <c r="S3" s="627" t="n"/>
      <c r="T3" s="627" t="n"/>
      <c r="U3" s="62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1">
      <c r="A5" s="317" t="inlineStr">
        <is>
          <t xml:space="preserve">Ваш контактный телефон и имя: </t>
        </is>
      </c>
      <c r="B5" s="630" t="n"/>
      <c r="C5" s="631" t="n"/>
      <c r="D5" s="318" t="n"/>
      <c r="E5" s="632" t="n"/>
      <c r="F5" s="319" t="inlineStr">
        <is>
          <t>Комментарий к заказу:</t>
        </is>
      </c>
      <c r="G5" s="631" t="n"/>
      <c r="H5" s="318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45235</v>
      </c>
      <c r="P5" s="635" t="n"/>
      <c r="R5" s="322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351">
      <c r="A6" s="317" t="inlineStr">
        <is>
          <t>Адрес доставки:</t>
        </is>
      </c>
      <c r="B6" s="630" t="n"/>
      <c r="C6" s="631" t="n"/>
      <c r="D6" s="325" t="inlineStr">
        <is>
          <t>ЛП, ООО, Крым Респ, Симферополь г, Данилова ул, 43В, лит В, офис 4,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326">
        <f>IF(O5=0," ",CHOOSE(WEEKDAY(O5,2),"Понедельник","Вторник","Среда","Четверг","Пятница","Суббота","Воскресенье"))</f>
        <v/>
      </c>
      <c r="P6" s="639" t="n"/>
      <c r="R6" s="328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"ЛОГИСТИЧЕСКИЙ ПАРТНЕР"</t>
        </is>
      </c>
      <c r="U6" s="641" t="n"/>
      <c r="Z6" s="60" t="n"/>
      <c r="AA6" s="60" t="n"/>
      <c r="AB6" s="60" t="n"/>
    </row>
    <row r="7" hidden="1" ht="21.75" customFormat="1" customHeight="1" s="35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627" t="n"/>
      <c r="S7" s="636" t="n"/>
      <c r="T7" s="645" t="n"/>
      <c r="U7" s="646" t="n"/>
      <c r="Z7" s="60" t="n"/>
      <c r="AA7" s="60" t="n"/>
      <c r="AB7" s="60" t="n"/>
    </row>
    <row r="8" ht="25.5" customFormat="1" customHeight="1" s="351">
      <c r="A8" s="338" t="inlineStr">
        <is>
          <t>Адрес сдачи груза:</t>
        </is>
      </c>
      <c r="B8" s="647" t="n"/>
      <c r="C8" s="648" t="n"/>
      <c r="D8" s="339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340" t="n">
        <v>0.3333333333333333</v>
      </c>
      <c r="P8" s="635" t="n"/>
      <c r="R8" s="627" t="n"/>
      <c r="S8" s="636" t="n"/>
      <c r="T8" s="645" t="n"/>
      <c r="U8" s="646" t="n"/>
      <c r="Z8" s="60" t="n"/>
      <c r="AA8" s="60" t="n"/>
      <c r="AB8" s="60" t="n"/>
    </row>
    <row r="9" ht="39.95" customFormat="1" customHeight="1" s="351">
      <c r="A9" s="34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7" t="n"/>
      <c r="C9" s="627" t="n"/>
      <c r="D9" s="342" t="inlineStr"/>
      <c r="E9" s="3" t="n"/>
      <c r="F9" s="34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7" t="n"/>
      <c r="H9" s="34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627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1">
      <c r="A10" s="34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7" t="n"/>
      <c r="C10" s="627" t="n"/>
      <c r="D10" s="342" t="n"/>
      <c r="E10" s="3" t="n"/>
      <c r="F10" s="34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7" t="n"/>
      <c r="H10" s="345">
        <f>IFERROR(VLOOKUP($D$10,Proxy,2,FALSE),"")</f>
        <v/>
      </c>
      <c r="I10" s="627" t="n"/>
      <c r="J10" s="627" t="n"/>
      <c r="K10" s="627" t="n"/>
      <c r="L10" s="627" t="n"/>
      <c r="N10" s="31" t="inlineStr">
        <is>
          <t>Время доставки</t>
        </is>
      </c>
      <c r="O10" s="340" t="n"/>
      <c r="P10" s="635" t="n"/>
      <c r="S10" s="29" t="inlineStr">
        <is>
          <t>КОД Аксапты Клиента</t>
        </is>
      </c>
      <c r="T10" s="653" t="inlineStr">
        <is>
          <t>590704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0" t="n"/>
      <c r="P11" s="635" t="n"/>
      <c r="S11" s="29" t="inlineStr">
        <is>
          <t>Тип заказа</t>
        </is>
      </c>
      <c r="T11" s="348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1">
      <c r="A12" s="349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350" t="n"/>
      <c r="P12" s="644" t="n"/>
      <c r="Q12" s="28" t="n"/>
      <c r="S12" s="29" t="inlineStr"/>
      <c r="T12" s="351" t="n"/>
      <c r="U12" s="627" t="n"/>
      <c r="Z12" s="60" t="n"/>
      <c r="AA12" s="60" t="n"/>
      <c r="AB12" s="60" t="n"/>
    </row>
    <row r="13" ht="23.25" customFormat="1" customHeight="1" s="351">
      <c r="A13" s="349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348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1">
      <c r="A14" s="349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1">
      <c r="A15" s="352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354" t="inlineStr">
        <is>
          <t>Кликните на продукт, чтобы просмотреть изображение</t>
        </is>
      </c>
      <c r="V15" s="351" t="n"/>
      <c r="W15" s="351" t="n"/>
      <c r="X15" s="351" t="n"/>
      <c r="Y15" s="35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56" t="inlineStr">
        <is>
          <t>Код единицы продаж</t>
        </is>
      </c>
      <c r="B17" s="356" t="inlineStr">
        <is>
          <t>Код продукта</t>
        </is>
      </c>
      <c r="C17" s="357" t="inlineStr">
        <is>
          <t>Номер варианта</t>
        </is>
      </c>
      <c r="D17" s="356" t="inlineStr">
        <is>
          <t xml:space="preserve">Штрих-код </t>
        </is>
      </c>
      <c r="E17" s="656" t="n"/>
      <c r="F17" s="356" t="inlineStr">
        <is>
          <t>Вес нетто штуки, кг</t>
        </is>
      </c>
      <c r="G17" s="356" t="inlineStr">
        <is>
          <t>Кол-во штук в коробе, шт</t>
        </is>
      </c>
      <c r="H17" s="356" t="inlineStr">
        <is>
          <t>Вес нетто короба, кг</t>
        </is>
      </c>
      <c r="I17" s="356" t="inlineStr">
        <is>
          <t>Вес брутто короба, кг</t>
        </is>
      </c>
      <c r="J17" s="356" t="inlineStr">
        <is>
          <t>Кол-во кор. на паллте, шт</t>
        </is>
      </c>
      <c r="K17" s="356" t="inlineStr">
        <is>
          <t>Коробок в слое</t>
        </is>
      </c>
      <c r="L17" s="356" t="inlineStr">
        <is>
          <t>Завод</t>
        </is>
      </c>
      <c r="M17" s="356" t="inlineStr">
        <is>
          <t>Срок годности, сут.</t>
        </is>
      </c>
      <c r="N17" s="356" t="inlineStr">
        <is>
          <t>Наименование</t>
        </is>
      </c>
      <c r="O17" s="657" t="n"/>
      <c r="P17" s="657" t="n"/>
      <c r="Q17" s="657" t="n"/>
      <c r="R17" s="656" t="n"/>
      <c r="S17" s="355" t="inlineStr">
        <is>
          <t>Доступно к отгрузке</t>
        </is>
      </c>
      <c r="T17" s="631" t="n"/>
      <c r="U17" s="356" t="inlineStr">
        <is>
          <t>Ед. изм.</t>
        </is>
      </c>
      <c r="V17" s="356" t="inlineStr">
        <is>
          <t>Заказ</t>
        </is>
      </c>
      <c r="W17" s="360" t="inlineStr">
        <is>
          <t>Заказ с округлением до короба</t>
        </is>
      </c>
      <c r="X17" s="356" t="inlineStr">
        <is>
          <t>Объём заказа, м3</t>
        </is>
      </c>
      <c r="Y17" s="362" t="inlineStr">
        <is>
          <t>Примечание по продуктку</t>
        </is>
      </c>
      <c r="Z17" s="362" t="inlineStr">
        <is>
          <t>Признак "НОВИНКА"</t>
        </is>
      </c>
      <c r="AA17" s="362" t="inlineStr">
        <is>
          <t>Для формул</t>
        </is>
      </c>
      <c r="AB17" s="658" t="n"/>
      <c r="AC17" s="659" t="n"/>
      <c r="AD17" s="369" t="n"/>
      <c r="BA17" s="370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355" t="inlineStr">
        <is>
          <t>начиная с</t>
        </is>
      </c>
      <c r="T18" s="355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627" t="n"/>
    </row>
    <row r="19" ht="27.75" customHeight="1">
      <c r="A19" s="371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72" t="inlineStr">
        <is>
          <t>Ядрена копоть</t>
        </is>
      </c>
      <c r="B20" s="627" t="n"/>
      <c r="C20" s="627" t="n"/>
      <c r="D20" s="627" t="n"/>
      <c r="E20" s="627" t="n"/>
      <c r="F20" s="627" t="n"/>
      <c r="G20" s="627" t="n"/>
      <c r="H20" s="627" t="n"/>
      <c r="I20" s="627" t="n"/>
      <c r="J20" s="627" t="n"/>
      <c r="K20" s="627" t="n"/>
      <c r="L20" s="627" t="n"/>
      <c r="M20" s="627" t="n"/>
      <c r="N20" s="627" t="n"/>
      <c r="O20" s="627" t="n"/>
      <c r="P20" s="627" t="n"/>
      <c r="Q20" s="627" t="n"/>
      <c r="R20" s="627" t="n"/>
      <c r="S20" s="627" t="n"/>
      <c r="T20" s="627" t="n"/>
      <c r="U20" s="627" t="n"/>
      <c r="V20" s="627" t="n"/>
      <c r="W20" s="627" t="n"/>
      <c r="X20" s="627" t="n"/>
      <c r="Y20" s="372" t="n"/>
      <c r="Z20" s="372" t="n"/>
    </row>
    <row r="21" ht="14.25" customHeight="1">
      <c r="A21" s="373" t="inlineStr">
        <is>
          <t>Копченые колбасы</t>
        </is>
      </c>
      <c r="B21" s="627" t="n"/>
      <c r="C21" s="627" t="n"/>
      <c r="D21" s="627" t="n"/>
      <c r="E21" s="627" t="n"/>
      <c r="F21" s="627" t="n"/>
      <c r="G21" s="627" t="n"/>
      <c r="H21" s="627" t="n"/>
      <c r="I21" s="627" t="n"/>
      <c r="J21" s="627" t="n"/>
      <c r="K21" s="627" t="n"/>
      <c r="L21" s="627" t="n"/>
      <c r="M21" s="627" t="n"/>
      <c r="N21" s="627" t="n"/>
      <c r="O21" s="627" t="n"/>
      <c r="P21" s="627" t="n"/>
      <c r="Q21" s="627" t="n"/>
      <c r="R21" s="627" t="n"/>
      <c r="S21" s="627" t="n"/>
      <c r="T21" s="627" t="n"/>
      <c r="U21" s="627" t="n"/>
      <c r="V21" s="627" t="n"/>
      <c r="W21" s="627" t="n"/>
      <c r="X21" s="627" t="n"/>
      <c r="Y21" s="373" t="n"/>
      <c r="Z21" s="37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4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2" t="n"/>
      <c r="B23" s="627" t="n"/>
      <c r="C23" s="627" t="n"/>
      <c r="D23" s="627" t="n"/>
      <c r="E23" s="627" t="n"/>
      <c r="F23" s="627" t="n"/>
      <c r="G23" s="627" t="n"/>
      <c r="H23" s="627" t="n"/>
      <c r="I23" s="627" t="n"/>
      <c r="J23" s="627" t="n"/>
      <c r="K23" s="627" t="n"/>
      <c r="L23" s="627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627" t="n"/>
      <c r="B24" s="627" t="n"/>
      <c r="C24" s="627" t="n"/>
      <c r="D24" s="627" t="n"/>
      <c r="E24" s="627" t="n"/>
      <c r="F24" s="627" t="n"/>
      <c r="G24" s="627" t="n"/>
      <c r="H24" s="627" t="n"/>
      <c r="I24" s="627" t="n"/>
      <c r="J24" s="627" t="n"/>
      <c r="K24" s="627" t="n"/>
      <c r="L24" s="627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73" t="inlineStr">
        <is>
          <t>Сосиски</t>
        </is>
      </c>
      <c r="B25" s="627" t="n"/>
      <c r="C25" s="627" t="n"/>
      <c r="D25" s="627" t="n"/>
      <c r="E25" s="627" t="n"/>
      <c r="F25" s="627" t="n"/>
      <c r="G25" s="627" t="n"/>
      <c r="H25" s="627" t="n"/>
      <c r="I25" s="627" t="n"/>
      <c r="J25" s="627" t="n"/>
      <c r="K25" s="627" t="n"/>
      <c r="L25" s="627" t="n"/>
      <c r="M25" s="627" t="n"/>
      <c r="N25" s="627" t="n"/>
      <c r="O25" s="627" t="n"/>
      <c r="P25" s="627" t="n"/>
      <c r="Q25" s="627" t="n"/>
      <c r="R25" s="627" t="n"/>
      <c r="S25" s="627" t="n"/>
      <c r="T25" s="627" t="n"/>
      <c r="U25" s="627" t="n"/>
      <c r="V25" s="627" t="n"/>
      <c r="W25" s="627" t="n"/>
      <c r="X25" s="627" t="n"/>
      <c r="Y25" s="373" t="n"/>
      <c r="Z25" s="37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4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4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4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4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4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4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2" t="n"/>
      <c r="B32" s="627" t="n"/>
      <c r="C32" s="627" t="n"/>
      <c r="D32" s="627" t="n"/>
      <c r="E32" s="627" t="n"/>
      <c r="F32" s="627" t="n"/>
      <c r="G32" s="627" t="n"/>
      <c r="H32" s="627" t="n"/>
      <c r="I32" s="627" t="n"/>
      <c r="J32" s="627" t="n"/>
      <c r="K32" s="627" t="n"/>
      <c r="L32" s="627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627" t="n"/>
      <c r="B33" s="627" t="n"/>
      <c r="C33" s="627" t="n"/>
      <c r="D33" s="627" t="n"/>
      <c r="E33" s="627" t="n"/>
      <c r="F33" s="627" t="n"/>
      <c r="G33" s="627" t="n"/>
      <c r="H33" s="627" t="n"/>
      <c r="I33" s="627" t="n"/>
      <c r="J33" s="627" t="n"/>
      <c r="K33" s="627" t="n"/>
      <c r="L33" s="627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73" t="inlineStr">
        <is>
          <t>Сырокопченые колбасы</t>
        </is>
      </c>
      <c r="B34" s="627" t="n"/>
      <c r="C34" s="627" t="n"/>
      <c r="D34" s="627" t="n"/>
      <c r="E34" s="627" t="n"/>
      <c r="F34" s="627" t="n"/>
      <c r="G34" s="627" t="n"/>
      <c r="H34" s="627" t="n"/>
      <c r="I34" s="627" t="n"/>
      <c r="J34" s="627" t="n"/>
      <c r="K34" s="627" t="n"/>
      <c r="L34" s="627" t="n"/>
      <c r="M34" s="627" t="n"/>
      <c r="N34" s="627" t="n"/>
      <c r="O34" s="627" t="n"/>
      <c r="P34" s="627" t="n"/>
      <c r="Q34" s="627" t="n"/>
      <c r="R34" s="627" t="n"/>
      <c r="S34" s="627" t="n"/>
      <c r="T34" s="627" t="n"/>
      <c r="U34" s="627" t="n"/>
      <c r="V34" s="627" t="n"/>
      <c r="W34" s="627" t="n"/>
      <c r="X34" s="627" t="n"/>
      <c r="Y34" s="373" t="n"/>
      <c r="Z34" s="37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4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2" t="n"/>
      <c r="B36" s="627" t="n"/>
      <c r="C36" s="627" t="n"/>
      <c r="D36" s="627" t="n"/>
      <c r="E36" s="627" t="n"/>
      <c r="F36" s="627" t="n"/>
      <c r="G36" s="627" t="n"/>
      <c r="H36" s="627" t="n"/>
      <c r="I36" s="627" t="n"/>
      <c r="J36" s="627" t="n"/>
      <c r="K36" s="627" t="n"/>
      <c r="L36" s="627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627" t="n"/>
      <c r="B37" s="627" t="n"/>
      <c r="C37" s="627" t="n"/>
      <c r="D37" s="627" t="n"/>
      <c r="E37" s="627" t="n"/>
      <c r="F37" s="627" t="n"/>
      <c r="G37" s="627" t="n"/>
      <c r="H37" s="627" t="n"/>
      <c r="I37" s="627" t="n"/>
      <c r="J37" s="627" t="n"/>
      <c r="K37" s="627" t="n"/>
      <c r="L37" s="627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73" t="inlineStr">
        <is>
          <t>Продукты из мяса птицы копчено-вареные</t>
        </is>
      </c>
      <c r="B38" s="627" t="n"/>
      <c r="C38" s="627" t="n"/>
      <c r="D38" s="627" t="n"/>
      <c r="E38" s="627" t="n"/>
      <c r="F38" s="627" t="n"/>
      <c r="G38" s="627" t="n"/>
      <c r="H38" s="627" t="n"/>
      <c r="I38" s="627" t="n"/>
      <c r="J38" s="627" t="n"/>
      <c r="K38" s="627" t="n"/>
      <c r="L38" s="627" t="n"/>
      <c r="M38" s="627" t="n"/>
      <c r="N38" s="627" t="n"/>
      <c r="O38" s="627" t="n"/>
      <c r="P38" s="627" t="n"/>
      <c r="Q38" s="627" t="n"/>
      <c r="R38" s="627" t="n"/>
      <c r="S38" s="627" t="n"/>
      <c r="T38" s="627" t="n"/>
      <c r="U38" s="627" t="n"/>
      <c r="V38" s="627" t="n"/>
      <c r="W38" s="627" t="n"/>
      <c r="X38" s="627" t="n"/>
      <c r="Y38" s="373" t="n"/>
      <c r="Z38" s="373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4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2" t="n"/>
      <c r="B40" s="627" t="n"/>
      <c r="C40" s="627" t="n"/>
      <c r="D40" s="627" t="n"/>
      <c r="E40" s="627" t="n"/>
      <c r="F40" s="627" t="n"/>
      <c r="G40" s="627" t="n"/>
      <c r="H40" s="627" t="n"/>
      <c r="I40" s="627" t="n"/>
      <c r="J40" s="627" t="n"/>
      <c r="K40" s="627" t="n"/>
      <c r="L40" s="627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627" t="n"/>
      <c r="B41" s="627" t="n"/>
      <c r="C41" s="627" t="n"/>
      <c r="D41" s="627" t="n"/>
      <c r="E41" s="627" t="n"/>
      <c r="F41" s="627" t="n"/>
      <c r="G41" s="627" t="n"/>
      <c r="H41" s="627" t="n"/>
      <c r="I41" s="627" t="n"/>
      <c r="J41" s="627" t="n"/>
      <c r="K41" s="627" t="n"/>
      <c r="L41" s="627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73" t="inlineStr">
        <is>
          <t>Сыровяленые колбасы</t>
        </is>
      </c>
      <c r="B42" s="627" t="n"/>
      <c r="C42" s="627" t="n"/>
      <c r="D42" s="627" t="n"/>
      <c r="E42" s="627" t="n"/>
      <c r="F42" s="627" t="n"/>
      <c r="G42" s="627" t="n"/>
      <c r="H42" s="627" t="n"/>
      <c r="I42" s="627" t="n"/>
      <c r="J42" s="627" t="n"/>
      <c r="K42" s="627" t="n"/>
      <c r="L42" s="627" t="n"/>
      <c r="M42" s="627" t="n"/>
      <c r="N42" s="627" t="n"/>
      <c r="O42" s="627" t="n"/>
      <c r="P42" s="627" t="n"/>
      <c r="Q42" s="627" t="n"/>
      <c r="R42" s="627" t="n"/>
      <c r="S42" s="627" t="n"/>
      <c r="T42" s="627" t="n"/>
      <c r="U42" s="627" t="n"/>
      <c r="V42" s="627" t="n"/>
      <c r="W42" s="627" t="n"/>
      <c r="X42" s="627" t="n"/>
      <c r="Y42" s="373" t="n"/>
      <c r="Z42" s="373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4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2" t="n"/>
      <c r="B44" s="627" t="n"/>
      <c r="C44" s="627" t="n"/>
      <c r="D44" s="627" t="n"/>
      <c r="E44" s="627" t="n"/>
      <c r="F44" s="627" t="n"/>
      <c r="G44" s="627" t="n"/>
      <c r="H44" s="627" t="n"/>
      <c r="I44" s="627" t="n"/>
      <c r="J44" s="627" t="n"/>
      <c r="K44" s="627" t="n"/>
      <c r="L44" s="627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627" t="n"/>
      <c r="B45" s="627" t="n"/>
      <c r="C45" s="627" t="n"/>
      <c r="D45" s="627" t="n"/>
      <c r="E45" s="627" t="n"/>
      <c r="F45" s="627" t="n"/>
      <c r="G45" s="627" t="n"/>
      <c r="H45" s="627" t="n"/>
      <c r="I45" s="627" t="n"/>
      <c r="J45" s="627" t="n"/>
      <c r="K45" s="627" t="n"/>
      <c r="L45" s="627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71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72" t="inlineStr">
        <is>
          <t>Столичная</t>
        </is>
      </c>
      <c r="B47" s="627" t="n"/>
      <c r="C47" s="627" t="n"/>
      <c r="D47" s="627" t="n"/>
      <c r="E47" s="627" t="n"/>
      <c r="F47" s="627" t="n"/>
      <c r="G47" s="627" t="n"/>
      <c r="H47" s="627" t="n"/>
      <c r="I47" s="627" t="n"/>
      <c r="J47" s="627" t="n"/>
      <c r="K47" s="627" t="n"/>
      <c r="L47" s="627" t="n"/>
      <c r="M47" s="627" t="n"/>
      <c r="N47" s="627" t="n"/>
      <c r="O47" s="627" t="n"/>
      <c r="P47" s="627" t="n"/>
      <c r="Q47" s="627" t="n"/>
      <c r="R47" s="627" t="n"/>
      <c r="S47" s="627" t="n"/>
      <c r="T47" s="627" t="n"/>
      <c r="U47" s="627" t="n"/>
      <c r="V47" s="627" t="n"/>
      <c r="W47" s="627" t="n"/>
      <c r="X47" s="627" t="n"/>
      <c r="Y47" s="372" t="n"/>
      <c r="Z47" s="372" t="n"/>
    </row>
    <row r="48" ht="14.25" customHeight="1">
      <c r="A48" s="373" t="inlineStr">
        <is>
          <t>Ветчины</t>
        </is>
      </c>
      <c r="B48" s="627" t="n"/>
      <c r="C48" s="627" t="n"/>
      <c r="D48" s="627" t="n"/>
      <c r="E48" s="627" t="n"/>
      <c r="F48" s="627" t="n"/>
      <c r="G48" s="627" t="n"/>
      <c r="H48" s="627" t="n"/>
      <c r="I48" s="627" t="n"/>
      <c r="J48" s="627" t="n"/>
      <c r="K48" s="627" t="n"/>
      <c r="L48" s="627" t="n"/>
      <c r="M48" s="627" t="n"/>
      <c r="N48" s="627" t="n"/>
      <c r="O48" s="627" t="n"/>
      <c r="P48" s="627" t="n"/>
      <c r="Q48" s="627" t="n"/>
      <c r="R48" s="627" t="n"/>
      <c r="S48" s="627" t="n"/>
      <c r="T48" s="627" t="n"/>
      <c r="U48" s="627" t="n"/>
      <c r="V48" s="627" t="n"/>
      <c r="W48" s="627" t="n"/>
      <c r="X48" s="627" t="n"/>
      <c r="Y48" s="373" t="n"/>
      <c r="Z48" s="373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4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50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4" t="n">
        <v>4680115881433</v>
      </c>
      <c r="E50" s="639" t="n"/>
      <c r="F50" s="671" t="n">
        <v>0.45</v>
      </c>
      <c r="G50" s="38" t="n">
        <v>6</v>
      </c>
      <c r="H50" s="671" t="n">
        <v>2.7</v>
      </c>
      <c r="I50" s="67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0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3" t="n"/>
      <c r="P50" s="673" t="n"/>
      <c r="Q50" s="673" t="n"/>
      <c r="R50" s="639" t="n"/>
      <c r="S50" s="40" t="inlineStr"/>
      <c r="T50" s="40" t="inlineStr"/>
      <c r="U50" s="41" t="inlineStr">
        <is>
          <t>кг</t>
        </is>
      </c>
      <c r="V50" s="674" t="n">
        <v>112.5</v>
      </c>
      <c r="W50" s="67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2" t="n"/>
      <c r="B51" s="627" t="n"/>
      <c r="C51" s="627" t="n"/>
      <c r="D51" s="627" t="n"/>
      <c r="E51" s="627" t="n"/>
      <c r="F51" s="627" t="n"/>
      <c r="G51" s="627" t="n"/>
      <c r="H51" s="627" t="n"/>
      <c r="I51" s="627" t="n"/>
      <c r="J51" s="627" t="n"/>
      <c r="K51" s="627" t="n"/>
      <c r="L51" s="627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кор</t>
        </is>
      </c>
      <c r="V51" s="678">
        <f>IFERROR(V49/H49,"0")+IFERROR(V50/H50,"0")</f>
        <v/>
      </c>
      <c r="W51" s="678">
        <f>IFERROR(W49/H49,"0")+IFERROR(W50/H50,"0")</f>
        <v/>
      </c>
      <c r="X51" s="678">
        <f>IFERROR(IF(X49="",0,X49),"0")+IFERROR(IF(X50="",0,X50),"0")</f>
        <v/>
      </c>
      <c r="Y51" s="679" t="n"/>
      <c r="Z51" s="679" t="n"/>
    </row>
    <row r="52">
      <c r="A52" s="627" t="n"/>
      <c r="B52" s="627" t="n"/>
      <c r="C52" s="627" t="n"/>
      <c r="D52" s="627" t="n"/>
      <c r="E52" s="627" t="n"/>
      <c r="F52" s="627" t="n"/>
      <c r="G52" s="627" t="n"/>
      <c r="H52" s="627" t="n"/>
      <c r="I52" s="627" t="n"/>
      <c r="J52" s="627" t="n"/>
      <c r="K52" s="627" t="n"/>
      <c r="L52" s="627" t="n"/>
      <c r="M52" s="676" t="n"/>
      <c r="N52" s="677" t="inlineStr">
        <is>
          <t>Итого</t>
        </is>
      </c>
      <c r="O52" s="647" t="n"/>
      <c r="P52" s="647" t="n"/>
      <c r="Q52" s="647" t="n"/>
      <c r="R52" s="647" t="n"/>
      <c r="S52" s="647" t="n"/>
      <c r="T52" s="648" t="n"/>
      <c r="U52" s="43" t="inlineStr">
        <is>
          <t>кг</t>
        </is>
      </c>
      <c r="V52" s="678">
        <f>IFERROR(SUM(V49:V50),"0")</f>
        <v/>
      </c>
      <c r="W52" s="678">
        <f>IFERROR(SUM(W49:W50),"0")</f>
        <v/>
      </c>
      <c r="X52" s="43" t="n"/>
      <c r="Y52" s="679" t="n"/>
      <c r="Z52" s="679" t="n"/>
    </row>
    <row r="53" ht="16.5" customHeight="1">
      <c r="A53" s="372" t="inlineStr">
        <is>
          <t>Классическая</t>
        </is>
      </c>
      <c r="B53" s="627" t="n"/>
      <c r="C53" s="627" t="n"/>
      <c r="D53" s="627" t="n"/>
      <c r="E53" s="627" t="n"/>
      <c r="F53" s="627" t="n"/>
      <c r="G53" s="627" t="n"/>
      <c r="H53" s="627" t="n"/>
      <c r="I53" s="627" t="n"/>
      <c r="J53" s="627" t="n"/>
      <c r="K53" s="627" t="n"/>
      <c r="L53" s="627" t="n"/>
      <c r="M53" s="627" t="n"/>
      <c r="N53" s="627" t="n"/>
      <c r="O53" s="627" t="n"/>
      <c r="P53" s="627" t="n"/>
      <c r="Q53" s="627" t="n"/>
      <c r="R53" s="627" t="n"/>
      <c r="S53" s="627" t="n"/>
      <c r="T53" s="627" t="n"/>
      <c r="U53" s="627" t="n"/>
      <c r="V53" s="627" t="n"/>
      <c r="W53" s="627" t="n"/>
      <c r="X53" s="627" t="n"/>
      <c r="Y53" s="372" t="n"/>
      <c r="Z53" s="372" t="n"/>
    </row>
    <row r="54" ht="14.25" customHeight="1">
      <c r="A54" s="373" t="inlineStr">
        <is>
          <t>Вареные колбасы</t>
        </is>
      </c>
      <c r="B54" s="627" t="n"/>
      <c r="C54" s="627" t="n"/>
      <c r="D54" s="627" t="n"/>
      <c r="E54" s="627" t="n"/>
      <c r="F54" s="627" t="n"/>
      <c r="G54" s="627" t="n"/>
      <c r="H54" s="627" t="n"/>
      <c r="I54" s="627" t="n"/>
      <c r="J54" s="627" t="n"/>
      <c r="K54" s="627" t="n"/>
      <c r="L54" s="627" t="n"/>
      <c r="M54" s="627" t="n"/>
      <c r="N54" s="627" t="n"/>
      <c r="O54" s="627" t="n"/>
      <c r="P54" s="627" t="n"/>
      <c r="Q54" s="627" t="n"/>
      <c r="R54" s="627" t="n"/>
      <c r="S54" s="627" t="n"/>
      <c r="T54" s="627" t="n"/>
      <c r="U54" s="627" t="n"/>
      <c r="V54" s="627" t="n"/>
      <c r="W54" s="627" t="n"/>
      <c r="X54" s="627" t="n"/>
      <c r="Y54" s="373" t="n"/>
      <c r="Z54" s="373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4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4" t="n">
        <v>4680115881426</v>
      </c>
      <c r="E56" s="639" t="n"/>
      <c r="F56" s="671" t="n">
        <v>1.35</v>
      </c>
      <c r="G56" s="38" t="n">
        <v>8</v>
      </c>
      <c r="H56" s="671" t="n">
        <v>10.8</v>
      </c>
      <c r="I56" s="67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500</v>
      </c>
      <c r="W56" s="67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4" t="n">
        <v>4680115881419</v>
      </c>
      <c r="E57" s="639" t="n"/>
      <c r="F57" s="671" t="n">
        <v>0.45</v>
      </c>
      <c r="G57" s="38" t="n">
        <v>10</v>
      </c>
      <c r="H57" s="671" t="n">
        <v>4.5</v>
      </c>
      <c r="I57" s="67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225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4" t="n">
        <v>4680115881525</v>
      </c>
      <c r="E58" s="639" t="n"/>
      <c r="F58" s="671" t="n">
        <v>0.4</v>
      </c>
      <c r="G58" s="38" t="n">
        <v>10</v>
      </c>
      <c r="H58" s="671" t="n">
        <v>4</v>
      </c>
      <c r="I58" s="67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4" t="inlineStr">
        <is>
          <t>Колбаса вареная Филейская ТМ Вязанка ТС Классическая полиамид ф/в 0,4 кг</t>
        </is>
      </c>
      <c r="O58" s="673" t="n"/>
      <c r="P58" s="673" t="n"/>
      <c r="Q58" s="673" t="n"/>
      <c r="R58" s="639" t="n"/>
      <c r="S58" s="40" t="inlineStr"/>
      <c r="T58" s="40" t="inlineStr"/>
      <c r="U58" s="41" t="inlineStr">
        <is>
          <t>кг</t>
        </is>
      </c>
      <c r="V58" s="674" t="n">
        <v>0</v>
      </c>
      <c r="W58" s="67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2" t="n"/>
      <c r="B59" s="627" t="n"/>
      <c r="C59" s="627" t="n"/>
      <c r="D59" s="627" t="n"/>
      <c r="E59" s="627" t="n"/>
      <c r="F59" s="627" t="n"/>
      <c r="G59" s="627" t="n"/>
      <c r="H59" s="627" t="n"/>
      <c r="I59" s="627" t="n"/>
      <c r="J59" s="627" t="n"/>
      <c r="K59" s="627" t="n"/>
      <c r="L59" s="627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кор</t>
        </is>
      </c>
      <c r="V59" s="678">
        <f>IFERROR(V55/H55,"0")+IFERROR(V56/H56,"0")+IFERROR(V57/H57,"0")+IFERROR(V58/H58,"0")</f>
        <v/>
      </c>
      <c r="W59" s="678">
        <f>IFERROR(W55/H55,"0")+IFERROR(W56/H56,"0")+IFERROR(W57/H57,"0")+IFERROR(W58/H58,"0")</f>
        <v/>
      </c>
      <c r="X59" s="678">
        <f>IFERROR(IF(X55="",0,X55),"0")+IFERROR(IF(X56="",0,X56),"0")+IFERROR(IF(X57="",0,X57),"0")+IFERROR(IF(X58="",0,X58),"0")</f>
        <v/>
      </c>
      <c r="Y59" s="679" t="n"/>
      <c r="Z59" s="679" t="n"/>
    </row>
    <row r="60">
      <c r="A60" s="627" t="n"/>
      <c r="B60" s="627" t="n"/>
      <c r="C60" s="627" t="n"/>
      <c r="D60" s="627" t="n"/>
      <c r="E60" s="627" t="n"/>
      <c r="F60" s="627" t="n"/>
      <c r="G60" s="627" t="n"/>
      <c r="H60" s="627" t="n"/>
      <c r="I60" s="627" t="n"/>
      <c r="J60" s="627" t="n"/>
      <c r="K60" s="627" t="n"/>
      <c r="L60" s="627" t="n"/>
      <c r="M60" s="676" t="n"/>
      <c r="N60" s="677" t="inlineStr">
        <is>
          <t>Итого</t>
        </is>
      </c>
      <c r="O60" s="647" t="n"/>
      <c r="P60" s="647" t="n"/>
      <c r="Q60" s="647" t="n"/>
      <c r="R60" s="647" t="n"/>
      <c r="S60" s="647" t="n"/>
      <c r="T60" s="648" t="n"/>
      <c r="U60" s="43" t="inlineStr">
        <is>
          <t>кг</t>
        </is>
      </c>
      <c r="V60" s="678">
        <f>IFERROR(SUM(V55:V58),"0")</f>
        <v/>
      </c>
      <c r="W60" s="678">
        <f>IFERROR(SUM(W55:W58),"0")</f>
        <v/>
      </c>
      <c r="X60" s="43" t="n"/>
      <c r="Y60" s="679" t="n"/>
      <c r="Z60" s="679" t="n"/>
    </row>
    <row r="61" ht="16.5" customHeight="1">
      <c r="A61" s="372" t="inlineStr">
        <is>
          <t>Вязанка</t>
        </is>
      </c>
      <c r="B61" s="627" t="n"/>
      <c r="C61" s="627" t="n"/>
      <c r="D61" s="627" t="n"/>
      <c r="E61" s="627" t="n"/>
      <c r="F61" s="627" t="n"/>
      <c r="G61" s="627" t="n"/>
      <c r="H61" s="627" t="n"/>
      <c r="I61" s="627" t="n"/>
      <c r="J61" s="627" t="n"/>
      <c r="K61" s="627" t="n"/>
      <c r="L61" s="627" t="n"/>
      <c r="M61" s="627" t="n"/>
      <c r="N61" s="627" t="n"/>
      <c r="O61" s="627" t="n"/>
      <c r="P61" s="627" t="n"/>
      <c r="Q61" s="627" t="n"/>
      <c r="R61" s="627" t="n"/>
      <c r="S61" s="627" t="n"/>
      <c r="T61" s="627" t="n"/>
      <c r="U61" s="627" t="n"/>
      <c r="V61" s="627" t="n"/>
      <c r="W61" s="627" t="n"/>
      <c r="X61" s="627" t="n"/>
      <c r="Y61" s="372" t="n"/>
      <c r="Z61" s="372" t="n"/>
    </row>
    <row r="62" ht="14.25" customHeight="1">
      <c r="A62" s="373" t="inlineStr">
        <is>
          <t>Вареные колбасы</t>
        </is>
      </c>
      <c r="B62" s="627" t="n"/>
      <c r="C62" s="627" t="n"/>
      <c r="D62" s="627" t="n"/>
      <c r="E62" s="627" t="n"/>
      <c r="F62" s="627" t="n"/>
      <c r="G62" s="627" t="n"/>
      <c r="H62" s="627" t="n"/>
      <c r="I62" s="627" t="n"/>
      <c r="J62" s="627" t="n"/>
      <c r="K62" s="627" t="n"/>
      <c r="L62" s="627" t="n"/>
      <c r="M62" s="627" t="n"/>
      <c r="N62" s="627" t="n"/>
      <c r="O62" s="627" t="n"/>
      <c r="P62" s="627" t="n"/>
      <c r="Q62" s="627" t="n"/>
      <c r="R62" s="627" t="n"/>
      <c r="S62" s="627" t="n"/>
      <c r="T62" s="627" t="n"/>
      <c r="U62" s="627" t="n"/>
      <c r="V62" s="627" t="n"/>
      <c r="W62" s="627" t="n"/>
      <c r="X62" s="627" t="n"/>
      <c r="Y62" s="373" t="n"/>
      <c r="Z62" s="373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4" t="n">
        <v>4607091382945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5" t="inlineStr">
        <is>
          <t>Вареные колбасы «Вязанка со шпиком»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20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4" t="n">
        <v>4607091385670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200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4" t="n">
        <v>4680115881327</v>
      </c>
      <c r="E65" s="639" t="n"/>
      <c r="F65" s="671" t="n">
        <v>1.35</v>
      </c>
      <c r="G65" s="38" t="n">
        <v>8</v>
      </c>
      <c r="H65" s="671" t="n">
        <v>10.8</v>
      </c>
      <c r="I65" s="671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7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4" t="n">
        <v>4680115882133</v>
      </c>
      <c r="E66" s="639" t="n"/>
      <c r="F66" s="671" t="n">
        <v>1.35</v>
      </c>
      <c r="G66" s="38" t="n">
        <v>8</v>
      </c>
      <c r="H66" s="671" t="n">
        <v>10.8</v>
      </c>
      <c r="I66" s="67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0</v>
      </c>
      <c r="W66" s="67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4" t="n">
        <v>4607091382952</v>
      </c>
      <c r="E67" s="639" t="n"/>
      <c r="F67" s="671" t="n">
        <v>0.5</v>
      </c>
      <c r="G67" s="38" t="n">
        <v>6</v>
      </c>
      <c r="H67" s="671" t="n">
        <v>3</v>
      </c>
      <c r="I67" s="671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75</v>
      </c>
      <c r="W67" s="675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4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4" t="n">
        <v>4607091385687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240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4" t="n">
        <v>4607091384604</v>
      </c>
      <c r="E70" s="639" t="n"/>
      <c r="F70" s="671" t="n">
        <v>0.4</v>
      </c>
      <c r="G70" s="38" t="n">
        <v>10</v>
      </c>
      <c r="H70" s="671" t="n">
        <v>4</v>
      </c>
      <c r="I70" s="671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4" t="n">
        <v>4680115880283</v>
      </c>
      <c r="E71" s="639" t="n"/>
      <c r="F71" s="671" t="n">
        <v>0.6</v>
      </c>
      <c r="G71" s="38" t="n">
        <v>8</v>
      </c>
      <c r="H71" s="671" t="n">
        <v>4.8</v>
      </c>
      <c r="I71" s="671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4" t="n">
        <v>4680115881518</v>
      </c>
      <c r="E72" s="639" t="n"/>
      <c r="F72" s="671" t="n">
        <v>0.4</v>
      </c>
      <c r="G72" s="38" t="n">
        <v>10</v>
      </c>
      <c r="H72" s="671" t="n">
        <v>4</v>
      </c>
      <c r="I72" s="67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4" t="n">
        <v>4680115881303</v>
      </c>
      <c r="E73" s="639" t="n"/>
      <c r="F73" s="671" t="n">
        <v>0.45</v>
      </c>
      <c r="G73" s="38" t="n">
        <v>10</v>
      </c>
      <c r="H73" s="671" t="n">
        <v>4.5</v>
      </c>
      <c r="I73" s="671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315</v>
      </c>
      <c r="W73" s="67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74" t="n">
        <v>4680115882577</v>
      </c>
      <c r="E74" s="639" t="n"/>
      <c r="F74" s="671" t="n">
        <v>0.4</v>
      </c>
      <c r="G74" s="38" t="n">
        <v>8</v>
      </c>
      <c r="H74" s="671" t="n">
        <v>3.2</v>
      </c>
      <c r="I74" s="671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6" t="inlineStr">
        <is>
          <t>Колбаса вареная Мусульманская ТМ Вязанка Халяль вектор ф/в 0,4 кг Казахстан АК</t>
        </is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60</v>
      </c>
      <c r="W74" s="675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74" t="n">
        <v>4680115882720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7" t="inlineStr">
        <is>
          <t>Вареные колбасы «Филейская #Живой_пар» ф/в 0,45 п/а ТМ «Вязанка»</t>
        </is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4" t="n">
        <v>4607091388466</v>
      </c>
      <c r="E76" s="639" t="n"/>
      <c r="F76" s="671" t="n">
        <v>0.45</v>
      </c>
      <c r="G76" s="38" t="n">
        <v>6</v>
      </c>
      <c r="H76" s="671" t="n">
        <v>2.7</v>
      </c>
      <c r="I76" s="671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4" t="n">
        <v>4680115880269</v>
      </c>
      <c r="E77" s="639" t="n"/>
      <c r="F77" s="671" t="n">
        <v>0.375</v>
      </c>
      <c r="G77" s="38" t="n">
        <v>10</v>
      </c>
      <c r="H77" s="671" t="n">
        <v>3.75</v>
      </c>
      <c r="I77" s="671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3" t="n"/>
      <c r="P77" s="673" t="n"/>
      <c r="Q77" s="673" t="n"/>
      <c r="R77" s="639" t="n"/>
      <c r="S77" s="40" t="inlineStr"/>
      <c r="T77" s="40" t="inlineStr"/>
      <c r="U77" s="41" t="inlineStr">
        <is>
          <t>кг</t>
        </is>
      </c>
      <c r="V77" s="674" t="n">
        <v>0</v>
      </c>
      <c r="W77" s="67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4" t="n">
        <v>4680115880429</v>
      </c>
      <c r="E78" s="639" t="n"/>
      <c r="F78" s="671" t="n">
        <v>0.45</v>
      </c>
      <c r="G78" s="38" t="n">
        <v>10</v>
      </c>
      <c r="H78" s="671" t="n">
        <v>4.5</v>
      </c>
      <c r="I78" s="671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3" t="n"/>
      <c r="P78" s="673" t="n"/>
      <c r="Q78" s="673" t="n"/>
      <c r="R78" s="639" t="n"/>
      <c r="S78" s="40" t="inlineStr"/>
      <c r="T78" s="40" t="inlineStr"/>
      <c r="U78" s="41" t="inlineStr">
        <is>
          <t>кг</t>
        </is>
      </c>
      <c r="V78" s="674" t="n">
        <v>450</v>
      </c>
      <c r="W78" s="675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4" t="n">
        <v>4680115881457</v>
      </c>
      <c r="E79" s="639" t="n"/>
      <c r="F79" s="671" t="n">
        <v>0.75</v>
      </c>
      <c r="G79" s="38" t="n">
        <v>6</v>
      </c>
      <c r="H79" s="671" t="n">
        <v>4.5</v>
      </c>
      <c r="I79" s="671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3" t="n"/>
      <c r="P79" s="673" t="n"/>
      <c r="Q79" s="673" t="n"/>
      <c r="R79" s="639" t="n"/>
      <c r="S79" s="40" t="inlineStr"/>
      <c r="T79" s="40" t="inlineStr"/>
      <c r="U79" s="41" t="inlineStr">
        <is>
          <t>кг</t>
        </is>
      </c>
      <c r="V79" s="674" t="n">
        <v>0</v>
      </c>
      <c r="W79" s="67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82" t="n"/>
      <c r="B80" s="627" t="n"/>
      <c r="C80" s="627" t="n"/>
      <c r="D80" s="627" t="n"/>
      <c r="E80" s="627" t="n"/>
      <c r="F80" s="627" t="n"/>
      <c r="G80" s="627" t="n"/>
      <c r="H80" s="627" t="n"/>
      <c r="I80" s="627" t="n"/>
      <c r="J80" s="627" t="n"/>
      <c r="K80" s="627" t="n"/>
      <c r="L80" s="627" t="n"/>
      <c r="M80" s="676" t="n"/>
      <c r="N80" s="677" t="inlineStr">
        <is>
          <t>Итого</t>
        </is>
      </c>
      <c r="O80" s="647" t="n"/>
      <c r="P80" s="647" t="n"/>
      <c r="Q80" s="647" t="n"/>
      <c r="R80" s="647" t="n"/>
      <c r="S80" s="647" t="n"/>
      <c r="T80" s="648" t="n"/>
      <c r="U80" s="43" t="inlineStr">
        <is>
          <t>кор</t>
        </is>
      </c>
      <c r="V80" s="67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9" t="n"/>
      <c r="Z80" s="679" t="n"/>
    </row>
    <row r="81">
      <c r="A81" s="627" t="n"/>
      <c r="B81" s="627" t="n"/>
      <c r="C81" s="627" t="n"/>
      <c r="D81" s="627" t="n"/>
      <c r="E81" s="627" t="n"/>
      <c r="F81" s="627" t="n"/>
      <c r="G81" s="627" t="n"/>
      <c r="H81" s="627" t="n"/>
      <c r="I81" s="627" t="n"/>
      <c r="J81" s="627" t="n"/>
      <c r="K81" s="627" t="n"/>
      <c r="L81" s="627" t="n"/>
      <c r="M81" s="676" t="n"/>
      <c r="N81" s="677" t="inlineStr">
        <is>
          <t>Итого</t>
        </is>
      </c>
      <c r="O81" s="647" t="n"/>
      <c r="P81" s="647" t="n"/>
      <c r="Q81" s="647" t="n"/>
      <c r="R81" s="647" t="n"/>
      <c r="S81" s="647" t="n"/>
      <c r="T81" s="648" t="n"/>
      <c r="U81" s="43" t="inlineStr">
        <is>
          <t>кг</t>
        </is>
      </c>
      <c r="V81" s="678">
        <f>IFERROR(SUM(V63:V79),"0")</f>
        <v/>
      </c>
      <c r="W81" s="678">
        <f>IFERROR(SUM(W63:W79),"0")</f>
        <v/>
      </c>
      <c r="X81" s="43" t="n"/>
      <c r="Y81" s="679" t="n"/>
      <c r="Z81" s="679" t="n"/>
    </row>
    <row r="82" ht="14.25" customHeight="1">
      <c r="A82" s="373" t="inlineStr">
        <is>
          <t>Ветчины</t>
        </is>
      </c>
      <c r="B82" s="627" t="n"/>
      <c r="C82" s="627" t="n"/>
      <c r="D82" s="627" t="n"/>
      <c r="E82" s="627" t="n"/>
      <c r="F82" s="627" t="n"/>
      <c r="G82" s="627" t="n"/>
      <c r="H82" s="627" t="n"/>
      <c r="I82" s="627" t="n"/>
      <c r="J82" s="627" t="n"/>
      <c r="K82" s="627" t="n"/>
      <c r="L82" s="627" t="n"/>
      <c r="M82" s="627" t="n"/>
      <c r="N82" s="627" t="n"/>
      <c r="O82" s="627" t="n"/>
      <c r="P82" s="627" t="n"/>
      <c r="Q82" s="627" t="n"/>
      <c r="R82" s="627" t="n"/>
      <c r="S82" s="627" t="n"/>
      <c r="T82" s="627" t="n"/>
      <c r="U82" s="627" t="n"/>
      <c r="V82" s="627" t="n"/>
      <c r="W82" s="627" t="n"/>
      <c r="X82" s="627" t="n"/>
      <c r="Y82" s="373" t="n"/>
      <c r="Z82" s="373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74" t="n">
        <v>4607091384789</v>
      </c>
      <c r="E83" s="639" t="n"/>
      <c r="F83" s="671" t="n">
        <v>1</v>
      </c>
      <c r="G83" s="38" t="n">
        <v>6</v>
      </c>
      <c r="H83" s="671" t="n">
        <v>6</v>
      </c>
      <c r="I83" s="671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2" t="inlineStr">
        <is>
          <t>Ветчины Запекуша с сочным окороком Вязанка Весовые П/а Вязанка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74" t="n">
        <v>4680115881488</v>
      </c>
      <c r="E84" s="639" t="n"/>
      <c r="F84" s="671" t="n">
        <v>1.35</v>
      </c>
      <c r="G84" s="38" t="n">
        <v>8</v>
      </c>
      <c r="H84" s="671" t="n">
        <v>10.8</v>
      </c>
      <c r="I84" s="671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3">
        <f>HYPERLINK("https://abi.ru/products/Охлажденные/Вязанка/Вязанка/Ветчины/P003236/","Ветчины Сливушка с индейкой Вязанка вес П/а Вязанка")</f>
        <v/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74" t="n">
        <v>4607091384765</v>
      </c>
      <c r="E85" s="639" t="n"/>
      <c r="F85" s="671" t="n">
        <v>0.42</v>
      </c>
      <c r="G85" s="38" t="n">
        <v>6</v>
      </c>
      <c r="H85" s="671" t="n">
        <v>2.52</v>
      </c>
      <c r="I85" s="671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4" t="inlineStr">
        <is>
          <t>Ветчины Запекуша с сочным окороком Вязанка Фикс.вес 0,42 п/а Вязанка</t>
        </is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74" t="n">
        <v>4680115882751</v>
      </c>
      <c r="E86" s="639" t="n"/>
      <c r="F86" s="671" t="n">
        <v>0.45</v>
      </c>
      <c r="G86" s="38" t="n">
        <v>10</v>
      </c>
      <c r="H86" s="671" t="n">
        <v>4.5</v>
      </c>
      <c r="I86" s="671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5" t="inlineStr">
        <is>
          <t>Ветчины «Филейская #Живой_пар» ф/в 0,45 п/а ТМ «Вязанка»</t>
        </is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74" t="n">
        <v>4680115882775</v>
      </c>
      <c r="E87" s="639" t="n"/>
      <c r="F87" s="671" t="n">
        <v>0.3</v>
      </c>
      <c r="G87" s="38" t="n">
        <v>8</v>
      </c>
      <c r="H87" s="671" t="n">
        <v>2.4</v>
      </c>
      <c r="I87" s="671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6" t="inlineStr">
        <is>
          <t>Ветчины «Сливушка с индейкой» Фикс.вес 0,3 П/а ТМ «Вязанка»</t>
        </is>
      </c>
      <c r="O87" s="673" t="n"/>
      <c r="P87" s="673" t="n"/>
      <c r="Q87" s="673" t="n"/>
      <c r="R87" s="639" t="n"/>
      <c r="S87" s="40" t="inlineStr"/>
      <c r="T87" s="40" t="inlineStr"/>
      <c r="U87" s="41" t="inlineStr">
        <is>
          <t>кг</t>
        </is>
      </c>
      <c r="V87" s="674" t="n">
        <v>0</v>
      </c>
      <c r="W87" s="675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74" t="n">
        <v>4680115880658</v>
      </c>
      <c r="E88" s="639" t="n"/>
      <c r="F88" s="671" t="n">
        <v>0.4</v>
      </c>
      <c r="G88" s="38" t="n">
        <v>6</v>
      </c>
      <c r="H88" s="671" t="n">
        <v>2.4</v>
      </c>
      <c r="I88" s="671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3" t="n"/>
      <c r="P88" s="673" t="n"/>
      <c r="Q88" s="673" t="n"/>
      <c r="R88" s="639" t="n"/>
      <c r="S88" s="40" t="inlineStr"/>
      <c r="T88" s="40" t="inlineStr"/>
      <c r="U88" s="41" t="inlineStr">
        <is>
          <t>кг</t>
        </is>
      </c>
      <c r="V88" s="674" t="n">
        <v>0</v>
      </c>
      <c r="W88" s="67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74" t="n">
        <v>4607091381962</v>
      </c>
      <c r="E89" s="639" t="n"/>
      <c r="F89" s="671" t="n">
        <v>0.5</v>
      </c>
      <c r="G89" s="38" t="n">
        <v>6</v>
      </c>
      <c r="H89" s="671" t="n">
        <v>3</v>
      </c>
      <c r="I89" s="671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8">
        <f>HYPERLINK("https://abi.ru/products/Охлажденные/Вязанка/Вязанка/Ветчины/P003164/","Ветчины Столичная Вязанка Фикс.вес 0,5 Вектор Вязанка")</f>
        <v/>
      </c>
      <c r="O89" s="673" t="n"/>
      <c r="P89" s="673" t="n"/>
      <c r="Q89" s="673" t="n"/>
      <c r="R89" s="639" t="n"/>
      <c r="S89" s="40" t="inlineStr"/>
      <c r="T89" s="40" t="inlineStr"/>
      <c r="U89" s="41" t="inlineStr">
        <is>
          <t>кг</t>
        </is>
      </c>
      <c r="V89" s="674" t="n">
        <v>0</v>
      </c>
      <c r="W89" s="675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82" t="n"/>
      <c r="B90" s="627" t="n"/>
      <c r="C90" s="627" t="n"/>
      <c r="D90" s="627" t="n"/>
      <c r="E90" s="627" t="n"/>
      <c r="F90" s="627" t="n"/>
      <c r="G90" s="627" t="n"/>
      <c r="H90" s="627" t="n"/>
      <c r="I90" s="627" t="n"/>
      <c r="J90" s="627" t="n"/>
      <c r="K90" s="627" t="n"/>
      <c r="L90" s="627" t="n"/>
      <c r="M90" s="676" t="n"/>
      <c r="N90" s="677" t="inlineStr">
        <is>
          <t>Итого</t>
        </is>
      </c>
      <c r="O90" s="647" t="n"/>
      <c r="P90" s="647" t="n"/>
      <c r="Q90" s="647" t="n"/>
      <c r="R90" s="647" t="n"/>
      <c r="S90" s="647" t="n"/>
      <c r="T90" s="648" t="n"/>
      <c r="U90" s="43" t="inlineStr">
        <is>
          <t>кор</t>
        </is>
      </c>
      <c r="V90" s="678">
        <f>IFERROR(V83/H83,"0")+IFERROR(V84/H84,"0")+IFERROR(V85/H85,"0")+IFERROR(V86/H86,"0")+IFERROR(V87/H87,"0")+IFERROR(V88/H88,"0")+IFERROR(V89/H89,"0")</f>
        <v/>
      </c>
      <c r="W90" s="678">
        <f>IFERROR(W83/H83,"0")+IFERROR(W84/H84,"0")+IFERROR(W85/H85,"0")+IFERROR(W86/H86,"0")+IFERROR(W87/H87,"0")+IFERROR(W88/H88,"0")+IFERROR(W89/H89,"0")</f>
        <v/>
      </c>
      <c r="X90" s="678">
        <f>IFERROR(IF(X83="",0,X83),"0")+IFERROR(IF(X84="",0,X84),"0")+IFERROR(IF(X85="",0,X85),"0")+IFERROR(IF(X86="",0,X86),"0")+IFERROR(IF(X87="",0,X87),"0")+IFERROR(IF(X88="",0,X88),"0")+IFERROR(IF(X89="",0,X89),"0")</f>
        <v/>
      </c>
      <c r="Y90" s="679" t="n"/>
      <c r="Z90" s="679" t="n"/>
    </row>
    <row r="91">
      <c r="A91" s="627" t="n"/>
      <c r="B91" s="627" t="n"/>
      <c r="C91" s="627" t="n"/>
      <c r="D91" s="627" t="n"/>
      <c r="E91" s="627" t="n"/>
      <c r="F91" s="627" t="n"/>
      <c r="G91" s="627" t="n"/>
      <c r="H91" s="627" t="n"/>
      <c r="I91" s="627" t="n"/>
      <c r="J91" s="627" t="n"/>
      <c r="K91" s="627" t="n"/>
      <c r="L91" s="627" t="n"/>
      <c r="M91" s="676" t="n"/>
      <c r="N91" s="677" t="inlineStr">
        <is>
          <t>Итого</t>
        </is>
      </c>
      <c r="O91" s="647" t="n"/>
      <c r="P91" s="647" t="n"/>
      <c r="Q91" s="647" t="n"/>
      <c r="R91" s="647" t="n"/>
      <c r="S91" s="647" t="n"/>
      <c r="T91" s="648" t="n"/>
      <c r="U91" s="43" t="inlineStr">
        <is>
          <t>кг</t>
        </is>
      </c>
      <c r="V91" s="678">
        <f>IFERROR(SUM(V83:V89),"0")</f>
        <v/>
      </c>
      <c r="W91" s="678">
        <f>IFERROR(SUM(W83:W89),"0")</f>
        <v/>
      </c>
      <c r="X91" s="43" t="n"/>
      <c r="Y91" s="679" t="n"/>
      <c r="Z91" s="679" t="n"/>
    </row>
    <row r="92" ht="14.25" customHeight="1">
      <c r="A92" s="373" t="inlineStr">
        <is>
          <t>Копченые колбасы</t>
        </is>
      </c>
      <c r="B92" s="627" t="n"/>
      <c r="C92" s="627" t="n"/>
      <c r="D92" s="627" t="n"/>
      <c r="E92" s="627" t="n"/>
      <c r="F92" s="627" t="n"/>
      <c r="G92" s="627" t="n"/>
      <c r="H92" s="627" t="n"/>
      <c r="I92" s="627" t="n"/>
      <c r="J92" s="627" t="n"/>
      <c r="K92" s="627" t="n"/>
      <c r="L92" s="627" t="n"/>
      <c r="M92" s="627" t="n"/>
      <c r="N92" s="627" t="n"/>
      <c r="O92" s="627" t="n"/>
      <c r="P92" s="627" t="n"/>
      <c r="Q92" s="627" t="n"/>
      <c r="R92" s="627" t="n"/>
      <c r="S92" s="627" t="n"/>
      <c r="T92" s="627" t="n"/>
      <c r="U92" s="627" t="n"/>
      <c r="V92" s="627" t="n"/>
      <c r="W92" s="627" t="n"/>
      <c r="X92" s="627" t="n"/>
      <c r="Y92" s="373" t="n"/>
      <c r="Z92" s="373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74" t="n">
        <v>4607091387667</v>
      </c>
      <c r="E93" s="639" t="n"/>
      <c r="F93" s="671" t="n">
        <v>0.9</v>
      </c>
      <c r="G93" s="38" t="n">
        <v>10</v>
      </c>
      <c r="H93" s="671" t="n">
        <v>9</v>
      </c>
      <c r="I93" s="671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74" t="n">
        <v>4607091387636</v>
      </c>
      <c r="E94" s="639" t="n"/>
      <c r="F94" s="671" t="n">
        <v>0.7</v>
      </c>
      <c r="G94" s="38" t="n">
        <v>6</v>
      </c>
      <c r="H94" s="671" t="n">
        <v>4.2</v>
      </c>
      <c r="I94" s="671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74" t="n">
        <v>4607091384727</v>
      </c>
      <c r="E95" s="639" t="n"/>
      <c r="F95" s="671" t="n">
        <v>0.8</v>
      </c>
      <c r="G95" s="38" t="n">
        <v>6</v>
      </c>
      <c r="H95" s="671" t="n">
        <v>4.8</v>
      </c>
      <c r="I95" s="671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74" t="n">
        <v>4607091386745</v>
      </c>
      <c r="E96" s="639" t="n"/>
      <c r="F96" s="671" t="n">
        <v>0.8</v>
      </c>
      <c r="G96" s="38" t="n">
        <v>6</v>
      </c>
      <c r="H96" s="671" t="n">
        <v>4.8</v>
      </c>
      <c r="I96" s="671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74" t="n">
        <v>4607091382426</v>
      </c>
      <c r="E97" s="639" t="n"/>
      <c r="F97" s="671" t="n">
        <v>0.9</v>
      </c>
      <c r="G97" s="38" t="n">
        <v>10</v>
      </c>
      <c r="H97" s="671" t="n">
        <v>9</v>
      </c>
      <c r="I97" s="67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74" t="n">
        <v>4607091386547</v>
      </c>
      <c r="E98" s="639" t="n"/>
      <c r="F98" s="671" t="n">
        <v>0.35</v>
      </c>
      <c r="G98" s="38" t="n">
        <v>8</v>
      </c>
      <c r="H98" s="671" t="n">
        <v>2.8</v>
      </c>
      <c r="I98" s="67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3" t="n"/>
      <c r="P98" s="673" t="n"/>
      <c r="Q98" s="673" t="n"/>
      <c r="R98" s="639" t="n"/>
      <c r="S98" s="40" t="inlineStr"/>
      <c r="T98" s="40" t="inlineStr"/>
      <c r="U98" s="41" t="inlineStr">
        <is>
          <t>кг</t>
        </is>
      </c>
      <c r="V98" s="674" t="n">
        <v>0</v>
      </c>
      <c r="W98" s="67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4" t="n">
        <v>4607091384734</v>
      </c>
      <c r="E99" s="639" t="n"/>
      <c r="F99" s="671" t="n">
        <v>0.35</v>
      </c>
      <c r="G99" s="38" t="n">
        <v>6</v>
      </c>
      <c r="H99" s="671" t="n">
        <v>2.1</v>
      </c>
      <c r="I99" s="67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3" t="n"/>
      <c r="P99" s="673" t="n"/>
      <c r="Q99" s="673" t="n"/>
      <c r="R99" s="639" t="n"/>
      <c r="S99" s="40" t="inlineStr"/>
      <c r="T99" s="40" t="inlineStr"/>
      <c r="U99" s="41" t="inlineStr">
        <is>
          <t>кг</t>
        </is>
      </c>
      <c r="V99" s="674" t="n">
        <v>0</v>
      </c>
      <c r="W99" s="67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4" t="n">
        <v>4607091382464</v>
      </c>
      <c r="E100" s="639" t="n"/>
      <c r="F100" s="671" t="n">
        <v>0.35</v>
      </c>
      <c r="G100" s="38" t="n">
        <v>8</v>
      </c>
      <c r="H100" s="671" t="n">
        <v>2.8</v>
      </c>
      <c r="I100" s="67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3" t="n"/>
      <c r="P100" s="673" t="n"/>
      <c r="Q100" s="673" t="n"/>
      <c r="R100" s="639" t="n"/>
      <c r="S100" s="40" t="inlineStr"/>
      <c r="T100" s="40" t="inlineStr"/>
      <c r="U100" s="41" t="inlineStr">
        <is>
          <t>кг</t>
        </is>
      </c>
      <c r="V100" s="674" t="n">
        <v>0</v>
      </c>
      <c r="W100" s="67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74" t="n">
        <v>4680115883444</v>
      </c>
      <c r="E101" s="639" t="n"/>
      <c r="F101" s="671" t="n">
        <v>0.35</v>
      </c>
      <c r="G101" s="38" t="n">
        <v>8</v>
      </c>
      <c r="H101" s="671" t="n">
        <v>2.8</v>
      </c>
      <c r="I101" s="67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7" t="inlineStr">
        <is>
          <t>П/к колбасы «Аль-Ислами халяль» ф/в 0,35 фиброуз ТМ «Вязанка»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74" t="n">
        <v>4680115883444</v>
      </c>
      <c r="E102" s="639" t="n"/>
      <c r="F102" s="671" t="n">
        <v>0.35</v>
      </c>
      <c r="G102" s="38" t="n">
        <v>8</v>
      </c>
      <c r="H102" s="671" t="n">
        <v>2.8</v>
      </c>
      <c r="I102" s="67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8" t="inlineStr">
        <is>
          <t>П/к колбасы «Аль-Ислами халяль» ф/в 0,35 фиброуз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82" t="n"/>
      <c r="B103" s="627" t="n"/>
      <c r="C103" s="627" t="n"/>
      <c r="D103" s="627" t="n"/>
      <c r="E103" s="627" t="n"/>
      <c r="F103" s="627" t="n"/>
      <c r="G103" s="627" t="n"/>
      <c r="H103" s="627" t="n"/>
      <c r="I103" s="627" t="n"/>
      <c r="J103" s="627" t="n"/>
      <c r="K103" s="627" t="n"/>
      <c r="L103" s="627" t="n"/>
      <c r="M103" s="676" t="n"/>
      <c r="N103" s="677" t="inlineStr">
        <is>
          <t>Итого</t>
        </is>
      </c>
      <c r="O103" s="647" t="n"/>
      <c r="P103" s="647" t="n"/>
      <c r="Q103" s="647" t="n"/>
      <c r="R103" s="647" t="n"/>
      <c r="S103" s="647" t="n"/>
      <c r="T103" s="648" t="n"/>
      <c r="U103" s="43" t="inlineStr">
        <is>
          <t>кор</t>
        </is>
      </c>
      <c r="V103" s="678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8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9" t="n"/>
      <c r="Z103" s="679" t="n"/>
    </row>
    <row r="104">
      <c r="A104" s="627" t="n"/>
      <c r="B104" s="627" t="n"/>
      <c r="C104" s="627" t="n"/>
      <c r="D104" s="627" t="n"/>
      <c r="E104" s="627" t="n"/>
      <c r="F104" s="627" t="n"/>
      <c r="G104" s="627" t="n"/>
      <c r="H104" s="627" t="n"/>
      <c r="I104" s="627" t="n"/>
      <c r="J104" s="627" t="n"/>
      <c r="K104" s="627" t="n"/>
      <c r="L104" s="627" t="n"/>
      <c r="M104" s="676" t="n"/>
      <c r="N104" s="677" t="inlineStr">
        <is>
          <t>Итого</t>
        </is>
      </c>
      <c r="O104" s="647" t="n"/>
      <c r="P104" s="647" t="n"/>
      <c r="Q104" s="647" t="n"/>
      <c r="R104" s="647" t="n"/>
      <c r="S104" s="647" t="n"/>
      <c r="T104" s="648" t="n"/>
      <c r="U104" s="43" t="inlineStr">
        <is>
          <t>кг</t>
        </is>
      </c>
      <c r="V104" s="678">
        <f>IFERROR(SUM(V93:V102),"0")</f>
        <v/>
      </c>
      <c r="W104" s="678">
        <f>IFERROR(SUM(W93:W102),"0")</f>
        <v/>
      </c>
      <c r="X104" s="43" t="n"/>
      <c r="Y104" s="679" t="n"/>
      <c r="Z104" s="679" t="n"/>
    </row>
    <row r="105" ht="14.25" customHeight="1">
      <c r="A105" s="373" t="inlineStr">
        <is>
          <t>Сосиски</t>
        </is>
      </c>
      <c r="B105" s="627" t="n"/>
      <c r="C105" s="627" t="n"/>
      <c r="D105" s="627" t="n"/>
      <c r="E105" s="627" t="n"/>
      <c r="F105" s="627" t="n"/>
      <c r="G105" s="627" t="n"/>
      <c r="H105" s="627" t="n"/>
      <c r="I105" s="627" t="n"/>
      <c r="J105" s="627" t="n"/>
      <c r="K105" s="627" t="n"/>
      <c r="L105" s="627" t="n"/>
      <c r="M105" s="627" t="n"/>
      <c r="N105" s="627" t="n"/>
      <c r="O105" s="627" t="n"/>
      <c r="P105" s="627" t="n"/>
      <c r="Q105" s="627" t="n"/>
      <c r="R105" s="627" t="n"/>
      <c r="S105" s="627" t="n"/>
      <c r="T105" s="627" t="n"/>
      <c r="U105" s="627" t="n"/>
      <c r="V105" s="627" t="n"/>
      <c r="W105" s="627" t="n"/>
      <c r="X105" s="627" t="n"/>
      <c r="Y105" s="373" t="n"/>
      <c r="Z105" s="373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74" t="n">
        <v>4607091386967</v>
      </c>
      <c r="E106" s="639" t="n"/>
      <c r="F106" s="671" t="n">
        <v>1.35</v>
      </c>
      <c r="G106" s="38" t="n">
        <v>6</v>
      </c>
      <c r="H106" s="671" t="n">
        <v>8.1</v>
      </c>
      <c r="I106" s="67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(Вязанка Молочные) Вязанка Весовые П/а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74" t="n">
        <v>4607091386967</v>
      </c>
      <c r="E107" s="639" t="n"/>
      <c r="F107" s="671" t="n">
        <v>1.4</v>
      </c>
      <c r="G107" s="38" t="n">
        <v>6</v>
      </c>
      <c r="H107" s="671" t="n">
        <v>8.4</v>
      </c>
      <c r="I107" s="67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0" t="inlineStr">
        <is>
          <t>Сосиски «Молокуши (Вязанка Молочные)» Весовые П/а мгс УВВ ТМ «Вязанка»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200</v>
      </c>
      <c r="W107" s="67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74" t="n">
        <v>4607091385304</v>
      </c>
      <c r="E108" s="639" t="n"/>
      <c r="F108" s="671" t="n">
        <v>1.35</v>
      </c>
      <c r="G108" s="38" t="n">
        <v>6</v>
      </c>
      <c r="H108" s="671" t="n">
        <v>8.1</v>
      </c>
      <c r="I108" s="671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HYPERLINK("https://abi.ru/products/Охлажденные/Вязанка/Вязанка/Сосиски/P003025/","Сосиски Рубленые Вязанка Весовые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80</v>
      </c>
      <c r="W108" s="67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74" t="n">
        <v>4607091386264</v>
      </c>
      <c r="E109" s="639" t="n"/>
      <c r="F109" s="671" t="n">
        <v>0.5</v>
      </c>
      <c r="G109" s="38" t="n">
        <v>6</v>
      </c>
      <c r="H109" s="671" t="n">
        <v>3</v>
      </c>
      <c r="I109" s="67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2">
        <f>HYPERLINK("https://abi.ru/products/Охлажденные/Вязанка/Вязанка/Сосиски/P002217/","Сосиски Венские Вязанка Фикс.вес 0,5 NDX мгс Вязанка")</f>
        <v/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74" t="n">
        <v>4680115882584</v>
      </c>
      <c r="E110" s="639" t="n"/>
      <c r="F110" s="671" t="n">
        <v>0.33</v>
      </c>
      <c r="G110" s="38" t="n">
        <v>8</v>
      </c>
      <c r="H110" s="671" t="n">
        <v>2.64</v>
      </c>
      <c r="I110" s="67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3" t="inlineStr">
        <is>
          <t>Сосиски Восточные халяль ТМ Вязанка полиамид в/у ф/в 0,33 кг Казахстан АК</t>
        </is>
      </c>
      <c r="O110" s="673" t="n"/>
      <c r="P110" s="673" t="n"/>
      <c r="Q110" s="673" t="n"/>
      <c r="R110" s="639" t="n"/>
      <c r="S110" s="40" t="inlineStr"/>
      <c r="T110" s="40" t="inlineStr"/>
      <c r="U110" s="41" t="inlineStr">
        <is>
          <t>кг</t>
        </is>
      </c>
      <c r="V110" s="674" t="n">
        <v>33</v>
      </c>
      <c r="W110" s="67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74" t="n">
        <v>4607091385731</v>
      </c>
      <c r="E111" s="639" t="n"/>
      <c r="F111" s="671" t="n">
        <v>0.45</v>
      </c>
      <c r="G111" s="38" t="n">
        <v>6</v>
      </c>
      <c r="H111" s="671" t="n">
        <v>2.7</v>
      </c>
      <c r="I111" s="67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4" t="inlineStr">
        <is>
          <t>Сосиски Молокуши (Вязанка Молочные) Вязанка Фикс.вес 0,45 П/а мгс Вязанка</t>
        </is>
      </c>
      <c r="O111" s="673" t="n"/>
      <c r="P111" s="673" t="n"/>
      <c r="Q111" s="673" t="n"/>
      <c r="R111" s="639" t="n"/>
      <c r="S111" s="40" t="inlineStr"/>
      <c r="T111" s="40" t="inlineStr"/>
      <c r="U111" s="41" t="inlineStr">
        <is>
          <t>кг</t>
        </is>
      </c>
      <c r="V111" s="674" t="n">
        <v>0</v>
      </c>
      <c r="W111" s="675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74" t="n">
        <v>4680115880214</v>
      </c>
      <c r="E112" s="639" t="n"/>
      <c r="F112" s="671" t="n">
        <v>0.45</v>
      </c>
      <c r="G112" s="38" t="n">
        <v>6</v>
      </c>
      <c r="H112" s="671" t="n">
        <v>2.7</v>
      </c>
      <c r="I112" s="67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5" t="inlineStr">
        <is>
          <t>Сосиски Молокуши миникушай Вязанка Ф/в 0,45 амилюкс мгс Вязанка</t>
        </is>
      </c>
      <c r="O112" s="673" t="n"/>
      <c r="P112" s="673" t="n"/>
      <c r="Q112" s="673" t="n"/>
      <c r="R112" s="639" t="n"/>
      <c r="S112" s="40" t="inlineStr"/>
      <c r="T112" s="40" t="inlineStr"/>
      <c r="U112" s="41" t="inlineStr">
        <is>
          <t>кг</t>
        </is>
      </c>
      <c r="V112" s="674" t="n">
        <v>0</v>
      </c>
      <c r="W112" s="675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74" t="n">
        <v>4680115880894</v>
      </c>
      <c r="E113" s="639" t="n"/>
      <c r="F113" s="671" t="n">
        <v>0.33</v>
      </c>
      <c r="G113" s="38" t="n">
        <v>6</v>
      </c>
      <c r="H113" s="671" t="n">
        <v>1.98</v>
      </c>
      <c r="I113" s="67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6" t="inlineStr">
        <is>
          <t>Сосиски Молокуши Миникушай Вязанка фикс.вес 0,33 п/а Вязанка</t>
        </is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74" t="n">
        <v>4607091385427</v>
      </c>
      <c r="E114" s="639" t="n"/>
      <c r="F114" s="671" t="n">
        <v>0.5</v>
      </c>
      <c r="G114" s="38" t="n">
        <v>6</v>
      </c>
      <c r="H114" s="671" t="n">
        <v>3</v>
      </c>
      <c r="I114" s="671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7">
        <f>HYPERLINK("https://abi.ru/products/Охлажденные/Вязанка/Вязанка/Сосиски/P003030/","Сосиски Рубленые Вязанка Фикс.вес 0,5 п/а мгс Вязанка")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15</v>
      </c>
      <c r="W114" s="67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74" t="n">
        <v>4680115882645</v>
      </c>
      <c r="E115" s="639" t="n"/>
      <c r="F115" s="671" t="n">
        <v>0.3</v>
      </c>
      <c r="G115" s="38" t="n">
        <v>6</v>
      </c>
      <c r="H115" s="671" t="n">
        <v>1.8</v>
      </c>
      <c r="I115" s="671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8" t="inlineStr">
        <is>
          <t>Сосиски «Сливушки с сыром» ф/в 0,3 п/а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82" t="n"/>
      <c r="B116" s="627" t="n"/>
      <c r="C116" s="627" t="n"/>
      <c r="D116" s="627" t="n"/>
      <c r="E116" s="627" t="n"/>
      <c r="F116" s="627" t="n"/>
      <c r="G116" s="627" t="n"/>
      <c r="H116" s="627" t="n"/>
      <c r="I116" s="627" t="n"/>
      <c r="J116" s="627" t="n"/>
      <c r="K116" s="627" t="n"/>
      <c r="L116" s="627" t="n"/>
      <c r="M116" s="676" t="n"/>
      <c r="N116" s="677" t="inlineStr">
        <is>
          <t>Итого</t>
        </is>
      </c>
      <c r="O116" s="647" t="n"/>
      <c r="P116" s="647" t="n"/>
      <c r="Q116" s="647" t="n"/>
      <c r="R116" s="647" t="n"/>
      <c r="S116" s="647" t="n"/>
      <c r="T116" s="648" t="n"/>
      <c r="U116" s="43" t="inlineStr">
        <is>
          <t>кор</t>
        </is>
      </c>
      <c r="V116" s="678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8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9" t="n"/>
      <c r="Z116" s="679" t="n"/>
    </row>
    <row r="117">
      <c r="A117" s="627" t="n"/>
      <c r="B117" s="627" t="n"/>
      <c r="C117" s="627" t="n"/>
      <c r="D117" s="627" t="n"/>
      <c r="E117" s="627" t="n"/>
      <c r="F117" s="627" t="n"/>
      <c r="G117" s="627" t="n"/>
      <c r="H117" s="627" t="n"/>
      <c r="I117" s="627" t="n"/>
      <c r="J117" s="627" t="n"/>
      <c r="K117" s="627" t="n"/>
      <c r="L117" s="627" t="n"/>
      <c r="M117" s="676" t="n"/>
      <c r="N117" s="677" t="inlineStr">
        <is>
          <t>Итого</t>
        </is>
      </c>
      <c r="O117" s="647" t="n"/>
      <c r="P117" s="647" t="n"/>
      <c r="Q117" s="647" t="n"/>
      <c r="R117" s="647" t="n"/>
      <c r="S117" s="647" t="n"/>
      <c r="T117" s="648" t="n"/>
      <c r="U117" s="43" t="inlineStr">
        <is>
          <t>кг</t>
        </is>
      </c>
      <c r="V117" s="678">
        <f>IFERROR(SUM(V106:V115),"0")</f>
        <v/>
      </c>
      <c r="W117" s="678">
        <f>IFERROR(SUM(W106:W115),"0")</f>
        <v/>
      </c>
      <c r="X117" s="43" t="n"/>
      <c r="Y117" s="679" t="n"/>
      <c r="Z117" s="679" t="n"/>
    </row>
    <row r="118" ht="14.25" customHeight="1">
      <c r="A118" s="373" t="inlineStr">
        <is>
          <t>Сардельки</t>
        </is>
      </c>
      <c r="B118" s="627" t="n"/>
      <c r="C118" s="627" t="n"/>
      <c r="D118" s="627" t="n"/>
      <c r="E118" s="627" t="n"/>
      <c r="F118" s="627" t="n"/>
      <c r="G118" s="627" t="n"/>
      <c r="H118" s="627" t="n"/>
      <c r="I118" s="627" t="n"/>
      <c r="J118" s="627" t="n"/>
      <c r="K118" s="627" t="n"/>
      <c r="L118" s="627" t="n"/>
      <c r="M118" s="627" t="n"/>
      <c r="N118" s="627" t="n"/>
      <c r="O118" s="627" t="n"/>
      <c r="P118" s="627" t="n"/>
      <c r="Q118" s="627" t="n"/>
      <c r="R118" s="627" t="n"/>
      <c r="S118" s="627" t="n"/>
      <c r="T118" s="627" t="n"/>
      <c r="U118" s="627" t="n"/>
      <c r="V118" s="627" t="n"/>
      <c r="W118" s="627" t="n"/>
      <c r="X118" s="627" t="n"/>
      <c r="Y118" s="373" t="n"/>
      <c r="Z118" s="373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74" t="n">
        <v>4607091383065</v>
      </c>
      <c r="E119" s="639" t="n"/>
      <c r="F119" s="671" t="n">
        <v>0.83</v>
      </c>
      <c r="G119" s="38" t="n">
        <v>4</v>
      </c>
      <c r="H119" s="671" t="n">
        <v>3.32</v>
      </c>
      <c r="I119" s="671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3" t="n"/>
      <c r="P119" s="673" t="n"/>
      <c r="Q119" s="673" t="n"/>
      <c r="R119" s="639" t="n"/>
      <c r="S119" s="40" t="inlineStr"/>
      <c r="T119" s="40" t="inlineStr"/>
      <c r="U119" s="41" t="inlineStr">
        <is>
          <t>кг</t>
        </is>
      </c>
      <c r="V119" s="674" t="n">
        <v>0</v>
      </c>
      <c r="W119" s="675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74" t="n">
        <v>4680115881532</v>
      </c>
      <c r="E120" s="639" t="n"/>
      <c r="F120" s="671" t="n">
        <v>1.35</v>
      </c>
      <c r="G120" s="38" t="n">
        <v>6</v>
      </c>
      <c r="H120" s="671" t="n">
        <v>8.1</v>
      </c>
      <c r="I120" s="671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0">
        <f>HYPERLINK("https://abi.ru/products/Охлажденные/Вязанка/Вязанка/Сардельки/P003237/","Сардельки «Филейские» Весовые NDX мгс ТМ «Вязанка»")</f>
        <v/>
      </c>
      <c r="O120" s="673" t="n"/>
      <c r="P120" s="673" t="n"/>
      <c r="Q120" s="673" t="n"/>
      <c r="R120" s="639" t="n"/>
      <c r="S120" s="40" t="inlineStr"/>
      <c r="T120" s="40" t="inlineStr"/>
      <c r="U120" s="41" t="inlineStr">
        <is>
          <t>кг</t>
        </is>
      </c>
      <c r="V120" s="674" t="n">
        <v>110</v>
      </c>
      <c r="W120" s="67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74" t="n">
        <v>4680115882652</v>
      </c>
      <c r="E121" s="639" t="n"/>
      <c r="F121" s="671" t="n">
        <v>0.33</v>
      </c>
      <c r="G121" s="38" t="n">
        <v>6</v>
      </c>
      <c r="H121" s="671" t="n">
        <v>1.98</v>
      </c>
      <c r="I121" s="671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1" t="inlineStr">
        <is>
          <t>Сардельки «Сливушки с сыром #минидельки» ф/в 0,33 айпил ТМ «Вязанка»</t>
        </is>
      </c>
      <c r="O121" s="673" t="n"/>
      <c r="P121" s="673" t="n"/>
      <c r="Q121" s="673" t="n"/>
      <c r="R121" s="639" t="n"/>
      <c r="S121" s="40" t="inlineStr"/>
      <c r="T121" s="40" t="inlineStr"/>
      <c r="U121" s="41" t="inlineStr">
        <is>
          <t>кг</t>
        </is>
      </c>
      <c r="V121" s="674" t="n">
        <v>0</v>
      </c>
      <c r="W121" s="675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74" t="n">
        <v>4680115880238</v>
      </c>
      <c r="E122" s="639" t="n"/>
      <c r="F122" s="671" t="n">
        <v>0.33</v>
      </c>
      <c r="G122" s="38" t="n">
        <v>6</v>
      </c>
      <c r="H122" s="671" t="n">
        <v>1.98</v>
      </c>
      <c r="I122" s="671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74" t="n">
        <v>4680115881464</v>
      </c>
      <c r="E123" s="639" t="n"/>
      <c r="F123" s="671" t="n">
        <v>0.4</v>
      </c>
      <c r="G123" s="38" t="n">
        <v>6</v>
      </c>
      <c r="H123" s="671" t="n">
        <v>2.4</v>
      </c>
      <c r="I123" s="671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3" t="inlineStr">
        <is>
          <t>Сардельки «Филейские» Фикс.вес 0,4 NDX мгс ТМ «Вязанка»</t>
        </is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82" t="n"/>
      <c r="B124" s="627" t="n"/>
      <c r="C124" s="627" t="n"/>
      <c r="D124" s="627" t="n"/>
      <c r="E124" s="627" t="n"/>
      <c r="F124" s="627" t="n"/>
      <c r="G124" s="627" t="n"/>
      <c r="H124" s="627" t="n"/>
      <c r="I124" s="627" t="n"/>
      <c r="J124" s="627" t="n"/>
      <c r="K124" s="627" t="n"/>
      <c r="L124" s="627" t="n"/>
      <c r="M124" s="676" t="n"/>
      <c r="N124" s="677" t="inlineStr">
        <is>
          <t>Итого</t>
        </is>
      </c>
      <c r="O124" s="647" t="n"/>
      <c r="P124" s="647" t="n"/>
      <c r="Q124" s="647" t="n"/>
      <c r="R124" s="647" t="n"/>
      <c r="S124" s="647" t="n"/>
      <c r="T124" s="648" t="n"/>
      <c r="U124" s="43" t="inlineStr">
        <is>
          <t>кор</t>
        </is>
      </c>
      <c r="V124" s="678">
        <f>IFERROR(V119/H119,"0")+IFERROR(V120/H120,"0")+IFERROR(V121/H121,"0")+IFERROR(V122/H122,"0")+IFERROR(V123/H123,"0")</f>
        <v/>
      </c>
      <c r="W124" s="678">
        <f>IFERROR(W119/H119,"0")+IFERROR(W120/H120,"0")+IFERROR(W121/H121,"0")+IFERROR(W122/H122,"0")+IFERROR(W123/H123,"0")</f>
        <v/>
      </c>
      <c r="X124" s="678">
        <f>IFERROR(IF(X119="",0,X119),"0")+IFERROR(IF(X120="",0,X120),"0")+IFERROR(IF(X121="",0,X121),"0")+IFERROR(IF(X122="",0,X122),"0")+IFERROR(IF(X123="",0,X123),"0")</f>
        <v/>
      </c>
      <c r="Y124" s="679" t="n"/>
      <c r="Z124" s="679" t="n"/>
    </row>
    <row r="125">
      <c r="A125" s="627" t="n"/>
      <c r="B125" s="627" t="n"/>
      <c r="C125" s="627" t="n"/>
      <c r="D125" s="627" t="n"/>
      <c r="E125" s="627" t="n"/>
      <c r="F125" s="627" t="n"/>
      <c r="G125" s="627" t="n"/>
      <c r="H125" s="627" t="n"/>
      <c r="I125" s="627" t="n"/>
      <c r="J125" s="627" t="n"/>
      <c r="K125" s="627" t="n"/>
      <c r="L125" s="627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кг</t>
        </is>
      </c>
      <c r="V125" s="678">
        <f>IFERROR(SUM(V119:V123),"0")</f>
        <v/>
      </c>
      <c r="W125" s="678">
        <f>IFERROR(SUM(W119:W123),"0")</f>
        <v/>
      </c>
      <c r="X125" s="43" t="n"/>
      <c r="Y125" s="679" t="n"/>
      <c r="Z125" s="679" t="n"/>
    </row>
    <row r="126" ht="16.5" customHeight="1">
      <c r="A126" s="372" t="inlineStr">
        <is>
          <t>Сливушки</t>
        </is>
      </c>
      <c r="B126" s="627" t="n"/>
      <c r="C126" s="627" t="n"/>
      <c r="D126" s="627" t="n"/>
      <c r="E126" s="627" t="n"/>
      <c r="F126" s="627" t="n"/>
      <c r="G126" s="627" t="n"/>
      <c r="H126" s="627" t="n"/>
      <c r="I126" s="627" t="n"/>
      <c r="J126" s="627" t="n"/>
      <c r="K126" s="627" t="n"/>
      <c r="L126" s="627" t="n"/>
      <c r="M126" s="627" t="n"/>
      <c r="N126" s="627" t="n"/>
      <c r="O126" s="627" t="n"/>
      <c r="P126" s="627" t="n"/>
      <c r="Q126" s="627" t="n"/>
      <c r="R126" s="627" t="n"/>
      <c r="S126" s="627" t="n"/>
      <c r="T126" s="627" t="n"/>
      <c r="U126" s="627" t="n"/>
      <c r="V126" s="627" t="n"/>
      <c r="W126" s="627" t="n"/>
      <c r="X126" s="627" t="n"/>
      <c r="Y126" s="372" t="n"/>
      <c r="Z126" s="372" t="n"/>
    </row>
    <row r="127" ht="14.25" customHeight="1">
      <c r="A127" s="373" t="inlineStr">
        <is>
          <t>Сосиски</t>
        </is>
      </c>
      <c r="B127" s="627" t="n"/>
      <c r="C127" s="627" t="n"/>
      <c r="D127" s="627" t="n"/>
      <c r="E127" s="627" t="n"/>
      <c r="F127" s="627" t="n"/>
      <c r="G127" s="627" t="n"/>
      <c r="H127" s="627" t="n"/>
      <c r="I127" s="627" t="n"/>
      <c r="J127" s="627" t="n"/>
      <c r="K127" s="627" t="n"/>
      <c r="L127" s="627" t="n"/>
      <c r="M127" s="627" t="n"/>
      <c r="N127" s="627" t="n"/>
      <c r="O127" s="627" t="n"/>
      <c r="P127" s="627" t="n"/>
      <c r="Q127" s="627" t="n"/>
      <c r="R127" s="627" t="n"/>
      <c r="S127" s="627" t="n"/>
      <c r="T127" s="627" t="n"/>
      <c r="U127" s="627" t="n"/>
      <c r="V127" s="627" t="n"/>
      <c r="W127" s="627" t="n"/>
      <c r="X127" s="627" t="n"/>
      <c r="Y127" s="373" t="n"/>
      <c r="Z127" s="373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74" t="n">
        <v>4607091385168</v>
      </c>
      <c r="E128" s="639" t="n"/>
      <c r="F128" s="671" t="n">
        <v>1.35</v>
      </c>
      <c r="G128" s="38" t="n">
        <v>6</v>
      </c>
      <c r="H128" s="671" t="n">
        <v>8.1</v>
      </c>
      <c r="I128" s="671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3" t="n"/>
      <c r="P128" s="673" t="n"/>
      <c r="Q128" s="673" t="n"/>
      <c r="R128" s="639" t="n"/>
      <c r="S128" s="40" t="inlineStr"/>
      <c r="T128" s="40" t="inlineStr"/>
      <c r="U128" s="41" t="inlineStr">
        <is>
          <t>кг</t>
        </is>
      </c>
      <c r="V128" s="674" t="n">
        <v>300</v>
      </c>
      <c r="W128" s="675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74" t="n">
        <v>4607091383256</v>
      </c>
      <c r="E129" s="639" t="n"/>
      <c r="F129" s="671" t="n">
        <v>0.33</v>
      </c>
      <c r="G129" s="38" t="n">
        <v>6</v>
      </c>
      <c r="H129" s="671" t="n">
        <v>1.98</v>
      </c>
      <c r="I129" s="671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3" t="n"/>
      <c r="P129" s="673" t="n"/>
      <c r="Q129" s="673" t="n"/>
      <c r="R129" s="639" t="n"/>
      <c r="S129" s="40" t="inlineStr"/>
      <c r="T129" s="40" t="inlineStr"/>
      <c r="U129" s="41" t="inlineStr">
        <is>
          <t>кг</t>
        </is>
      </c>
      <c r="V129" s="674" t="n">
        <v>0</v>
      </c>
      <c r="W129" s="675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74" t="n">
        <v>4607091385748</v>
      </c>
      <c r="E130" s="639" t="n"/>
      <c r="F130" s="671" t="n">
        <v>0.45</v>
      </c>
      <c r="G130" s="38" t="n">
        <v>6</v>
      </c>
      <c r="H130" s="671" t="n">
        <v>2.7</v>
      </c>
      <c r="I130" s="671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360</v>
      </c>
      <c r="W130" s="675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82" t="n"/>
      <c r="B131" s="627" t="n"/>
      <c r="C131" s="627" t="n"/>
      <c r="D131" s="627" t="n"/>
      <c r="E131" s="627" t="n"/>
      <c r="F131" s="627" t="n"/>
      <c r="G131" s="627" t="n"/>
      <c r="H131" s="627" t="n"/>
      <c r="I131" s="627" t="n"/>
      <c r="J131" s="627" t="n"/>
      <c r="K131" s="627" t="n"/>
      <c r="L131" s="627" t="n"/>
      <c r="M131" s="676" t="n"/>
      <c r="N131" s="677" t="inlineStr">
        <is>
          <t>Итого</t>
        </is>
      </c>
      <c r="O131" s="647" t="n"/>
      <c r="P131" s="647" t="n"/>
      <c r="Q131" s="647" t="n"/>
      <c r="R131" s="647" t="n"/>
      <c r="S131" s="647" t="n"/>
      <c r="T131" s="648" t="n"/>
      <c r="U131" s="43" t="inlineStr">
        <is>
          <t>кор</t>
        </is>
      </c>
      <c r="V131" s="678">
        <f>IFERROR(V128/H128,"0")+IFERROR(V129/H129,"0")+IFERROR(V130/H130,"0")</f>
        <v/>
      </c>
      <c r="W131" s="678">
        <f>IFERROR(W128/H128,"0")+IFERROR(W129/H129,"0")+IFERROR(W130/H130,"0")</f>
        <v/>
      </c>
      <c r="X131" s="678">
        <f>IFERROR(IF(X128="",0,X128),"0")+IFERROR(IF(X129="",0,X129),"0")+IFERROR(IF(X130="",0,X130),"0")</f>
        <v/>
      </c>
      <c r="Y131" s="679" t="n"/>
      <c r="Z131" s="679" t="n"/>
    </row>
    <row r="132">
      <c r="A132" s="627" t="n"/>
      <c r="B132" s="627" t="n"/>
      <c r="C132" s="627" t="n"/>
      <c r="D132" s="627" t="n"/>
      <c r="E132" s="627" t="n"/>
      <c r="F132" s="627" t="n"/>
      <c r="G132" s="627" t="n"/>
      <c r="H132" s="627" t="n"/>
      <c r="I132" s="627" t="n"/>
      <c r="J132" s="627" t="n"/>
      <c r="K132" s="627" t="n"/>
      <c r="L132" s="627" t="n"/>
      <c r="M132" s="676" t="n"/>
      <c r="N132" s="677" t="inlineStr">
        <is>
          <t>Итого</t>
        </is>
      </c>
      <c r="O132" s="647" t="n"/>
      <c r="P132" s="647" t="n"/>
      <c r="Q132" s="647" t="n"/>
      <c r="R132" s="647" t="n"/>
      <c r="S132" s="647" t="n"/>
      <c r="T132" s="648" t="n"/>
      <c r="U132" s="43" t="inlineStr">
        <is>
          <t>кг</t>
        </is>
      </c>
      <c r="V132" s="678">
        <f>IFERROR(SUM(V128:V130),"0")</f>
        <v/>
      </c>
      <c r="W132" s="678">
        <f>IFERROR(SUM(W128:W130),"0")</f>
        <v/>
      </c>
      <c r="X132" s="43" t="n"/>
      <c r="Y132" s="679" t="n"/>
      <c r="Z132" s="679" t="n"/>
    </row>
    <row r="133" ht="27.75" customHeight="1">
      <c r="A133" s="371" t="inlineStr">
        <is>
          <t>Стародворье</t>
        </is>
      </c>
      <c r="B133" s="670" t="n"/>
      <c r="C133" s="670" t="n"/>
      <c r="D133" s="670" t="n"/>
      <c r="E133" s="670" t="n"/>
      <c r="F133" s="670" t="n"/>
      <c r="G133" s="670" t="n"/>
      <c r="H133" s="670" t="n"/>
      <c r="I133" s="670" t="n"/>
      <c r="J133" s="670" t="n"/>
      <c r="K133" s="670" t="n"/>
      <c r="L133" s="670" t="n"/>
      <c r="M133" s="670" t="n"/>
      <c r="N133" s="670" t="n"/>
      <c r="O133" s="670" t="n"/>
      <c r="P133" s="670" t="n"/>
      <c r="Q133" s="670" t="n"/>
      <c r="R133" s="670" t="n"/>
      <c r="S133" s="670" t="n"/>
      <c r="T133" s="670" t="n"/>
      <c r="U133" s="670" t="n"/>
      <c r="V133" s="670" t="n"/>
      <c r="W133" s="670" t="n"/>
      <c r="X133" s="670" t="n"/>
      <c r="Y133" s="55" t="n"/>
      <c r="Z133" s="55" t="n"/>
    </row>
    <row r="134" ht="16.5" customHeight="1">
      <c r="A134" s="372" t="inlineStr">
        <is>
          <t>Золоченная в печи</t>
        </is>
      </c>
      <c r="B134" s="627" t="n"/>
      <c r="C134" s="627" t="n"/>
      <c r="D134" s="627" t="n"/>
      <c r="E134" s="627" t="n"/>
      <c r="F134" s="627" t="n"/>
      <c r="G134" s="627" t="n"/>
      <c r="H134" s="627" t="n"/>
      <c r="I134" s="627" t="n"/>
      <c r="J134" s="627" t="n"/>
      <c r="K134" s="627" t="n"/>
      <c r="L134" s="627" t="n"/>
      <c r="M134" s="627" t="n"/>
      <c r="N134" s="627" t="n"/>
      <c r="O134" s="627" t="n"/>
      <c r="P134" s="627" t="n"/>
      <c r="Q134" s="627" t="n"/>
      <c r="R134" s="627" t="n"/>
      <c r="S134" s="627" t="n"/>
      <c r="T134" s="627" t="n"/>
      <c r="U134" s="627" t="n"/>
      <c r="V134" s="627" t="n"/>
      <c r="W134" s="627" t="n"/>
      <c r="X134" s="627" t="n"/>
      <c r="Y134" s="372" t="n"/>
      <c r="Z134" s="372" t="n"/>
    </row>
    <row r="135" ht="14.25" customHeight="1">
      <c r="A135" s="373" t="inlineStr">
        <is>
          <t>Вареные колбасы</t>
        </is>
      </c>
      <c r="B135" s="627" t="n"/>
      <c r="C135" s="627" t="n"/>
      <c r="D135" s="627" t="n"/>
      <c r="E135" s="627" t="n"/>
      <c r="F135" s="627" t="n"/>
      <c r="G135" s="627" t="n"/>
      <c r="H135" s="627" t="n"/>
      <c r="I135" s="627" t="n"/>
      <c r="J135" s="627" t="n"/>
      <c r="K135" s="627" t="n"/>
      <c r="L135" s="627" t="n"/>
      <c r="M135" s="627" t="n"/>
      <c r="N135" s="627" t="n"/>
      <c r="O135" s="627" t="n"/>
      <c r="P135" s="627" t="n"/>
      <c r="Q135" s="627" t="n"/>
      <c r="R135" s="627" t="n"/>
      <c r="S135" s="627" t="n"/>
      <c r="T135" s="627" t="n"/>
      <c r="U135" s="627" t="n"/>
      <c r="V135" s="627" t="n"/>
      <c r="W135" s="627" t="n"/>
      <c r="X135" s="627" t="n"/>
      <c r="Y135" s="373" t="n"/>
      <c r="Z135" s="373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74" t="n">
        <v>4607091383423</v>
      </c>
      <c r="E136" s="639" t="n"/>
      <c r="F136" s="671" t="n">
        <v>1.35</v>
      </c>
      <c r="G136" s="38" t="n">
        <v>8</v>
      </c>
      <c r="H136" s="671" t="n">
        <v>10.8</v>
      </c>
      <c r="I136" s="671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3" t="n"/>
      <c r="P136" s="673" t="n"/>
      <c r="Q136" s="673" t="n"/>
      <c r="R136" s="639" t="n"/>
      <c r="S136" s="40" t="inlineStr"/>
      <c r="T136" s="40" t="inlineStr"/>
      <c r="U136" s="41" t="inlineStr">
        <is>
          <t>кг</t>
        </is>
      </c>
      <c r="V136" s="674" t="n">
        <v>0</v>
      </c>
      <c r="W136" s="675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74" t="n">
        <v>4607091381405</v>
      </c>
      <c r="E137" s="639" t="n"/>
      <c r="F137" s="671" t="n">
        <v>1.35</v>
      </c>
      <c r="G137" s="38" t="n">
        <v>8</v>
      </c>
      <c r="H137" s="671" t="n">
        <v>10.8</v>
      </c>
      <c r="I137" s="671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74" t="n">
        <v>4607091386516</v>
      </c>
      <c r="E138" s="639" t="n"/>
      <c r="F138" s="671" t="n">
        <v>1.4</v>
      </c>
      <c r="G138" s="38" t="n">
        <v>8</v>
      </c>
      <c r="H138" s="671" t="n">
        <v>11.2</v>
      </c>
      <c r="I138" s="671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82" t="n"/>
      <c r="B139" s="627" t="n"/>
      <c r="C139" s="627" t="n"/>
      <c r="D139" s="627" t="n"/>
      <c r="E139" s="627" t="n"/>
      <c r="F139" s="627" t="n"/>
      <c r="G139" s="627" t="n"/>
      <c r="H139" s="627" t="n"/>
      <c r="I139" s="627" t="n"/>
      <c r="J139" s="627" t="n"/>
      <c r="K139" s="627" t="n"/>
      <c r="L139" s="627" t="n"/>
      <c r="M139" s="676" t="n"/>
      <c r="N139" s="677" t="inlineStr">
        <is>
          <t>Итого</t>
        </is>
      </c>
      <c r="O139" s="647" t="n"/>
      <c r="P139" s="647" t="n"/>
      <c r="Q139" s="647" t="n"/>
      <c r="R139" s="647" t="n"/>
      <c r="S139" s="647" t="n"/>
      <c r="T139" s="648" t="n"/>
      <c r="U139" s="43" t="inlineStr">
        <is>
          <t>кор</t>
        </is>
      </c>
      <c r="V139" s="678">
        <f>IFERROR(V136/H136,"0")+IFERROR(V137/H137,"0")+IFERROR(V138/H138,"0")</f>
        <v/>
      </c>
      <c r="W139" s="678">
        <f>IFERROR(W136/H136,"0")+IFERROR(W137/H137,"0")+IFERROR(W138/H138,"0")</f>
        <v/>
      </c>
      <c r="X139" s="678">
        <f>IFERROR(IF(X136="",0,X136),"0")+IFERROR(IF(X137="",0,X137),"0")+IFERROR(IF(X138="",0,X138),"0")</f>
        <v/>
      </c>
      <c r="Y139" s="679" t="n"/>
      <c r="Z139" s="679" t="n"/>
    </row>
    <row r="140">
      <c r="A140" s="627" t="n"/>
      <c r="B140" s="627" t="n"/>
      <c r="C140" s="627" t="n"/>
      <c r="D140" s="627" t="n"/>
      <c r="E140" s="627" t="n"/>
      <c r="F140" s="627" t="n"/>
      <c r="G140" s="627" t="n"/>
      <c r="H140" s="627" t="n"/>
      <c r="I140" s="627" t="n"/>
      <c r="J140" s="627" t="n"/>
      <c r="K140" s="627" t="n"/>
      <c r="L140" s="627" t="n"/>
      <c r="M140" s="676" t="n"/>
      <c r="N140" s="677" t="inlineStr">
        <is>
          <t>Итого</t>
        </is>
      </c>
      <c r="O140" s="647" t="n"/>
      <c r="P140" s="647" t="n"/>
      <c r="Q140" s="647" t="n"/>
      <c r="R140" s="647" t="n"/>
      <c r="S140" s="647" t="n"/>
      <c r="T140" s="648" t="n"/>
      <c r="U140" s="43" t="inlineStr">
        <is>
          <t>кг</t>
        </is>
      </c>
      <c r="V140" s="678">
        <f>IFERROR(SUM(V136:V138),"0")</f>
        <v/>
      </c>
      <c r="W140" s="678">
        <f>IFERROR(SUM(W136:W138),"0")</f>
        <v/>
      </c>
      <c r="X140" s="43" t="n"/>
      <c r="Y140" s="679" t="n"/>
      <c r="Z140" s="679" t="n"/>
    </row>
    <row r="141" ht="16.5" customHeight="1">
      <c r="A141" s="372" t="inlineStr">
        <is>
          <t>Мясорубская</t>
        </is>
      </c>
      <c r="B141" s="627" t="n"/>
      <c r="C141" s="627" t="n"/>
      <c r="D141" s="627" t="n"/>
      <c r="E141" s="627" t="n"/>
      <c r="F141" s="627" t="n"/>
      <c r="G141" s="627" t="n"/>
      <c r="H141" s="627" t="n"/>
      <c r="I141" s="627" t="n"/>
      <c r="J141" s="627" t="n"/>
      <c r="K141" s="627" t="n"/>
      <c r="L141" s="627" t="n"/>
      <c r="M141" s="627" t="n"/>
      <c r="N141" s="627" t="n"/>
      <c r="O141" s="627" t="n"/>
      <c r="P141" s="627" t="n"/>
      <c r="Q141" s="627" t="n"/>
      <c r="R141" s="627" t="n"/>
      <c r="S141" s="627" t="n"/>
      <c r="T141" s="627" t="n"/>
      <c r="U141" s="627" t="n"/>
      <c r="V141" s="627" t="n"/>
      <c r="W141" s="627" t="n"/>
      <c r="X141" s="627" t="n"/>
      <c r="Y141" s="372" t="n"/>
      <c r="Z141" s="372" t="n"/>
    </row>
    <row r="142" ht="14.25" customHeight="1">
      <c r="A142" s="373" t="inlineStr">
        <is>
          <t>Копченые колбасы</t>
        </is>
      </c>
      <c r="B142" s="627" t="n"/>
      <c r="C142" s="627" t="n"/>
      <c r="D142" s="627" t="n"/>
      <c r="E142" s="627" t="n"/>
      <c r="F142" s="627" t="n"/>
      <c r="G142" s="627" t="n"/>
      <c r="H142" s="627" t="n"/>
      <c r="I142" s="627" t="n"/>
      <c r="J142" s="627" t="n"/>
      <c r="K142" s="627" t="n"/>
      <c r="L142" s="627" t="n"/>
      <c r="M142" s="627" t="n"/>
      <c r="N142" s="627" t="n"/>
      <c r="O142" s="627" t="n"/>
      <c r="P142" s="627" t="n"/>
      <c r="Q142" s="627" t="n"/>
      <c r="R142" s="627" t="n"/>
      <c r="S142" s="627" t="n"/>
      <c r="T142" s="627" t="n"/>
      <c r="U142" s="627" t="n"/>
      <c r="V142" s="627" t="n"/>
      <c r="W142" s="627" t="n"/>
      <c r="X142" s="627" t="n"/>
      <c r="Y142" s="373" t="n"/>
      <c r="Z142" s="373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74" t="n">
        <v>4680115880993</v>
      </c>
      <c r="E143" s="639" t="n"/>
      <c r="F143" s="671" t="n">
        <v>0.7</v>
      </c>
      <c r="G143" s="38" t="n">
        <v>6</v>
      </c>
      <c r="H143" s="671" t="n">
        <v>4.2</v>
      </c>
      <c r="I143" s="671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0</v>
      </c>
      <c r="W143" s="675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74" t="n">
        <v>4680115881761</v>
      </c>
      <c r="E144" s="639" t="n"/>
      <c r="F144" s="671" t="n">
        <v>0.7</v>
      </c>
      <c r="G144" s="38" t="n">
        <v>6</v>
      </c>
      <c r="H144" s="671" t="n">
        <v>4.2</v>
      </c>
      <c r="I144" s="671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20</v>
      </c>
      <c r="W144" s="675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74" t="n">
        <v>4680115881563</v>
      </c>
      <c r="E145" s="639" t="n"/>
      <c r="F145" s="671" t="n">
        <v>0.7</v>
      </c>
      <c r="G145" s="38" t="n">
        <v>6</v>
      </c>
      <c r="H145" s="671" t="n">
        <v>4.2</v>
      </c>
      <c r="I145" s="671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200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74" t="n">
        <v>4680115880986</v>
      </c>
      <c r="E146" s="639" t="n"/>
      <c r="F146" s="671" t="n">
        <v>0.35</v>
      </c>
      <c r="G146" s="38" t="n">
        <v>6</v>
      </c>
      <c r="H146" s="671" t="n">
        <v>2.1</v>
      </c>
      <c r="I146" s="671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3" t="n"/>
      <c r="P146" s="673" t="n"/>
      <c r="Q146" s="673" t="n"/>
      <c r="R146" s="639" t="n"/>
      <c r="S146" s="40" t="inlineStr"/>
      <c r="T146" s="40" t="inlineStr"/>
      <c r="U146" s="41" t="inlineStr">
        <is>
          <t>кг</t>
        </is>
      </c>
      <c r="V146" s="674" t="n">
        <v>175</v>
      </c>
      <c r="W146" s="675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74" t="n">
        <v>4680115880207</v>
      </c>
      <c r="E147" s="639" t="n"/>
      <c r="F147" s="671" t="n">
        <v>0.4</v>
      </c>
      <c r="G147" s="38" t="n">
        <v>6</v>
      </c>
      <c r="H147" s="671" t="n">
        <v>2.4</v>
      </c>
      <c r="I147" s="671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3" t="n"/>
      <c r="P147" s="673" t="n"/>
      <c r="Q147" s="673" t="n"/>
      <c r="R147" s="639" t="n"/>
      <c r="S147" s="40" t="inlineStr"/>
      <c r="T147" s="40" t="inlineStr"/>
      <c r="U147" s="41" t="inlineStr">
        <is>
          <t>кг</t>
        </is>
      </c>
      <c r="V147" s="674" t="n">
        <v>0</v>
      </c>
      <c r="W147" s="67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74" t="n">
        <v>4680115881785</v>
      </c>
      <c r="E148" s="639" t="n"/>
      <c r="F148" s="671" t="n">
        <v>0.35</v>
      </c>
      <c r="G148" s="38" t="n">
        <v>6</v>
      </c>
      <c r="H148" s="671" t="n">
        <v>2.1</v>
      </c>
      <c r="I148" s="67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3" t="n"/>
      <c r="P148" s="673" t="n"/>
      <c r="Q148" s="673" t="n"/>
      <c r="R148" s="639" t="n"/>
      <c r="S148" s="40" t="inlineStr"/>
      <c r="T148" s="40" t="inlineStr"/>
      <c r="U148" s="41" t="inlineStr">
        <is>
          <t>кг</t>
        </is>
      </c>
      <c r="V148" s="674" t="n">
        <v>122.5</v>
      </c>
      <c r="W148" s="67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74" t="n">
        <v>4680115881679</v>
      </c>
      <c r="E149" s="639" t="n"/>
      <c r="F149" s="671" t="n">
        <v>0.35</v>
      </c>
      <c r="G149" s="38" t="n">
        <v>6</v>
      </c>
      <c r="H149" s="671" t="n">
        <v>2.1</v>
      </c>
      <c r="I149" s="671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3" t="n"/>
      <c r="P149" s="673" t="n"/>
      <c r="Q149" s="673" t="n"/>
      <c r="R149" s="639" t="n"/>
      <c r="S149" s="40" t="inlineStr"/>
      <c r="T149" s="40" t="inlineStr"/>
      <c r="U149" s="41" t="inlineStr">
        <is>
          <t>кг</t>
        </is>
      </c>
      <c r="V149" s="674" t="n">
        <v>210</v>
      </c>
      <c r="W149" s="675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74" t="n">
        <v>4680115880191</v>
      </c>
      <c r="E150" s="639" t="n"/>
      <c r="F150" s="671" t="n">
        <v>0.4</v>
      </c>
      <c r="G150" s="38" t="n">
        <v>6</v>
      </c>
      <c r="H150" s="671" t="n">
        <v>2.4</v>
      </c>
      <c r="I150" s="671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82" t="n"/>
      <c r="B151" s="627" t="n"/>
      <c r="C151" s="627" t="n"/>
      <c r="D151" s="627" t="n"/>
      <c r="E151" s="627" t="n"/>
      <c r="F151" s="627" t="n"/>
      <c r="G151" s="627" t="n"/>
      <c r="H151" s="627" t="n"/>
      <c r="I151" s="627" t="n"/>
      <c r="J151" s="627" t="n"/>
      <c r="K151" s="627" t="n"/>
      <c r="L151" s="627" t="n"/>
      <c r="M151" s="676" t="n"/>
      <c r="N151" s="677" t="inlineStr">
        <is>
          <t>Итого</t>
        </is>
      </c>
      <c r="O151" s="647" t="n"/>
      <c r="P151" s="647" t="n"/>
      <c r="Q151" s="647" t="n"/>
      <c r="R151" s="647" t="n"/>
      <c r="S151" s="647" t="n"/>
      <c r="T151" s="648" t="n"/>
      <c r="U151" s="43" t="inlineStr">
        <is>
          <t>кор</t>
        </is>
      </c>
      <c r="V151" s="678">
        <f>IFERROR(V143/H143,"0")+IFERROR(V144/H144,"0")+IFERROR(V145/H145,"0")+IFERROR(V146/H146,"0")+IFERROR(V147/H147,"0")+IFERROR(V148/H148,"0")+IFERROR(V149/H149,"0")+IFERROR(V150/H150,"0")</f>
        <v/>
      </c>
      <c r="W151" s="678">
        <f>IFERROR(W143/H143,"0")+IFERROR(W144/H144,"0")+IFERROR(W145/H145,"0")+IFERROR(W146/H146,"0")+IFERROR(W147/H147,"0")+IFERROR(W148/H148,"0")+IFERROR(W149/H149,"0")+IFERROR(W150/H150,"0")</f>
        <v/>
      </c>
      <c r="X151" s="67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9" t="n"/>
      <c r="Z151" s="679" t="n"/>
    </row>
    <row r="152">
      <c r="A152" s="627" t="n"/>
      <c r="B152" s="627" t="n"/>
      <c r="C152" s="627" t="n"/>
      <c r="D152" s="627" t="n"/>
      <c r="E152" s="627" t="n"/>
      <c r="F152" s="627" t="n"/>
      <c r="G152" s="627" t="n"/>
      <c r="H152" s="627" t="n"/>
      <c r="I152" s="627" t="n"/>
      <c r="J152" s="627" t="n"/>
      <c r="K152" s="627" t="n"/>
      <c r="L152" s="627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кг</t>
        </is>
      </c>
      <c r="V152" s="678">
        <f>IFERROR(SUM(V143:V150),"0")</f>
        <v/>
      </c>
      <c r="W152" s="678">
        <f>IFERROR(SUM(W143:W150),"0")</f>
        <v/>
      </c>
      <c r="X152" s="43" t="n"/>
      <c r="Y152" s="679" t="n"/>
      <c r="Z152" s="679" t="n"/>
    </row>
    <row r="153" ht="16.5" customHeight="1">
      <c r="A153" s="372" t="inlineStr">
        <is>
          <t>Сочинка</t>
        </is>
      </c>
      <c r="B153" s="627" t="n"/>
      <c r="C153" s="627" t="n"/>
      <c r="D153" s="627" t="n"/>
      <c r="E153" s="627" t="n"/>
      <c r="F153" s="627" t="n"/>
      <c r="G153" s="627" t="n"/>
      <c r="H153" s="627" t="n"/>
      <c r="I153" s="627" t="n"/>
      <c r="J153" s="627" t="n"/>
      <c r="K153" s="627" t="n"/>
      <c r="L153" s="627" t="n"/>
      <c r="M153" s="627" t="n"/>
      <c r="N153" s="627" t="n"/>
      <c r="O153" s="627" t="n"/>
      <c r="P153" s="627" t="n"/>
      <c r="Q153" s="627" t="n"/>
      <c r="R153" s="627" t="n"/>
      <c r="S153" s="627" t="n"/>
      <c r="T153" s="627" t="n"/>
      <c r="U153" s="627" t="n"/>
      <c r="V153" s="627" t="n"/>
      <c r="W153" s="627" t="n"/>
      <c r="X153" s="627" t="n"/>
      <c r="Y153" s="372" t="n"/>
      <c r="Z153" s="372" t="n"/>
    </row>
    <row r="154" ht="14.25" customHeight="1">
      <c r="A154" s="373" t="inlineStr">
        <is>
          <t>Вареные колбасы</t>
        </is>
      </c>
      <c r="B154" s="627" t="n"/>
      <c r="C154" s="627" t="n"/>
      <c r="D154" s="627" t="n"/>
      <c r="E154" s="627" t="n"/>
      <c r="F154" s="627" t="n"/>
      <c r="G154" s="627" t="n"/>
      <c r="H154" s="627" t="n"/>
      <c r="I154" s="627" t="n"/>
      <c r="J154" s="627" t="n"/>
      <c r="K154" s="627" t="n"/>
      <c r="L154" s="627" t="n"/>
      <c r="M154" s="627" t="n"/>
      <c r="N154" s="627" t="n"/>
      <c r="O154" s="627" t="n"/>
      <c r="P154" s="627" t="n"/>
      <c r="Q154" s="627" t="n"/>
      <c r="R154" s="627" t="n"/>
      <c r="S154" s="627" t="n"/>
      <c r="T154" s="627" t="n"/>
      <c r="U154" s="627" t="n"/>
      <c r="V154" s="627" t="n"/>
      <c r="W154" s="627" t="n"/>
      <c r="X154" s="627" t="n"/>
      <c r="Y154" s="373" t="n"/>
      <c r="Z154" s="373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74" t="n">
        <v>4680115881402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40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74" t="n">
        <v>4680115881396</v>
      </c>
      <c r="E156" s="639" t="n"/>
      <c r="F156" s="671" t="n">
        <v>0.45</v>
      </c>
      <c r="G156" s="38" t="n">
        <v>6</v>
      </c>
      <c r="H156" s="671" t="n">
        <v>2.7</v>
      </c>
      <c r="I156" s="671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82" t="n"/>
      <c r="B157" s="627" t="n"/>
      <c r="C157" s="627" t="n"/>
      <c r="D157" s="627" t="n"/>
      <c r="E157" s="627" t="n"/>
      <c r="F157" s="627" t="n"/>
      <c r="G157" s="627" t="n"/>
      <c r="H157" s="627" t="n"/>
      <c r="I157" s="627" t="n"/>
      <c r="J157" s="627" t="n"/>
      <c r="K157" s="627" t="n"/>
      <c r="L157" s="627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627" t="n"/>
      <c r="B158" s="627" t="n"/>
      <c r="C158" s="627" t="n"/>
      <c r="D158" s="627" t="n"/>
      <c r="E158" s="627" t="n"/>
      <c r="F158" s="627" t="n"/>
      <c r="G158" s="627" t="n"/>
      <c r="H158" s="627" t="n"/>
      <c r="I158" s="627" t="n"/>
      <c r="J158" s="627" t="n"/>
      <c r="K158" s="627" t="n"/>
      <c r="L158" s="627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73" t="inlineStr">
        <is>
          <t>Ветчины</t>
        </is>
      </c>
      <c r="B159" s="627" t="n"/>
      <c r="C159" s="627" t="n"/>
      <c r="D159" s="627" t="n"/>
      <c r="E159" s="627" t="n"/>
      <c r="F159" s="627" t="n"/>
      <c r="G159" s="627" t="n"/>
      <c r="H159" s="627" t="n"/>
      <c r="I159" s="627" t="n"/>
      <c r="J159" s="627" t="n"/>
      <c r="K159" s="627" t="n"/>
      <c r="L159" s="627" t="n"/>
      <c r="M159" s="627" t="n"/>
      <c r="N159" s="627" t="n"/>
      <c r="O159" s="627" t="n"/>
      <c r="P159" s="627" t="n"/>
      <c r="Q159" s="627" t="n"/>
      <c r="R159" s="627" t="n"/>
      <c r="S159" s="627" t="n"/>
      <c r="T159" s="627" t="n"/>
      <c r="U159" s="627" t="n"/>
      <c r="V159" s="627" t="n"/>
      <c r="W159" s="627" t="n"/>
      <c r="X159" s="627" t="n"/>
      <c r="Y159" s="373" t="n"/>
      <c r="Z159" s="373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74" t="n">
        <v>4680115882935</v>
      </c>
      <c r="E160" s="639" t="n"/>
      <c r="F160" s="671" t="n">
        <v>1.35</v>
      </c>
      <c r="G160" s="38" t="n">
        <v>8</v>
      </c>
      <c r="H160" s="671" t="n">
        <v>10.8</v>
      </c>
      <c r="I160" s="671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0" t="inlineStr">
        <is>
          <t>Ветчина «Сочинка с сочным окороком» Весовой п/а ТМ «Стародворье»</t>
        </is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30</v>
      </c>
      <c r="W160" s="675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74" t="n">
        <v>4680115880764</v>
      </c>
      <c r="E161" s="639" t="n"/>
      <c r="F161" s="671" t="n">
        <v>0.35</v>
      </c>
      <c r="G161" s="38" t="n">
        <v>6</v>
      </c>
      <c r="H161" s="671" t="n">
        <v>2.1</v>
      </c>
      <c r="I161" s="671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82" t="n"/>
      <c r="B162" s="627" t="n"/>
      <c r="C162" s="627" t="n"/>
      <c r="D162" s="627" t="n"/>
      <c r="E162" s="627" t="n"/>
      <c r="F162" s="627" t="n"/>
      <c r="G162" s="627" t="n"/>
      <c r="H162" s="627" t="n"/>
      <c r="I162" s="627" t="n"/>
      <c r="J162" s="627" t="n"/>
      <c r="K162" s="627" t="n"/>
      <c r="L162" s="627" t="n"/>
      <c r="M162" s="676" t="n"/>
      <c r="N162" s="677" t="inlineStr">
        <is>
          <t>Итого</t>
        </is>
      </c>
      <c r="O162" s="647" t="n"/>
      <c r="P162" s="647" t="n"/>
      <c r="Q162" s="647" t="n"/>
      <c r="R162" s="647" t="n"/>
      <c r="S162" s="647" t="n"/>
      <c r="T162" s="648" t="n"/>
      <c r="U162" s="43" t="inlineStr">
        <is>
          <t>кор</t>
        </is>
      </c>
      <c r="V162" s="678">
        <f>IFERROR(V160/H160,"0")+IFERROR(V161/H161,"0")</f>
        <v/>
      </c>
      <c r="W162" s="678">
        <f>IFERROR(W160/H160,"0")+IFERROR(W161/H161,"0")</f>
        <v/>
      </c>
      <c r="X162" s="678">
        <f>IFERROR(IF(X160="",0,X160),"0")+IFERROR(IF(X161="",0,X161),"0")</f>
        <v/>
      </c>
      <c r="Y162" s="679" t="n"/>
      <c r="Z162" s="679" t="n"/>
    </row>
    <row r="163">
      <c r="A163" s="627" t="n"/>
      <c r="B163" s="627" t="n"/>
      <c r="C163" s="627" t="n"/>
      <c r="D163" s="627" t="n"/>
      <c r="E163" s="627" t="n"/>
      <c r="F163" s="627" t="n"/>
      <c r="G163" s="627" t="n"/>
      <c r="H163" s="627" t="n"/>
      <c r="I163" s="627" t="n"/>
      <c r="J163" s="627" t="n"/>
      <c r="K163" s="627" t="n"/>
      <c r="L163" s="627" t="n"/>
      <c r="M163" s="676" t="n"/>
      <c r="N163" s="677" t="inlineStr">
        <is>
          <t>Итого</t>
        </is>
      </c>
      <c r="O163" s="647" t="n"/>
      <c r="P163" s="647" t="n"/>
      <c r="Q163" s="647" t="n"/>
      <c r="R163" s="647" t="n"/>
      <c r="S163" s="647" t="n"/>
      <c r="T163" s="648" t="n"/>
      <c r="U163" s="43" t="inlineStr">
        <is>
          <t>кг</t>
        </is>
      </c>
      <c r="V163" s="678">
        <f>IFERROR(SUM(V160:V161),"0")</f>
        <v/>
      </c>
      <c r="W163" s="678">
        <f>IFERROR(SUM(W160:W161),"0")</f>
        <v/>
      </c>
      <c r="X163" s="43" t="n"/>
      <c r="Y163" s="679" t="n"/>
      <c r="Z163" s="679" t="n"/>
    </row>
    <row r="164" ht="14.25" customHeight="1">
      <c r="A164" s="373" t="inlineStr">
        <is>
          <t>Копченые колбасы</t>
        </is>
      </c>
      <c r="B164" s="627" t="n"/>
      <c r="C164" s="627" t="n"/>
      <c r="D164" s="627" t="n"/>
      <c r="E164" s="627" t="n"/>
      <c r="F164" s="627" t="n"/>
      <c r="G164" s="627" t="n"/>
      <c r="H164" s="627" t="n"/>
      <c r="I164" s="627" t="n"/>
      <c r="J164" s="627" t="n"/>
      <c r="K164" s="627" t="n"/>
      <c r="L164" s="627" t="n"/>
      <c r="M164" s="627" t="n"/>
      <c r="N164" s="627" t="n"/>
      <c r="O164" s="627" t="n"/>
      <c r="P164" s="627" t="n"/>
      <c r="Q164" s="627" t="n"/>
      <c r="R164" s="627" t="n"/>
      <c r="S164" s="627" t="n"/>
      <c r="T164" s="627" t="n"/>
      <c r="U164" s="627" t="n"/>
      <c r="V164" s="627" t="n"/>
      <c r="W164" s="627" t="n"/>
      <c r="X164" s="627" t="n"/>
      <c r="Y164" s="373" t="n"/>
      <c r="Z164" s="373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74" t="n">
        <v>4680115882683</v>
      </c>
      <c r="E165" s="639" t="n"/>
      <c r="F165" s="671" t="n">
        <v>0.9</v>
      </c>
      <c r="G165" s="38" t="n">
        <v>6</v>
      </c>
      <c r="H165" s="671" t="n">
        <v>5.4</v>
      </c>
      <c r="I165" s="671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3" t="n"/>
      <c r="P165" s="673" t="n"/>
      <c r="Q165" s="673" t="n"/>
      <c r="R165" s="639" t="n"/>
      <c r="S165" s="40" t="inlineStr"/>
      <c r="T165" s="40" t="inlineStr"/>
      <c r="U165" s="41" t="inlineStr">
        <is>
          <t>кг</t>
        </is>
      </c>
      <c r="V165" s="674" t="n">
        <v>100</v>
      </c>
      <c r="W165" s="675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74" t="n">
        <v>4680115882690</v>
      </c>
      <c r="E166" s="639" t="n"/>
      <c r="F166" s="671" t="n">
        <v>0.9</v>
      </c>
      <c r="G166" s="38" t="n">
        <v>6</v>
      </c>
      <c r="H166" s="671" t="n">
        <v>5.4</v>
      </c>
      <c r="I166" s="671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3" t="n"/>
      <c r="P166" s="673" t="n"/>
      <c r="Q166" s="673" t="n"/>
      <c r="R166" s="639" t="n"/>
      <c r="S166" s="40" t="inlineStr"/>
      <c r="T166" s="40" t="inlineStr"/>
      <c r="U166" s="41" t="inlineStr">
        <is>
          <t>кг</t>
        </is>
      </c>
      <c r="V166" s="674" t="n">
        <v>100</v>
      </c>
      <c r="W166" s="675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74" t="n">
        <v>4680115882669</v>
      </c>
      <c r="E167" s="639" t="n"/>
      <c r="F167" s="671" t="n">
        <v>0.9</v>
      </c>
      <c r="G167" s="38" t="n">
        <v>6</v>
      </c>
      <c r="H167" s="671" t="n">
        <v>5.4</v>
      </c>
      <c r="I167" s="671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50</v>
      </c>
      <c r="W167" s="675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74" t="n">
        <v>4680115882676</v>
      </c>
      <c r="E168" s="639" t="n"/>
      <c r="F168" s="671" t="n">
        <v>0.9</v>
      </c>
      <c r="G168" s="38" t="n">
        <v>6</v>
      </c>
      <c r="H168" s="671" t="n">
        <v>5.4</v>
      </c>
      <c r="I168" s="67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150</v>
      </c>
      <c r="W168" s="67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82" t="n"/>
      <c r="B169" s="627" t="n"/>
      <c r="C169" s="627" t="n"/>
      <c r="D169" s="627" t="n"/>
      <c r="E169" s="627" t="n"/>
      <c r="F169" s="627" t="n"/>
      <c r="G169" s="627" t="n"/>
      <c r="H169" s="627" t="n"/>
      <c r="I169" s="627" t="n"/>
      <c r="J169" s="627" t="n"/>
      <c r="K169" s="627" t="n"/>
      <c r="L169" s="627" t="n"/>
      <c r="M169" s="676" t="n"/>
      <c r="N169" s="677" t="inlineStr">
        <is>
          <t>Итого</t>
        </is>
      </c>
      <c r="O169" s="647" t="n"/>
      <c r="P169" s="647" t="n"/>
      <c r="Q169" s="647" t="n"/>
      <c r="R169" s="647" t="n"/>
      <c r="S169" s="647" t="n"/>
      <c r="T169" s="648" t="n"/>
      <c r="U169" s="43" t="inlineStr">
        <is>
          <t>кор</t>
        </is>
      </c>
      <c r="V169" s="678">
        <f>IFERROR(V165/H165,"0")+IFERROR(V166/H166,"0")+IFERROR(V167/H167,"0")+IFERROR(V168/H168,"0")</f>
        <v/>
      </c>
      <c r="W169" s="678">
        <f>IFERROR(W165/H165,"0")+IFERROR(W166/H166,"0")+IFERROR(W167/H167,"0")+IFERROR(W168/H168,"0")</f>
        <v/>
      </c>
      <c r="X169" s="678">
        <f>IFERROR(IF(X165="",0,X165),"0")+IFERROR(IF(X166="",0,X166),"0")+IFERROR(IF(X167="",0,X167),"0")+IFERROR(IF(X168="",0,X168),"0")</f>
        <v/>
      </c>
      <c r="Y169" s="679" t="n"/>
      <c r="Z169" s="679" t="n"/>
    </row>
    <row r="170">
      <c r="A170" s="627" t="n"/>
      <c r="B170" s="627" t="n"/>
      <c r="C170" s="627" t="n"/>
      <c r="D170" s="627" t="n"/>
      <c r="E170" s="627" t="n"/>
      <c r="F170" s="627" t="n"/>
      <c r="G170" s="627" t="n"/>
      <c r="H170" s="627" t="n"/>
      <c r="I170" s="627" t="n"/>
      <c r="J170" s="627" t="n"/>
      <c r="K170" s="627" t="n"/>
      <c r="L170" s="627" t="n"/>
      <c r="M170" s="676" t="n"/>
      <c r="N170" s="677" t="inlineStr">
        <is>
          <t>Итого</t>
        </is>
      </c>
      <c r="O170" s="647" t="n"/>
      <c r="P170" s="647" t="n"/>
      <c r="Q170" s="647" t="n"/>
      <c r="R170" s="647" t="n"/>
      <c r="S170" s="647" t="n"/>
      <c r="T170" s="648" t="n"/>
      <c r="U170" s="43" t="inlineStr">
        <is>
          <t>кг</t>
        </is>
      </c>
      <c r="V170" s="678">
        <f>IFERROR(SUM(V165:V168),"0")</f>
        <v/>
      </c>
      <c r="W170" s="678">
        <f>IFERROR(SUM(W165:W168),"0")</f>
        <v/>
      </c>
      <c r="X170" s="43" t="n"/>
      <c r="Y170" s="679" t="n"/>
      <c r="Z170" s="679" t="n"/>
    </row>
    <row r="171" ht="14.25" customHeight="1">
      <c r="A171" s="373" t="inlineStr">
        <is>
          <t>Сосиски</t>
        </is>
      </c>
      <c r="B171" s="627" t="n"/>
      <c r="C171" s="627" t="n"/>
      <c r="D171" s="627" t="n"/>
      <c r="E171" s="627" t="n"/>
      <c r="F171" s="627" t="n"/>
      <c r="G171" s="627" t="n"/>
      <c r="H171" s="627" t="n"/>
      <c r="I171" s="627" t="n"/>
      <c r="J171" s="627" t="n"/>
      <c r="K171" s="627" t="n"/>
      <c r="L171" s="627" t="n"/>
      <c r="M171" s="627" t="n"/>
      <c r="N171" s="627" t="n"/>
      <c r="O171" s="627" t="n"/>
      <c r="P171" s="627" t="n"/>
      <c r="Q171" s="627" t="n"/>
      <c r="R171" s="627" t="n"/>
      <c r="S171" s="627" t="n"/>
      <c r="T171" s="627" t="n"/>
      <c r="U171" s="627" t="n"/>
      <c r="V171" s="627" t="n"/>
      <c r="W171" s="627" t="n"/>
      <c r="X171" s="627" t="n"/>
      <c r="Y171" s="373" t="n"/>
      <c r="Z171" s="373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74" t="n">
        <v>4680115881556</v>
      </c>
      <c r="E172" s="639" t="n"/>
      <c r="F172" s="671" t="n">
        <v>1</v>
      </c>
      <c r="G172" s="38" t="n">
        <v>4</v>
      </c>
      <c r="H172" s="671" t="n">
        <v>4</v>
      </c>
      <c r="I172" s="671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74" t="n">
        <v>4680115880573</v>
      </c>
      <c r="E173" s="639" t="n"/>
      <c r="F173" s="671" t="n">
        <v>1.45</v>
      </c>
      <c r="G173" s="38" t="n">
        <v>6</v>
      </c>
      <c r="H173" s="671" t="n">
        <v>8.699999999999999</v>
      </c>
      <c r="I173" s="671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7" t="inlineStr">
        <is>
          <t>Сосиски «Сочинки» Весовой п/а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200</v>
      </c>
      <c r="W173" s="675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74" t="n">
        <v>4680115881594</v>
      </c>
      <c r="E174" s="639" t="n"/>
      <c r="F174" s="671" t="n">
        <v>1.35</v>
      </c>
      <c r="G174" s="38" t="n">
        <v>6</v>
      </c>
      <c r="H174" s="671" t="n">
        <v>8.1</v>
      </c>
      <c r="I174" s="671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74" t="n">
        <v>4680115881587</v>
      </c>
      <c r="E175" s="639" t="n"/>
      <c r="F175" s="671" t="n">
        <v>1</v>
      </c>
      <c r="G175" s="38" t="n">
        <v>4</v>
      </c>
      <c r="H175" s="671" t="n">
        <v>4</v>
      </c>
      <c r="I175" s="671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9" t="inlineStr">
        <is>
          <t>Сосиски «Сочинки по-баварски с сыром» вес п/а ТМ «Стародворье» 1,0 кг</t>
        </is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74" t="n">
        <v>4680115880962</v>
      </c>
      <c r="E176" s="639" t="n"/>
      <c r="F176" s="671" t="n">
        <v>1.3</v>
      </c>
      <c r="G176" s="38" t="n">
        <v>6</v>
      </c>
      <c r="H176" s="671" t="n">
        <v>7.8</v>
      </c>
      <c r="I176" s="671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74" t="n">
        <v>4680115881617</v>
      </c>
      <c r="E177" s="639" t="n"/>
      <c r="F177" s="671" t="n">
        <v>1.35</v>
      </c>
      <c r="G177" s="38" t="n">
        <v>6</v>
      </c>
      <c r="H177" s="671" t="n">
        <v>8.1</v>
      </c>
      <c r="I177" s="671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74" t="n">
        <v>4680115881228</v>
      </c>
      <c r="E178" s="639" t="n"/>
      <c r="F178" s="671" t="n">
        <v>0.4</v>
      </c>
      <c r="G178" s="38" t="n">
        <v>6</v>
      </c>
      <c r="H178" s="671" t="n">
        <v>2.4</v>
      </c>
      <c r="I178" s="671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2" t="inlineStr">
        <is>
          <t>Сосиски «Сочинки по-баварски с сыром» Фикс.вес 0,4 П/а мгс ТМ «Стародворье»</t>
        </is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480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74" t="n">
        <v>4680115881037</v>
      </c>
      <c r="E179" s="639" t="n"/>
      <c r="F179" s="671" t="n">
        <v>0.84</v>
      </c>
      <c r="G179" s="38" t="n">
        <v>4</v>
      </c>
      <c r="H179" s="671" t="n">
        <v>3.36</v>
      </c>
      <c r="I179" s="671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3" t="inlineStr">
        <is>
          <t>Сосиски «Сочинки по-баварски с сыром» Фикс.вес 0,84 кг п/а мгс ТМ «Стародворье»</t>
        </is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74" t="n">
        <v>4680115881211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480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74" t="n">
        <v>4680115881020</v>
      </c>
      <c r="E181" s="639" t="n"/>
      <c r="F181" s="671" t="n">
        <v>0.84</v>
      </c>
      <c r="G181" s="38" t="n">
        <v>4</v>
      </c>
      <c r="H181" s="671" t="n">
        <v>3.36</v>
      </c>
      <c r="I181" s="671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74" t="n">
        <v>4680115882195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200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74" t="n">
        <v>4680115882607</v>
      </c>
      <c r="E183" s="639" t="n"/>
      <c r="F183" s="671" t="n">
        <v>0.3</v>
      </c>
      <c r="G183" s="38" t="n">
        <v>6</v>
      </c>
      <c r="H183" s="671" t="n">
        <v>1.8</v>
      </c>
      <c r="I183" s="671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74" t="n">
        <v>4680115880092</v>
      </c>
      <c r="E184" s="639" t="n"/>
      <c r="F184" s="671" t="n">
        <v>0.4</v>
      </c>
      <c r="G184" s="38" t="n">
        <v>6</v>
      </c>
      <c r="H184" s="671" t="n">
        <v>2.4</v>
      </c>
      <c r="I184" s="671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3" t="n"/>
      <c r="P184" s="673" t="n"/>
      <c r="Q184" s="673" t="n"/>
      <c r="R184" s="639" t="n"/>
      <c r="S184" s="40" t="inlineStr"/>
      <c r="T184" s="40" t="inlineStr"/>
      <c r="U184" s="41" t="inlineStr">
        <is>
          <t>кг</t>
        </is>
      </c>
      <c r="V184" s="674" t="n">
        <v>800</v>
      </c>
      <c r="W184" s="675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74" t="n">
        <v>4680115880221</v>
      </c>
      <c r="E185" s="639" t="n"/>
      <c r="F185" s="671" t="n">
        <v>0.4</v>
      </c>
      <c r="G185" s="38" t="n">
        <v>6</v>
      </c>
      <c r="H185" s="671" t="n">
        <v>2.4</v>
      </c>
      <c r="I185" s="671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3" t="n"/>
      <c r="P185" s="673" t="n"/>
      <c r="Q185" s="673" t="n"/>
      <c r="R185" s="639" t="n"/>
      <c r="S185" s="40" t="inlineStr"/>
      <c r="T185" s="40" t="inlineStr"/>
      <c r="U185" s="41" t="inlineStr">
        <is>
          <t>кг</t>
        </is>
      </c>
      <c r="V185" s="674" t="n">
        <v>0</v>
      </c>
      <c r="W185" s="67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74" t="n">
        <v>4680115882942</v>
      </c>
      <c r="E186" s="639" t="n"/>
      <c r="F186" s="671" t="n">
        <v>0.3</v>
      </c>
      <c r="G186" s="38" t="n">
        <v>6</v>
      </c>
      <c r="H186" s="671" t="n">
        <v>1.8</v>
      </c>
      <c r="I186" s="671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3" t="n"/>
      <c r="P186" s="673" t="n"/>
      <c r="Q186" s="673" t="n"/>
      <c r="R186" s="639" t="n"/>
      <c r="S186" s="40" t="inlineStr"/>
      <c r="T186" s="40" t="inlineStr"/>
      <c r="U186" s="41" t="inlineStr">
        <is>
          <t>кг</t>
        </is>
      </c>
      <c r="V186" s="674" t="n">
        <v>0</v>
      </c>
      <c r="W186" s="67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74" t="n">
        <v>4680115880504</v>
      </c>
      <c r="E187" s="639" t="n"/>
      <c r="F187" s="671" t="n">
        <v>0.4</v>
      </c>
      <c r="G187" s="38" t="n">
        <v>6</v>
      </c>
      <c r="H187" s="671" t="n">
        <v>2.4</v>
      </c>
      <c r="I187" s="671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120</v>
      </c>
      <c r="W187" s="67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74" t="n">
        <v>4680115882164</v>
      </c>
      <c r="E188" s="639" t="n"/>
      <c r="F188" s="671" t="n">
        <v>0.4</v>
      </c>
      <c r="G188" s="38" t="n">
        <v>6</v>
      </c>
      <c r="H188" s="671" t="n">
        <v>2.4</v>
      </c>
      <c r="I188" s="671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140</v>
      </c>
      <c r="W188" s="67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82" t="n"/>
      <c r="B189" s="627" t="n"/>
      <c r="C189" s="627" t="n"/>
      <c r="D189" s="627" t="n"/>
      <c r="E189" s="627" t="n"/>
      <c r="F189" s="627" t="n"/>
      <c r="G189" s="627" t="n"/>
      <c r="H189" s="627" t="n"/>
      <c r="I189" s="627" t="n"/>
      <c r="J189" s="627" t="n"/>
      <c r="K189" s="627" t="n"/>
      <c r="L189" s="627" t="n"/>
      <c r="M189" s="676" t="n"/>
      <c r="N189" s="677" t="inlineStr">
        <is>
          <t>Итого</t>
        </is>
      </c>
      <c r="O189" s="647" t="n"/>
      <c r="P189" s="647" t="n"/>
      <c r="Q189" s="647" t="n"/>
      <c r="R189" s="647" t="n"/>
      <c r="S189" s="647" t="n"/>
      <c r="T189" s="648" t="n"/>
      <c r="U189" s="43" t="inlineStr">
        <is>
          <t>кор</t>
        </is>
      </c>
      <c r="V189" s="67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9" t="n"/>
      <c r="Z189" s="679" t="n"/>
    </row>
    <row r="190">
      <c r="A190" s="627" t="n"/>
      <c r="B190" s="627" t="n"/>
      <c r="C190" s="627" t="n"/>
      <c r="D190" s="627" t="n"/>
      <c r="E190" s="627" t="n"/>
      <c r="F190" s="627" t="n"/>
      <c r="G190" s="627" t="n"/>
      <c r="H190" s="627" t="n"/>
      <c r="I190" s="627" t="n"/>
      <c r="J190" s="627" t="n"/>
      <c r="K190" s="627" t="n"/>
      <c r="L190" s="627" t="n"/>
      <c r="M190" s="676" t="n"/>
      <c r="N190" s="677" t="inlineStr">
        <is>
          <t>Итого</t>
        </is>
      </c>
      <c r="O190" s="647" t="n"/>
      <c r="P190" s="647" t="n"/>
      <c r="Q190" s="647" t="n"/>
      <c r="R190" s="647" t="n"/>
      <c r="S190" s="647" t="n"/>
      <c r="T190" s="648" t="n"/>
      <c r="U190" s="43" t="inlineStr">
        <is>
          <t>кг</t>
        </is>
      </c>
      <c r="V190" s="678">
        <f>IFERROR(SUM(V172:V188),"0")</f>
        <v/>
      </c>
      <c r="W190" s="678">
        <f>IFERROR(SUM(W172:W188),"0")</f>
        <v/>
      </c>
      <c r="X190" s="43" t="n"/>
      <c r="Y190" s="679" t="n"/>
      <c r="Z190" s="679" t="n"/>
    </row>
    <row r="191" ht="14.25" customHeight="1">
      <c r="A191" s="373" t="inlineStr">
        <is>
          <t>Сардельки</t>
        </is>
      </c>
      <c r="B191" s="627" t="n"/>
      <c r="C191" s="627" t="n"/>
      <c r="D191" s="627" t="n"/>
      <c r="E191" s="627" t="n"/>
      <c r="F191" s="627" t="n"/>
      <c r="G191" s="627" t="n"/>
      <c r="H191" s="627" t="n"/>
      <c r="I191" s="627" t="n"/>
      <c r="J191" s="627" t="n"/>
      <c r="K191" s="627" t="n"/>
      <c r="L191" s="627" t="n"/>
      <c r="M191" s="627" t="n"/>
      <c r="N191" s="627" t="n"/>
      <c r="O191" s="627" t="n"/>
      <c r="P191" s="627" t="n"/>
      <c r="Q191" s="627" t="n"/>
      <c r="R191" s="627" t="n"/>
      <c r="S191" s="627" t="n"/>
      <c r="T191" s="627" t="n"/>
      <c r="U191" s="627" t="n"/>
      <c r="V191" s="627" t="n"/>
      <c r="W191" s="627" t="n"/>
      <c r="X191" s="627" t="n"/>
      <c r="Y191" s="373" t="n"/>
      <c r="Z191" s="373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74" t="n">
        <v>4680115880801</v>
      </c>
      <c r="E192" s="639" t="n"/>
      <c r="F192" s="671" t="n">
        <v>0.4</v>
      </c>
      <c r="G192" s="38" t="n">
        <v>6</v>
      </c>
      <c r="H192" s="671" t="n">
        <v>2.4</v>
      </c>
      <c r="I192" s="671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3" t="n"/>
      <c r="P192" s="673" t="n"/>
      <c r="Q192" s="673" t="n"/>
      <c r="R192" s="639" t="n"/>
      <c r="S192" s="40" t="inlineStr"/>
      <c r="T192" s="40" t="inlineStr"/>
      <c r="U192" s="41" t="inlineStr">
        <is>
          <t>кг</t>
        </is>
      </c>
      <c r="V192" s="674" t="n">
        <v>40</v>
      </c>
      <c r="W192" s="675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74" t="n">
        <v>4680115880818</v>
      </c>
      <c r="E193" s="639" t="n"/>
      <c r="F193" s="671" t="n">
        <v>0.4</v>
      </c>
      <c r="G193" s="38" t="n">
        <v>6</v>
      </c>
      <c r="H193" s="671" t="n">
        <v>2.4</v>
      </c>
      <c r="I193" s="671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3" t="n"/>
      <c r="P193" s="673" t="n"/>
      <c r="Q193" s="673" t="n"/>
      <c r="R193" s="639" t="n"/>
      <c r="S193" s="40" t="inlineStr"/>
      <c r="T193" s="40" t="inlineStr"/>
      <c r="U193" s="41" t="inlineStr">
        <is>
          <t>кг</t>
        </is>
      </c>
      <c r="V193" s="674" t="n">
        <v>52</v>
      </c>
      <c r="W193" s="675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82" t="n"/>
      <c r="B194" s="627" t="n"/>
      <c r="C194" s="627" t="n"/>
      <c r="D194" s="627" t="n"/>
      <c r="E194" s="627" t="n"/>
      <c r="F194" s="627" t="n"/>
      <c r="G194" s="627" t="n"/>
      <c r="H194" s="627" t="n"/>
      <c r="I194" s="627" t="n"/>
      <c r="J194" s="627" t="n"/>
      <c r="K194" s="627" t="n"/>
      <c r="L194" s="627" t="n"/>
      <c r="M194" s="676" t="n"/>
      <c r="N194" s="677" t="inlineStr">
        <is>
          <t>Итого</t>
        </is>
      </c>
      <c r="O194" s="647" t="n"/>
      <c r="P194" s="647" t="n"/>
      <c r="Q194" s="647" t="n"/>
      <c r="R194" s="647" t="n"/>
      <c r="S194" s="647" t="n"/>
      <c r="T194" s="648" t="n"/>
      <c r="U194" s="43" t="inlineStr">
        <is>
          <t>кор</t>
        </is>
      </c>
      <c r="V194" s="678">
        <f>IFERROR(V192/H192,"0")+IFERROR(V193/H193,"0")</f>
        <v/>
      </c>
      <c r="W194" s="678">
        <f>IFERROR(W192/H192,"0")+IFERROR(W193/H193,"0")</f>
        <v/>
      </c>
      <c r="X194" s="678">
        <f>IFERROR(IF(X192="",0,X192),"0")+IFERROR(IF(X193="",0,X193),"0")</f>
        <v/>
      </c>
      <c r="Y194" s="679" t="n"/>
      <c r="Z194" s="679" t="n"/>
    </row>
    <row r="195">
      <c r="A195" s="627" t="n"/>
      <c r="B195" s="627" t="n"/>
      <c r="C195" s="627" t="n"/>
      <c r="D195" s="627" t="n"/>
      <c r="E195" s="627" t="n"/>
      <c r="F195" s="627" t="n"/>
      <c r="G195" s="627" t="n"/>
      <c r="H195" s="627" t="n"/>
      <c r="I195" s="627" t="n"/>
      <c r="J195" s="627" t="n"/>
      <c r="K195" s="627" t="n"/>
      <c r="L195" s="627" t="n"/>
      <c r="M195" s="676" t="n"/>
      <c r="N195" s="677" t="inlineStr">
        <is>
          <t>Итого</t>
        </is>
      </c>
      <c r="O195" s="647" t="n"/>
      <c r="P195" s="647" t="n"/>
      <c r="Q195" s="647" t="n"/>
      <c r="R195" s="647" t="n"/>
      <c r="S195" s="647" t="n"/>
      <c r="T195" s="648" t="n"/>
      <c r="U195" s="43" t="inlineStr">
        <is>
          <t>кг</t>
        </is>
      </c>
      <c r="V195" s="678">
        <f>IFERROR(SUM(V192:V193),"0")</f>
        <v/>
      </c>
      <c r="W195" s="678">
        <f>IFERROR(SUM(W192:W193),"0")</f>
        <v/>
      </c>
      <c r="X195" s="43" t="n"/>
      <c r="Y195" s="679" t="n"/>
      <c r="Z195" s="679" t="n"/>
    </row>
    <row r="196" ht="16.5" customHeight="1">
      <c r="A196" s="372" t="inlineStr">
        <is>
          <t>Бордо</t>
        </is>
      </c>
      <c r="B196" s="627" t="n"/>
      <c r="C196" s="627" t="n"/>
      <c r="D196" s="627" t="n"/>
      <c r="E196" s="627" t="n"/>
      <c r="F196" s="627" t="n"/>
      <c r="G196" s="627" t="n"/>
      <c r="H196" s="627" t="n"/>
      <c r="I196" s="627" t="n"/>
      <c r="J196" s="627" t="n"/>
      <c r="K196" s="627" t="n"/>
      <c r="L196" s="627" t="n"/>
      <c r="M196" s="627" t="n"/>
      <c r="N196" s="627" t="n"/>
      <c r="O196" s="627" t="n"/>
      <c r="P196" s="627" t="n"/>
      <c r="Q196" s="627" t="n"/>
      <c r="R196" s="627" t="n"/>
      <c r="S196" s="627" t="n"/>
      <c r="T196" s="627" t="n"/>
      <c r="U196" s="627" t="n"/>
      <c r="V196" s="627" t="n"/>
      <c r="W196" s="627" t="n"/>
      <c r="X196" s="627" t="n"/>
      <c r="Y196" s="372" t="n"/>
      <c r="Z196" s="372" t="n"/>
    </row>
    <row r="197" ht="14.25" customHeight="1">
      <c r="A197" s="373" t="inlineStr">
        <is>
          <t>Вареные колбасы</t>
        </is>
      </c>
      <c r="B197" s="627" t="n"/>
      <c r="C197" s="627" t="n"/>
      <c r="D197" s="627" t="n"/>
      <c r="E197" s="627" t="n"/>
      <c r="F197" s="627" t="n"/>
      <c r="G197" s="627" t="n"/>
      <c r="H197" s="627" t="n"/>
      <c r="I197" s="627" t="n"/>
      <c r="J197" s="627" t="n"/>
      <c r="K197" s="627" t="n"/>
      <c r="L197" s="627" t="n"/>
      <c r="M197" s="627" t="n"/>
      <c r="N197" s="627" t="n"/>
      <c r="O197" s="627" t="n"/>
      <c r="P197" s="627" t="n"/>
      <c r="Q197" s="627" t="n"/>
      <c r="R197" s="627" t="n"/>
      <c r="S197" s="627" t="n"/>
      <c r="T197" s="627" t="n"/>
      <c r="U197" s="627" t="n"/>
      <c r="V197" s="627" t="n"/>
      <c r="W197" s="627" t="n"/>
      <c r="X197" s="627" t="n"/>
      <c r="Y197" s="373" t="n"/>
      <c r="Z197" s="373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74" t="n">
        <v>4607091387445</v>
      </c>
      <c r="E198" s="639" t="n"/>
      <c r="F198" s="671" t="n">
        <v>0.9</v>
      </c>
      <c r="G198" s="38" t="n">
        <v>10</v>
      </c>
      <c r="H198" s="671" t="n">
        <v>9</v>
      </c>
      <c r="I198" s="671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3" t="n"/>
      <c r="P198" s="673" t="n"/>
      <c r="Q198" s="673" t="n"/>
      <c r="R198" s="639" t="n"/>
      <c r="S198" s="40" t="inlineStr"/>
      <c r="T198" s="40" t="inlineStr"/>
      <c r="U198" s="41" t="inlineStr">
        <is>
          <t>кг</t>
        </is>
      </c>
      <c r="V198" s="674" t="n">
        <v>0</v>
      </c>
      <c r="W198" s="675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74" t="n">
        <v>4607091386004</v>
      </c>
      <c r="E199" s="639" t="n"/>
      <c r="F199" s="671" t="n">
        <v>1.35</v>
      </c>
      <c r="G199" s="38" t="n">
        <v>8</v>
      </c>
      <c r="H199" s="671" t="n">
        <v>10.8</v>
      </c>
      <c r="I199" s="671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3" t="n"/>
      <c r="P199" s="673" t="n"/>
      <c r="Q199" s="673" t="n"/>
      <c r="R199" s="639" t="n"/>
      <c r="S199" s="40" t="inlineStr"/>
      <c r="T199" s="40" t="inlineStr"/>
      <c r="U199" s="41" t="inlineStr">
        <is>
          <t>кг</t>
        </is>
      </c>
      <c r="V199" s="674" t="n">
        <v>0</v>
      </c>
      <c r="W199" s="675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74" t="n">
        <v>4607091386004</v>
      </c>
      <c r="E200" s="639" t="n"/>
      <c r="F200" s="671" t="n">
        <v>1.35</v>
      </c>
      <c r="G200" s="38" t="n">
        <v>8</v>
      </c>
      <c r="H200" s="671" t="n">
        <v>10.8</v>
      </c>
      <c r="I200" s="671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74" t="n">
        <v>4607091386073</v>
      </c>
      <c r="E201" s="639" t="n"/>
      <c r="F201" s="671" t="n">
        <v>0.9</v>
      </c>
      <c r="G201" s="38" t="n">
        <v>10</v>
      </c>
      <c r="H201" s="671" t="n">
        <v>9</v>
      </c>
      <c r="I201" s="671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74" t="n">
        <v>4607091387322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74" t="n">
        <v>4607091387322</v>
      </c>
      <c r="E203" s="639" t="n"/>
      <c r="F203" s="671" t="n">
        <v>1.35</v>
      </c>
      <c r="G203" s="38" t="n">
        <v>8</v>
      </c>
      <c r="H203" s="671" t="n">
        <v>10.8</v>
      </c>
      <c r="I203" s="671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79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74" t="n">
        <v>4607091387377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74" t="n">
        <v>4607091387353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74" t="n">
        <v>4607091386011</v>
      </c>
      <c r="E206" s="639" t="n"/>
      <c r="F206" s="671" t="n">
        <v>0.5</v>
      </c>
      <c r="G206" s="38" t="n">
        <v>10</v>
      </c>
      <c r="H206" s="671" t="n">
        <v>5</v>
      </c>
      <c r="I206" s="671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74" t="n">
        <v>4607091387308</v>
      </c>
      <c r="E207" s="639" t="n"/>
      <c r="F207" s="671" t="n">
        <v>0.5</v>
      </c>
      <c r="G207" s="38" t="n">
        <v>10</v>
      </c>
      <c r="H207" s="671" t="n">
        <v>5</v>
      </c>
      <c r="I207" s="671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74" t="n">
        <v>4607091387339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74" t="n">
        <v>4680115882638</v>
      </c>
      <c r="E209" s="639" t="n"/>
      <c r="F209" s="671" t="n">
        <v>0.4</v>
      </c>
      <c r="G209" s="38" t="n">
        <v>10</v>
      </c>
      <c r="H209" s="671" t="n">
        <v>4</v>
      </c>
      <c r="I209" s="671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74" t="n">
        <v>4680115881938</v>
      </c>
      <c r="E210" s="639" t="n"/>
      <c r="F210" s="671" t="n">
        <v>0.4</v>
      </c>
      <c r="G210" s="38" t="n">
        <v>10</v>
      </c>
      <c r="H210" s="671" t="n">
        <v>4</v>
      </c>
      <c r="I210" s="671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74" t="n">
        <v>4607091387346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74" t="n">
        <v>4607091389807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82" t="n"/>
      <c r="B213" s="627" t="n"/>
      <c r="C213" s="627" t="n"/>
      <c r="D213" s="627" t="n"/>
      <c r="E213" s="627" t="n"/>
      <c r="F213" s="627" t="n"/>
      <c r="G213" s="627" t="n"/>
      <c r="H213" s="627" t="n"/>
      <c r="I213" s="627" t="n"/>
      <c r="J213" s="627" t="n"/>
      <c r="K213" s="627" t="n"/>
      <c r="L213" s="627" t="n"/>
      <c r="M213" s="676" t="n"/>
      <c r="N213" s="677" t="inlineStr">
        <is>
          <t>Итого</t>
        </is>
      </c>
      <c r="O213" s="647" t="n"/>
      <c r="P213" s="647" t="n"/>
      <c r="Q213" s="647" t="n"/>
      <c r="R213" s="647" t="n"/>
      <c r="S213" s="647" t="n"/>
      <c r="T213" s="648" t="n"/>
      <c r="U213" s="43" t="inlineStr">
        <is>
          <t>кор</t>
        </is>
      </c>
      <c r="V213" s="67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9" t="n"/>
      <c r="Z213" s="679" t="n"/>
    </row>
    <row r="214">
      <c r="A214" s="627" t="n"/>
      <c r="B214" s="627" t="n"/>
      <c r="C214" s="627" t="n"/>
      <c r="D214" s="627" t="n"/>
      <c r="E214" s="627" t="n"/>
      <c r="F214" s="627" t="n"/>
      <c r="G214" s="627" t="n"/>
      <c r="H214" s="627" t="n"/>
      <c r="I214" s="627" t="n"/>
      <c r="J214" s="627" t="n"/>
      <c r="K214" s="627" t="n"/>
      <c r="L214" s="627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кг</t>
        </is>
      </c>
      <c r="V214" s="678">
        <f>IFERROR(SUM(V198:V212),"0")</f>
        <v/>
      </c>
      <c r="W214" s="678">
        <f>IFERROR(SUM(W198:W212),"0")</f>
        <v/>
      </c>
      <c r="X214" s="43" t="n"/>
      <c r="Y214" s="679" t="n"/>
      <c r="Z214" s="679" t="n"/>
    </row>
    <row r="215" ht="14.25" customHeight="1">
      <c r="A215" s="373" t="inlineStr">
        <is>
          <t>Ветчины</t>
        </is>
      </c>
      <c r="B215" s="627" t="n"/>
      <c r="C215" s="627" t="n"/>
      <c r="D215" s="627" t="n"/>
      <c r="E215" s="627" t="n"/>
      <c r="F215" s="627" t="n"/>
      <c r="G215" s="627" t="n"/>
      <c r="H215" s="627" t="n"/>
      <c r="I215" s="627" t="n"/>
      <c r="J215" s="627" t="n"/>
      <c r="K215" s="627" t="n"/>
      <c r="L215" s="627" t="n"/>
      <c r="M215" s="627" t="n"/>
      <c r="N215" s="627" t="n"/>
      <c r="O215" s="627" t="n"/>
      <c r="P215" s="627" t="n"/>
      <c r="Q215" s="627" t="n"/>
      <c r="R215" s="627" t="n"/>
      <c r="S215" s="627" t="n"/>
      <c r="T215" s="627" t="n"/>
      <c r="U215" s="627" t="n"/>
      <c r="V215" s="627" t="n"/>
      <c r="W215" s="627" t="n"/>
      <c r="X215" s="627" t="n"/>
      <c r="Y215" s="373" t="n"/>
      <c r="Z215" s="373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74" t="n">
        <v>4680115881914</v>
      </c>
      <c r="E216" s="639" t="n"/>
      <c r="F216" s="671" t="n">
        <v>0.4</v>
      </c>
      <c r="G216" s="38" t="n">
        <v>10</v>
      </c>
      <c r="H216" s="671" t="n">
        <v>4</v>
      </c>
      <c r="I216" s="671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3" t="n"/>
      <c r="P216" s="673" t="n"/>
      <c r="Q216" s="673" t="n"/>
      <c r="R216" s="639" t="n"/>
      <c r="S216" s="40" t="inlineStr"/>
      <c r="T216" s="40" t="inlineStr"/>
      <c r="U216" s="41" t="inlineStr">
        <is>
          <t>кг</t>
        </is>
      </c>
      <c r="V216" s="674" t="n">
        <v>0</v>
      </c>
      <c r="W216" s="675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82" t="n"/>
      <c r="B217" s="627" t="n"/>
      <c r="C217" s="627" t="n"/>
      <c r="D217" s="627" t="n"/>
      <c r="E217" s="627" t="n"/>
      <c r="F217" s="627" t="n"/>
      <c r="G217" s="627" t="n"/>
      <c r="H217" s="627" t="n"/>
      <c r="I217" s="627" t="n"/>
      <c r="J217" s="627" t="n"/>
      <c r="K217" s="627" t="n"/>
      <c r="L217" s="627" t="n"/>
      <c r="M217" s="676" t="n"/>
      <c r="N217" s="677" t="inlineStr">
        <is>
          <t>Итого</t>
        </is>
      </c>
      <c r="O217" s="647" t="n"/>
      <c r="P217" s="647" t="n"/>
      <c r="Q217" s="647" t="n"/>
      <c r="R217" s="647" t="n"/>
      <c r="S217" s="647" t="n"/>
      <c r="T217" s="648" t="n"/>
      <c r="U217" s="43" t="inlineStr">
        <is>
          <t>кор</t>
        </is>
      </c>
      <c r="V217" s="678">
        <f>IFERROR(V216/H216,"0")</f>
        <v/>
      </c>
      <c r="W217" s="678">
        <f>IFERROR(W216/H216,"0")</f>
        <v/>
      </c>
      <c r="X217" s="678">
        <f>IFERROR(IF(X216="",0,X216),"0")</f>
        <v/>
      </c>
      <c r="Y217" s="679" t="n"/>
      <c r="Z217" s="679" t="n"/>
    </row>
    <row r="218">
      <c r="A218" s="627" t="n"/>
      <c r="B218" s="627" t="n"/>
      <c r="C218" s="627" t="n"/>
      <c r="D218" s="627" t="n"/>
      <c r="E218" s="627" t="n"/>
      <c r="F218" s="627" t="n"/>
      <c r="G218" s="627" t="n"/>
      <c r="H218" s="627" t="n"/>
      <c r="I218" s="627" t="n"/>
      <c r="J218" s="627" t="n"/>
      <c r="K218" s="627" t="n"/>
      <c r="L218" s="627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кг</t>
        </is>
      </c>
      <c r="V218" s="678">
        <f>IFERROR(SUM(V216:V216),"0")</f>
        <v/>
      </c>
      <c r="W218" s="678">
        <f>IFERROR(SUM(W216:W216),"0")</f>
        <v/>
      </c>
      <c r="X218" s="43" t="n"/>
      <c r="Y218" s="679" t="n"/>
      <c r="Z218" s="679" t="n"/>
    </row>
    <row r="219" ht="14.25" customHeight="1">
      <c r="A219" s="373" t="inlineStr">
        <is>
          <t>Копченые колбасы</t>
        </is>
      </c>
      <c r="B219" s="627" t="n"/>
      <c r="C219" s="627" t="n"/>
      <c r="D219" s="627" t="n"/>
      <c r="E219" s="627" t="n"/>
      <c r="F219" s="627" t="n"/>
      <c r="G219" s="627" t="n"/>
      <c r="H219" s="627" t="n"/>
      <c r="I219" s="627" t="n"/>
      <c r="J219" s="627" t="n"/>
      <c r="K219" s="627" t="n"/>
      <c r="L219" s="627" t="n"/>
      <c r="M219" s="627" t="n"/>
      <c r="N219" s="627" t="n"/>
      <c r="O219" s="627" t="n"/>
      <c r="P219" s="627" t="n"/>
      <c r="Q219" s="627" t="n"/>
      <c r="R219" s="627" t="n"/>
      <c r="S219" s="627" t="n"/>
      <c r="T219" s="627" t="n"/>
      <c r="U219" s="627" t="n"/>
      <c r="V219" s="627" t="n"/>
      <c r="W219" s="627" t="n"/>
      <c r="X219" s="627" t="n"/>
      <c r="Y219" s="373" t="n"/>
      <c r="Z219" s="373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74" t="n">
        <v>4607091387193</v>
      </c>
      <c r="E220" s="639" t="n"/>
      <c r="F220" s="671" t="n">
        <v>0.7</v>
      </c>
      <c r="G220" s="38" t="n">
        <v>6</v>
      </c>
      <c r="H220" s="671" t="n">
        <v>4.2</v>
      </c>
      <c r="I220" s="671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3" t="n"/>
      <c r="P220" s="673" t="n"/>
      <c r="Q220" s="673" t="n"/>
      <c r="R220" s="639" t="n"/>
      <c r="S220" s="40" t="inlineStr"/>
      <c r="T220" s="40" t="inlineStr"/>
      <c r="U220" s="41" t="inlineStr">
        <is>
          <t>кг</t>
        </is>
      </c>
      <c r="V220" s="674" t="n">
        <v>0</v>
      </c>
      <c r="W220" s="675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74" t="n">
        <v>4607091387230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74" t="n">
        <v>4607091387285</v>
      </c>
      <c r="E222" s="639" t="n"/>
      <c r="F222" s="671" t="n">
        <v>0.35</v>
      </c>
      <c r="G222" s="38" t="n">
        <v>6</v>
      </c>
      <c r="H222" s="671" t="n">
        <v>2.1</v>
      </c>
      <c r="I222" s="671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7</v>
      </c>
      <c r="W222" s="675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74" t="n">
        <v>4607091389845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122.5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82" t="n"/>
      <c r="B224" s="627" t="n"/>
      <c r="C224" s="627" t="n"/>
      <c r="D224" s="627" t="n"/>
      <c r="E224" s="627" t="n"/>
      <c r="F224" s="627" t="n"/>
      <c r="G224" s="627" t="n"/>
      <c r="H224" s="627" t="n"/>
      <c r="I224" s="627" t="n"/>
      <c r="J224" s="627" t="n"/>
      <c r="K224" s="627" t="n"/>
      <c r="L224" s="627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IFERROR(V220/H220,"0")+IFERROR(V221/H221,"0")+IFERROR(V222/H222,"0")+IFERROR(V223/H223,"0")</f>
        <v/>
      </c>
      <c r="W224" s="678">
        <f>IFERROR(W220/H220,"0")+IFERROR(W221/H221,"0")+IFERROR(W222/H222,"0")+IFERROR(W223/H223,"0")</f>
        <v/>
      </c>
      <c r="X224" s="678">
        <f>IFERROR(IF(X220="",0,X220),"0")+IFERROR(IF(X221="",0,X221),"0")+IFERROR(IF(X222="",0,X222),"0")+IFERROR(IF(X223="",0,X223),"0")</f>
        <v/>
      </c>
      <c r="Y224" s="679" t="n"/>
      <c r="Z224" s="679" t="n"/>
    </row>
    <row r="225">
      <c r="A225" s="627" t="n"/>
      <c r="B225" s="627" t="n"/>
      <c r="C225" s="627" t="n"/>
      <c r="D225" s="627" t="n"/>
      <c r="E225" s="627" t="n"/>
      <c r="F225" s="627" t="n"/>
      <c r="G225" s="627" t="n"/>
      <c r="H225" s="627" t="n"/>
      <c r="I225" s="627" t="n"/>
      <c r="J225" s="627" t="n"/>
      <c r="K225" s="627" t="n"/>
      <c r="L225" s="627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IFERROR(SUM(V220:V223),"0")</f>
        <v/>
      </c>
      <c r="W225" s="678">
        <f>IFERROR(SUM(W220:W223),"0")</f>
        <v/>
      </c>
      <c r="X225" s="43" t="n"/>
      <c r="Y225" s="679" t="n"/>
      <c r="Z225" s="679" t="n"/>
    </row>
    <row r="226" ht="14.25" customHeight="1">
      <c r="A226" s="373" t="inlineStr">
        <is>
          <t>Сосиски</t>
        </is>
      </c>
      <c r="B226" s="627" t="n"/>
      <c r="C226" s="627" t="n"/>
      <c r="D226" s="627" t="n"/>
      <c r="E226" s="627" t="n"/>
      <c r="F226" s="627" t="n"/>
      <c r="G226" s="627" t="n"/>
      <c r="H226" s="627" t="n"/>
      <c r="I226" s="627" t="n"/>
      <c r="J226" s="627" t="n"/>
      <c r="K226" s="627" t="n"/>
      <c r="L226" s="627" t="n"/>
      <c r="M226" s="627" t="n"/>
      <c r="N226" s="627" t="n"/>
      <c r="O226" s="627" t="n"/>
      <c r="P226" s="627" t="n"/>
      <c r="Q226" s="627" t="n"/>
      <c r="R226" s="627" t="n"/>
      <c r="S226" s="627" t="n"/>
      <c r="T226" s="627" t="n"/>
      <c r="U226" s="627" t="n"/>
      <c r="V226" s="627" t="n"/>
      <c r="W226" s="627" t="n"/>
      <c r="X226" s="627" t="n"/>
      <c r="Y226" s="373" t="n"/>
      <c r="Z226" s="373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74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74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74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74" t="n">
        <v>4607091381672</v>
      </c>
      <c r="E230" s="639" t="n"/>
      <c r="F230" s="671" t="n">
        <v>0.6</v>
      </c>
      <c r="G230" s="38" t="n">
        <v>6</v>
      </c>
      <c r="H230" s="671" t="n">
        <v>3.6</v>
      </c>
      <c r="I230" s="671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74" t="n">
        <v>4607091387537</v>
      </c>
      <c r="E231" s="639" t="n"/>
      <c r="F231" s="671" t="n">
        <v>0.45</v>
      </c>
      <c r="G231" s="38" t="n">
        <v>6</v>
      </c>
      <c r="H231" s="671" t="n">
        <v>2.7</v>
      </c>
      <c r="I231" s="671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74" t="n">
        <v>4607091387513</v>
      </c>
      <c r="E232" s="639" t="n"/>
      <c r="F232" s="671" t="n">
        <v>0.45</v>
      </c>
      <c r="G232" s="38" t="n">
        <v>6</v>
      </c>
      <c r="H232" s="671" t="n">
        <v>2.7</v>
      </c>
      <c r="I232" s="671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74" t="n">
        <v>4680115880511</v>
      </c>
      <c r="E233" s="639" t="n"/>
      <c r="F233" s="671" t="n">
        <v>0.33</v>
      </c>
      <c r="G233" s="38" t="n">
        <v>6</v>
      </c>
      <c r="H233" s="671" t="n">
        <v>1.98</v>
      </c>
      <c r="I233" s="671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82" t="n"/>
      <c r="B234" s="627" t="n"/>
      <c r="C234" s="627" t="n"/>
      <c r="D234" s="627" t="n"/>
      <c r="E234" s="627" t="n"/>
      <c r="F234" s="627" t="n"/>
      <c r="G234" s="627" t="n"/>
      <c r="H234" s="627" t="n"/>
      <c r="I234" s="627" t="n"/>
      <c r="J234" s="627" t="n"/>
      <c r="K234" s="627" t="n"/>
      <c r="L234" s="627" t="n"/>
      <c r="M234" s="676" t="n"/>
      <c r="N234" s="677" t="inlineStr">
        <is>
          <t>Итого</t>
        </is>
      </c>
      <c r="O234" s="647" t="n"/>
      <c r="P234" s="647" t="n"/>
      <c r="Q234" s="647" t="n"/>
      <c r="R234" s="647" t="n"/>
      <c r="S234" s="647" t="n"/>
      <c r="T234" s="648" t="n"/>
      <c r="U234" s="43" t="inlineStr">
        <is>
          <t>кор</t>
        </is>
      </c>
      <c r="V234" s="678">
        <f>IFERROR(V227/H227,"0")+IFERROR(V228/H228,"0")+IFERROR(V229/H229,"0")+IFERROR(V230/H230,"0")+IFERROR(V231/H231,"0")+IFERROR(V232/H232,"0")+IFERROR(V233/H233,"0")</f>
        <v/>
      </c>
      <c r="W234" s="678">
        <f>IFERROR(W227/H227,"0")+IFERROR(W228/H228,"0")+IFERROR(W229/H229,"0")+IFERROR(W230/H230,"0")+IFERROR(W231/H231,"0")+IFERROR(W232/H232,"0")+IFERROR(W233/H233,"0")</f>
        <v/>
      </c>
      <c r="X234" s="678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9" t="n"/>
      <c r="Z234" s="679" t="n"/>
    </row>
    <row r="235">
      <c r="A235" s="627" t="n"/>
      <c r="B235" s="627" t="n"/>
      <c r="C235" s="627" t="n"/>
      <c r="D235" s="627" t="n"/>
      <c r="E235" s="627" t="n"/>
      <c r="F235" s="627" t="n"/>
      <c r="G235" s="627" t="n"/>
      <c r="H235" s="627" t="n"/>
      <c r="I235" s="627" t="n"/>
      <c r="J235" s="627" t="n"/>
      <c r="K235" s="627" t="n"/>
      <c r="L235" s="627" t="n"/>
      <c r="M235" s="676" t="n"/>
      <c r="N235" s="677" t="inlineStr">
        <is>
          <t>Итого</t>
        </is>
      </c>
      <c r="O235" s="647" t="n"/>
      <c r="P235" s="647" t="n"/>
      <c r="Q235" s="647" t="n"/>
      <c r="R235" s="647" t="n"/>
      <c r="S235" s="647" t="n"/>
      <c r="T235" s="648" t="n"/>
      <c r="U235" s="43" t="inlineStr">
        <is>
          <t>кг</t>
        </is>
      </c>
      <c r="V235" s="678">
        <f>IFERROR(SUM(V227:V233),"0")</f>
        <v/>
      </c>
      <c r="W235" s="678">
        <f>IFERROR(SUM(W227:W233),"0")</f>
        <v/>
      </c>
      <c r="X235" s="43" t="n"/>
      <c r="Y235" s="679" t="n"/>
      <c r="Z235" s="679" t="n"/>
    </row>
    <row r="236" ht="14.25" customHeight="1">
      <c r="A236" s="373" t="inlineStr">
        <is>
          <t>Сардельки</t>
        </is>
      </c>
      <c r="B236" s="627" t="n"/>
      <c r="C236" s="627" t="n"/>
      <c r="D236" s="627" t="n"/>
      <c r="E236" s="627" t="n"/>
      <c r="F236" s="627" t="n"/>
      <c r="G236" s="627" t="n"/>
      <c r="H236" s="627" t="n"/>
      <c r="I236" s="627" t="n"/>
      <c r="J236" s="627" t="n"/>
      <c r="K236" s="627" t="n"/>
      <c r="L236" s="627" t="n"/>
      <c r="M236" s="627" t="n"/>
      <c r="N236" s="627" t="n"/>
      <c r="O236" s="627" t="n"/>
      <c r="P236" s="627" t="n"/>
      <c r="Q236" s="627" t="n"/>
      <c r="R236" s="627" t="n"/>
      <c r="S236" s="627" t="n"/>
      <c r="T236" s="627" t="n"/>
      <c r="U236" s="627" t="n"/>
      <c r="V236" s="627" t="n"/>
      <c r="W236" s="627" t="n"/>
      <c r="X236" s="627" t="n"/>
      <c r="Y236" s="373" t="n"/>
      <c r="Z236" s="373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74" t="n">
        <v>4607091380880</v>
      </c>
      <c r="E237" s="639" t="n"/>
      <c r="F237" s="671" t="n">
        <v>1.4</v>
      </c>
      <c r="G237" s="38" t="n">
        <v>6</v>
      </c>
      <c r="H237" s="671" t="n">
        <v>8.4</v>
      </c>
      <c r="I237" s="671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2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3" t="n"/>
      <c r="P237" s="673" t="n"/>
      <c r="Q237" s="673" t="n"/>
      <c r="R237" s="639" t="n"/>
      <c r="S237" s="40" t="inlineStr"/>
      <c r="T237" s="40" t="inlineStr"/>
      <c r="U237" s="41" t="inlineStr">
        <is>
          <t>кг</t>
        </is>
      </c>
      <c r="V237" s="674" t="n">
        <v>20</v>
      </c>
      <c r="W237" s="675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74" t="n">
        <v>4607091384482</v>
      </c>
      <c r="E238" s="639" t="n"/>
      <c r="F238" s="671" t="n">
        <v>1.3</v>
      </c>
      <c r="G238" s="38" t="n">
        <v>6</v>
      </c>
      <c r="H238" s="671" t="n">
        <v>7.8</v>
      </c>
      <c r="I238" s="671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3" t="n"/>
      <c r="P238" s="673" t="n"/>
      <c r="Q238" s="673" t="n"/>
      <c r="R238" s="639" t="n"/>
      <c r="S238" s="40" t="inlineStr"/>
      <c r="T238" s="40" t="inlineStr"/>
      <c r="U238" s="41" t="inlineStr">
        <is>
          <t>кг</t>
        </is>
      </c>
      <c r="V238" s="674" t="n">
        <v>250</v>
      </c>
      <c r="W238" s="675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74" t="n">
        <v>4607091380897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20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82" t="n"/>
      <c r="B240" s="627" t="n"/>
      <c r="C240" s="627" t="n"/>
      <c r="D240" s="627" t="n"/>
      <c r="E240" s="627" t="n"/>
      <c r="F240" s="627" t="n"/>
      <c r="G240" s="627" t="n"/>
      <c r="H240" s="627" t="n"/>
      <c r="I240" s="627" t="n"/>
      <c r="J240" s="627" t="n"/>
      <c r="K240" s="627" t="n"/>
      <c r="L240" s="627" t="n"/>
      <c r="M240" s="676" t="n"/>
      <c r="N240" s="677" t="inlineStr">
        <is>
          <t>Итого</t>
        </is>
      </c>
      <c r="O240" s="647" t="n"/>
      <c r="P240" s="647" t="n"/>
      <c r="Q240" s="647" t="n"/>
      <c r="R240" s="647" t="n"/>
      <c r="S240" s="647" t="n"/>
      <c r="T240" s="648" t="n"/>
      <c r="U240" s="43" t="inlineStr">
        <is>
          <t>кор</t>
        </is>
      </c>
      <c r="V240" s="678">
        <f>IFERROR(V237/H237,"0")+IFERROR(V238/H238,"0")+IFERROR(V239/H239,"0")</f>
        <v/>
      </c>
      <c r="W240" s="678">
        <f>IFERROR(W237/H237,"0")+IFERROR(W238/H238,"0")+IFERROR(W239/H239,"0")</f>
        <v/>
      </c>
      <c r="X240" s="678">
        <f>IFERROR(IF(X237="",0,X237),"0")+IFERROR(IF(X238="",0,X238),"0")+IFERROR(IF(X239="",0,X239),"0")</f>
        <v/>
      </c>
      <c r="Y240" s="679" t="n"/>
      <c r="Z240" s="679" t="n"/>
    </row>
    <row r="241">
      <c r="A241" s="627" t="n"/>
      <c r="B241" s="627" t="n"/>
      <c r="C241" s="627" t="n"/>
      <c r="D241" s="627" t="n"/>
      <c r="E241" s="627" t="n"/>
      <c r="F241" s="627" t="n"/>
      <c r="G241" s="627" t="n"/>
      <c r="H241" s="627" t="n"/>
      <c r="I241" s="627" t="n"/>
      <c r="J241" s="627" t="n"/>
      <c r="K241" s="627" t="n"/>
      <c r="L241" s="627" t="n"/>
      <c r="M241" s="676" t="n"/>
      <c r="N241" s="677" t="inlineStr">
        <is>
          <t>Итого</t>
        </is>
      </c>
      <c r="O241" s="647" t="n"/>
      <c r="P241" s="647" t="n"/>
      <c r="Q241" s="647" t="n"/>
      <c r="R241" s="647" t="n"/>
      <c r="S241" s="647" t="n"/>
      <c r="T241" s="648" t="n"/>
      <c r="U241" s="43" t="inlineStr">
        <is>
          <t>кг</t>
        </is>
      </c>
      <c r="V241" s="678">
        <f>IFERROR(SUM(V237:V239),"0")</f>
        <v/>
      </c>
      <c r="W241" s="678">
        <f>IFERROR(SUM(W237:W239),"0")</f>
        <v/>
      </c>
      <c r="X241" s="43" t="n"/>
      <c r="Y241" s="679" t="n"/>
      <c r="Z241" s="679" t="n"/>
    </row>
    <row r="242" ht="14.25" customHeight="1">
      <c r="A242" s="373" t="inlineStr">
        <is>
          <t>Сырокопченые колбасы</t>
        </is>
      </c>
      <c r="B242" s="627" t="n"/>
      <c r="C242" s="627" t="n"/>
      <c r="D242" s="627" t="n"/>
      <c r="E242" s="627" t="n"/>
      <c r="F242" s="627" t="n"/>
      <c r="G242" s="627" t="n"/>
      <c r="H242" s="627" t="n"/>
      <c r="I242" s="627" t="n"/>
      <c r="J242" s="627" t="n"/>
      <c r="K242" s="627" t="n"/>
      <c r="L242" s="627" t="n"/>
      <c r="M242" s="627" t="n"/>
      <c r="N242" s="627" t="n"/>
      <c r="O242" s="627" t="n"/>
      <c r="P242" s="627" t="n"/>
      <c r="Q242" s="627" t="n"/>
      <c r="R242" s="627" t="n"/>
      <c r="S242" s="627" t="n"/>
      <c r="T242" s="627" t="n"/>
      <c r="U242" s="627" t="n"/>
      <c r="V242" s="627" t="n"/>
      <c r="W242" s="627" t="n"/>
      <c r="X242" s="627" t="n"/>
      <c r="Y242" s="373" t="n"/>
      <c r="Z242" s="373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74" t="n">
        <v>4607091388374</v>
      </c>
      <c r="E243" s="639" t="n"/>
      <c r="F243" s="671" t="n">
        <v>0.38</v>
      </c>
      <c r="G243" s="38" t="n">
        <v>8</v>
      </c>
      <c r="H243" s="671" t="n">
        <v>3.04</v>
      </c>
      <c r="I243" s="671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5" t="inlineStr">
        <is>
          <t>С/к колбасы Княжеская Бордо Весовые б/о терм/п Стародворье</t>
        </is>
      </c>
      <c r="O243" s="673" t="n"/>
      <c r="P243" s="673" t="n"/>
      <c r="Q243" s="673" t="n"/>
      <c r="R243" s="639" t="n"/>
      <c r="S243" s="40" t="inlineStr"/>
      <c r="T243" s="40" t="inlineStr"/>
      <c r="U243" s="41" t="inlineStr">
        <is>
          <t>кг</t>
        </is>
      </c>
      <c r="V243" s="674" t="n">
        <v>0</v>
      </c>
      <c r="W243" s="675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74" t="n">
        <v>4607091388381</v>
      </c>
      <c r="E244" s="639" t="n"/>
      <c r="F244" s="671" t="n">
        <v>0.38</v>
      </c>
      <c r="G244" s="38" t="n">
        <v>8</v>
      </c>
      <c r="H244" s="671" t="n">
        <v>3.04</v>
      </c>
      <c r="I244" s="671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6" t="inlineStr">
        <is>
          <t>С/к колбасы Салями Охотничья Бордо Весовые б/о терм/п 180 Стародворье</t>
        </is>
      </c>
      <c r="O244" s="673" t="n"/>
      <c r="P244" s="673" t="n"/>
      <c r="Q244" s="673" t="n"/>
      <c r="R244" s="639" t="n"/>
      <c r="S244" s="40" t="inlineStr"/>
      <c r="T244" s="40" t="inlineStr"/>
      <c r="U244" s="41" t="inlineStr">
        <is>
          <t>кг</t>
        </is>
      </c>
      <c r="V244" s="674" t="n">
        <v>0</v>
      </c>
      <c r="W244" s="675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74" t="n">
        <v>4607091388404</v>
      </c>
      <c r="E245" s="639" t="n"/>
      <c r="F245" s="671" t="n">
        <v>0.17</v>
      </c>
      <c r="G245" s="38" t="n">
        <v>15</v>
      </c>
      <c r="H245" s="671" t="n">
        <v>2.55</v>
      </c>
      <c r="I245" s="671" t="n">
        <v>2.9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5" s="673" t="n"/>
      <c r="P245" s="673" t="n"/>
      <c r="Q245" s="673" t="n"/>
      <c r="R245" s="639" t="n"/>
      <c r="S245" s="40" t="inlineStr"/>
      <c r="T245" s="40" t="inlineStr"/>
      <c r="U245" s="41" t="inlineStr">
        <is>
          <t>кг</t>
        </is>
      </c>
      <c r="V245" s="674" t="n">
        <v>255</v>
      </c>
      <c r="W245" s="675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>
      <c r="A246" s="382" t="n"/>
      <c r="B246" s="627" t="n"/>
      <c r="C246" s="627" t="n"/>
      <c r="D246" s="627" t="n"/>
      <c r="E246" s="627" t="n"/>
      <c r="F246" s="627" t="n"/>
      <c r="G246" s="627" t="n"/>
      <c r="H246" s="627" t="n"/>
      <c r="I246" s="627" t="n"/>
      <c r="J246" s="627" t="n"/>
      <c r="K246" s="627" t="n"/>
      <c r="L246" s="627" t="n"/>
      <c r="M246" s="676" t="n"/>
      <c r="N246" s="677" t="inlineStr">
        <is>
          <t>Итого</t>
        </is>
      </c>
      <c r="O246" s="647" t="n"/>
      <c r="P246" s="647" t="n"/>
      <c r="Q246" s="647" t="n"/>
      <c r="R246" s="647" t="n"/>
      <c r="S246" s="647" t="n"/>
      <c r="T246" s="648" t="n"/>
      <c r="U246" s="43" t="inlineStr">
        <is>
          <t>кор</t>
        </is>
      </c>
      <c r="V246" s="678">
        <f>IFERROR(V243/H243,"0")+IFERROR(V244/H244,"0")+IFERROR(V245/H245,"0")</f>
        <v/>
      </c>
      <c r="W246" s="678">
        <f>IFERROR(W243/H243,"0")+IFERROR(W244/H244,"0")+IFERROR(W245/H245,"0")</f>
        <v/>
      </c>
      <c r="X246" s="678">
        <f>IFERROR(IF(X243="",0,X243),"0")+IFERROR(IF(X244="",0,X244),"0")+IFERROR(IF(X245="",0,X245),"0")</f>
        <v/>
      </c>
      <c r="Y246" s="679" t="n"/>
      <c r="Z246" s="679" t="n"/>
    </row>
    <row r="247">
      <c r="A247" s="627" t="n"/>
      <c r="B247" s="627" t="n"/>
      <c r="C247" s="627" t="n"/>
      <c r="D247" s="627" t="n"/>
      <c r="E247" s="627" t="n"/>
      <c r="F247" s="627" t="n"/>
      <c r="G247" s="627" t="n"/>
      <c r="H247" s="627" t="n"/>
      <c r="I247" s="627" t="n"/>
      <c r="J247" s="627" t="n"/>
      <c r="K247" s="627" t="n"/>
      <c r="L247" s="627" t="n"/>
      <c r="M247" s="676" t="n"/>
      <c r="N247" s="677" t="inlineStr">
        <is>
          <t>Итого</t>
        </is>
      </c>
      <c r="O247" s="647" t="n"/>
      <c r="P247" s="647" t="n"/>
      <c r="Q247" s="647" t="n"/>
      <c r="R247" s="647" t="n"/>
      <c r="S247" s="647" t="n"/>
      <c r="T247" s="648" t="n"/>
      <c r="U247" s="43" t="inlineStr">
        <is>
          <t>кг</t>
        </is>
      </c>
      <c r="V247" s="678">
        <f>IFERROR(SUM(V243:V245),"0")</f>
        <v/>
      </c>
      <c r="W247" s="678">
        <f>IFERROR(SUM(W243:W245),"0")</f>
        <v/>
      </c>
      <c r="X247" s="43" t="n"/>
      <c r="Y247" s="679" t="n"/>
      <c r="Z247" s="679" t="n"/>
    </row>
    <row r="248" ht="14.25" customHeight="1">
      <c r="A248" s="373" t="inlineStr">
        <is>
          <t>Паштеты</t>
        </is>
      </c>
      <c r="B248" s="627" t="n"/>
      <c r="C248" s="627" t="n"/>
      <c r="D248" s="627" t="n"/>
      <c r="E248" s="627" t="n"/>
      <c r="F248" s="627" t="n"/>
      <c r="G248" s="627" t="n"/>
      <c r="H248" s="627" t="n"/>
      <c r="I248" s="627" t="n"/>
      <c r="J248" s="627" t="n"/>
      <c r="K248" s="627" t="n"/>
      <c r="L248" s="627" t="n"/>
      <c r="M248" s="627" t="n"/>
      <c r="N248" s="627" t="n"/>
      <c r="O248" s="627" t="n"/>
      <c r="P248" s="627" t="n"/>
      <c r="Q248" s="627" t="n"/>
      <c r="R248" s="627" t="n"/>
      <c r="S248" s="627" t="n"/>
      <c r="T248" s="627" t="n"/>
      <c r="U248" s="627" t="n"/>
      <c r="V248" s="627" t="n"/>
      <c r="W248" s="627" t="n"/>
      <c r="X248" s="627" t="n"/>
      <c r="Y248" s="373" t="n"/>
      <c r="Z248" s="373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74" t="n">
        <v>4680115881808</v>
      </c>
      <c r="E249" s="639" t="n"/>
      <c r="F249" s="671" t="n">
        <v>0.1</v>
      </c>
      <c r="G249" s="38" t="n">
        <v>20</v>
      </c>
      <c r="H249" s="671" t="n">
        <v>2</v>
      </c>
      <c r="I249" s="671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9" s="673" t="n"/>
      <c r="P249" s="673" t="n"/>
      <c r="Q249" s="673" t="n"/>
      <c r="R249" s="639" t="n"/>
      <c r="S249" s="40" t="inlineStr"/>
      <c r="T249" s="40" t="inlineStr"/>
      <c r="U249" s="41" t="inlineStr">
        <is>
          <t>кг</t>
        </is>
      </c>
      <c r="V249" s="674" t="n">
        <v>0</v>
      </c>
      <c r="W249" s="675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74" t="n">
        <v>4680115881822</v>
      </c>
      <c r="E250" s="639" t="n"/>
      <c r="F250" s="671" t="n">
        <v>0.1</v>
      </c>
      <c r="G250" s="38" t="n">
        <v>20</v>
      </c>
      <c r="H250" s="671" t="n">
        <v>2</v>
      </c>
      <c r="I250" s="671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0" s="673" t="n"/>
      <c r="P250" s="673" t="n"/>
      <c r="Q250" s="673" t="n"/>
      <c r="R250" s="639" t="n"/>
      <c r="S250" s="40" t="inlineStr"/>
      <c r="T250" s="40" t="inlineStr"/>
      <c r="U250" s="41" t="inlineStr">
        <is>
          <t>кг</t>
        </is>
      </c>
      <c r="V250" s="674" t="n">
        <v>0</v>
      </c>
      <c r="W250" s="675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74" t="n">
        <v>4680115880016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>
      <c r="A252" s="382" t="n"/>
      <c r="B252" s="627" t="n"/>
      <c r="C252" s="627" t="n"/>
      <c r="D252" s="627" t="n"/>
      <c r="E252" s="627" t="n"/>
      <c r="F252" s="627" t="n"/>
      <c r="G252" s="627" t="n"/>
      <c r="H252" s="627" t="n"/>
      <c r="I252" s="627" t="n"/>
      <c r="J252" s="627" t="n"/>
      <c r="K252" s="627" t="n"/>
      <c r="L252" s="627" t="n"/>
      <c r="M252" s="676" t="n"/>
      <c r="N252" s="677" t="inlineStr">
        <is>
          <t>Итого</t>
        </is>
      </c>
      <c r="O252" s="647" t="n"/>
      <c r="P252" s="647" t="n"/>
      <c r="Q252" s="647" t="n"/>
      <c r="R252" s="647" t="n"/>
      <c r="S252" s="647" t="n"/>
      <c r="T252" s="648" t="n"/>
      <c r="U252" s="43" t="inlineStr">
        <is>
          <t>кор</t>
        </is>
      </c>
      <c r="V252" s="678">
        <f>IFERROR(V249/H249,"0")+IFERROR(V250/H250,"0")+IFERROR(V251/H251,"0")</f>
        <v/>
      </c>
      <c r="W252" s="678">
        <f>IFERROR(W249/H249,"0")+IFERROR(W250/H250,"0")+IFERROR(W251/H251,"0")</f>
        <v/>
      </c>
      <c r="X252" s="678">
        <f>IFERROR(IF(X249="",0,X249),"0")+IFERROR(IF(X250="",0,X250),"0")+IFERROR(IF(X251="",0,X251),"0")</f>
        <v/>
      </c>
      <c r="Y252" s="679" t="n"/>
      <c r="Z252" s="679" t="n"/>
    </row>
    <row r="253">
      <c r="A253" s="627" t="n"/>
      <c r="B253" s="627" t="n"/>
      <c r="C253" s="627" t="n"/>
      <c r="D253" s="627" t="n"/>
      <c r="E253" s="627" t="n"/>
      <c r="F253" s="627" t="n"/>
      <c r="G253" s="627" t="n"/>
      <c r="H253" s="627" t="n"/>
      <c r="I253" s="627" t="n"/>
      <c r="J253" s="627" t="n"/>
      <c r="K253" s="627" t="n"/>
      <c r="L253" s="627" t="n"/>
      <c r="M253" s="676" t="n"/>
      <c r="N253" s="677" t="inlineStr">
        <is>
          <t>Итого</t>
        </is>
      </c>
      <c r="O253" s="647" t="n"/>
      <c r="P253" s="647" t="n"/>
      <c r="Q253" s="647" t="n"/>
      <c r="R253" s="647" t="n"/>
      <c r="S253" s="647" t="n"/>
      <c r="T253" s="648" t="n"/>
      <c r="U253" s="43" t="inlineStr">
        <is>
          <t>кг</t>
        </is>
      </c>
      <c r="V253" s="678">
        <f>IFERROR(SUM(V249:V251),"0")</f>
        <v/>
      </c>
      <c r="W253" s="678">
        <f>IFERROR(SUM(W249:W251),"0")</f>
        <v/>
      </c>
      <c r="X253" s="43" t="n"/>
      <c r="Y253" s="679" t="n"/>
      <c r="Z253" s="679" t="n"/>
    </row>
    <row r="254" ht="16.5" customHeight="1">
      <c r="A254" s="372" t="inlineStr">
        <is>
          <t>Фирменная</t>
        </is>
      </c>
      <c r="B254" s="627" t="n"/>
      <c r="C254" s="627" t="n"/>
      <c r="D254" s="627" t="n"/>
      <c r="E254" s="627" t="n"/>
      <c r="F254" s="627" t="n"/>
      <c r="G254" s="627" t="n"/>
      <c r="H254" s="627" t="n"/>
      <c r="I254" s="627" t="n"/>
      <c r="J254" s="627" t="n"/>
      <c r="K254" s="627" t="n"/>
      <c r="L254" s="627" t="n"/>
      <c r="M254" s="627" t="n"/>
      <c r="N254" s="627" t="n"/>
      <c r="O254" s="627" t="n"/>
      <c r="P254" s="627" t="n"/>
      <c r="Q254" s="627" t="n"/>
      <c r="R254" s="627" t="n"/>
      <c r="S254" s="627" t="n"/>
      <c r="T254" s="627" t="n"/>
      <c r="U254" s="627" t="n"/>
      <c r="V254" s="627" t="n"/>
      <c r="W254" s="627" t="n"/>
      <c r="X254" s="627" t="n"/>
      <c r="Y254" s="372" t="n"/>
      <c r="Z254" s="372" t="n"/>
    </row>
    <row r="255" ht="14.25" customHeight="1">
      <c r="A255" s="373" t="inlineStr">
        <is>
          <t>Вареные колбасы</t>
        </is>
      </c>
      <c r="B255" s="627" t="n"/>
      <c r="C255" s="627" t="n"/>
      <c r="D255" s="627" t="n"/>
      <c r="E255" s="627" t="n"/>
      <c r="F255" s="627" t="n"/>
      <c r="G255" s="627" t="n"/>
      <c r="H255" s="627" t="n"/>
      <c r="I255" s="627" t="n"/>
      <c r="J255" s="627" t="n"/>
      <c r="K255" s="627" t="n"/>
      <c r="L255" s="627" t="n"/>
      <c r="M255" s="627" t="n"/>
      <c r="N255" s="627" t="n"/>
      <c r="O255" s="627" t="n"/>
      <c r="P255" s="627" t="n"/>
      <c r="Q255" s="627" t="n"/>
      <c r="R255" s="627" t="n"/>
      <c r="S255" s="627" t="n"/>
      <c r="T255" s="627" t="n"/>
      <c r="U255" s="627" t="n"/>
      <c r="V255" s="627" t="n"/>
      <c r="W255" s="627" t="n"/>
      <c r="X255" s="627" t="n"/>
      <c r="Y255" s="373" t="n"/>
      <c r="Z255" s="373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74" t="n">
        <v>4607091387421</v>
      </c>
      <c r="E256" s="639" t="n"/>
      <c r="F256" s="671" t="n">
        <v>1.35</v>
      </c>
      <c r="G256" s="38" t="n">
        <v>8</v>
      </c>
      <c r="H256" s="671" t="n">
        <v>10.8</v>
      </c>
      <c r="I256" s="671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6" s="673" t="n"/>
      <c r="P256" s="673" t="n"/>
      <c r="Q256" s="673" t="n"/>
      <c r="R256" s="639" t="n"/>
      <c r="S256" s="40" t="inlineStr"/>
      <c r="T256" s="40" t="inlineStr"/>
      <c r="U256" s="41" t="inlineStr">
        <is>
          <t>кг</t>
        </is>
      </c>
      <c r="V256" s="674" t="n">
        <v>50</v>
      </c>
      <c r="W256" s="675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74" t="n">
        <v>4607091387421</v>
      </c>
      <c r="E257" s="639" t="n"/>
      <c r="F257" s="671" t="n">
        <v>1.35</v>
      </c>
      <c r="G257" s="38" t="n">
        <v>8</v>
      </c>
      <c r="H257" s="671" t="n">
        <v>10.8</v>
      </c>
      <c r="I257" s="671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7" s="673" t="n"/>
      <c r="P257" s="673" t="n"/>
      <c r="Q257" s="673" t="n"/>
      <c r="R257" s="639" t="n"/>
      <c r="S257" s="40" t="inlineStr"/>
      <c r="T257" s="40" t="inlineStr"/>
      <c r="U257" s="41" t="inlineStr">
        <is>
          <t>кг</t>
        </is>
      </c>
      <c r="V257" s="674" t="n">
        <v>0</v>
      </c>
      <c r="W257" s="675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74" t="n">
        <v>4607091387452</v>
      </c>
      <c r="E258" s="639" t="n"/>
      <c r="F258" s="671" t="n">
        <v>1.45</v>
      </c>
      <c r="G258" s="38" t="n">
        <v>8</v>
      </c>
      <c r="H258" s="671" t="n">
        <v>11.6</v>
      </c>
      <c r="I258" s="671" t="n">
        <v>12.08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23" t="inlineStr">
        <is>
          <t>Вареные колбасы Молочная По-стародворски Фирменная Весовые П/а Стародворье</t>
        </is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74" t="n">
        <v>4607091387452</v>
      </c>
      <c r="E259" s="639" t="n"/>
      <c r="F259" s="671" t="n">
        <v>1.35</v>
      </c>
      <c r="G259" s="38" t="n">
        <v>8</v>
      </c>
      <c r="H259" s="671" t="n">
        <v>10.8</v>
      </c>
      <c r="I259" s="671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74" t="n">
        <v>4607091385984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74" t="n">
        <v>4607091387438</v>
      </c>
      <c r="E261" s="639" t="n"/>
      <c r="F261" s="671" t="n">
        <v>0.5</v>
      </c>
      <c r="G261" s="38" t="n">
        <v>10</v>
      </c>
      <c r="H261" s="671" t="n">
        <v>5</v>
      </c>
      <c r="I261" s="671" t="n">
        <v>5.24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8" t="n">
        <v>55</v>
      </c>
      <c r="N261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74" t="n">
        <v>4607091387469</v>
      </c>
      <c r="E262" s="639" t="n"/>
      <c r="F262" s="671" t="n">
        <v>0.5</v>
      </c>
      <c r="G262" s="38" t="n">
        <v>10</v>
      </c>
      <c r="H262" s="671" t="n">
        <v>5</v>
      </c>
      <c r="I262" s="671" t="n">
        <v>5.21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8" t="n">
        <v>55</v>
      </c>
      <c r="N262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82" t="n"/>
      <c r="B263" s="627" t="n"/>
      <c r="C263" s="627" t="n"/>
      <c r="D263" s="627" t="n"/>
      <c r="E263" s="627" t="n"/>
      <c r="F263" s="627" t="n"/>
      <c r="G263" s="627" t="n"/>
      <c r="H263" s="627" t="n"/>
      <c r="I263" s="627" t="n"/>
      <c r="J263" s="627" t="n"/>
      <c r="K263" s="627" t="n"/>
      <c r="L263" s="627" t="n"/>
      <c r="M263" s="676" t="n"/>
      <c r="N263" s="677" t="inlineStr">
        <is>
          <t>Итого</t>
        </is>
      </c>
      <c r="O263" s="647" t="n"/>
      <c r="P263" s="647" t="n"/>
      <c r="Q263" s="647" t="n"/>
      <c r="R263" s="647" t="n"/>
      <c r="S263" s="647" t="n"/>
      <c r="T263" s="648" t="n"/>
      <c r="U263" s="43" t="inlineStr">
        <is>
          <t>кор</t>
        </is>
      </c>
      <c r="V263" s="678">
        <f>IFERROR(V256/H256,"0")+IFERROR(V257/H257,"0")+IFERROR(V258/H258,"0")+IFERROR(V259/H259,"0")+IFERROR(V260/H260,"0")+IFERROR(V261/H261,"0")+IFERROR(V262/H262,"0")</f>
        <v/>
      </c>
      <c r="W263" s="678">
        <f>IFERROR(W256/H256,"0")+IFERROR(W257/H257,"0")+IFERROR(W258/H258,"0")+IFERROR(W259/H259,"0")+IFERROR(W260/H260,"0")+IFERROR(W261/H261,"0")+IFERROR(W262/H262,"0")</f>
        <v/>
      </c>
      <c r="X263" s="678">
        <f>IFERROR(IF(X256="",0,X256),"0")+IFERROR(IF(X257="",0,X257),"0")+IFERROR(IF(X258="",0,X258),"0")+IFERROR(IF(X259="",0,X259),"0")+IFERROR(IF(X260="",0,X260),"0")+IFERROR(IF(X261="",0,X261),"0")+IFERROR(IF(X262="",0,X262),"0")</f>
        <v/>
      </c>
      <c r="Y263" s="679" t="n"/>
      <c r="Z263" s="679" t="n"/>
    </row>
    <row r="264">
      <c r="A264" s="627" t="n"/>
      <c r="B264" s="627" t="n"/>
      <c r="C264" s="627" t="n"/>
      <c r="D264" s="627" t="n"/>
      <c r="E264" s="627" t="n"/>
      <c r="F264" s="627" t="n"/>
      <c r="G264" s="627" t="n"/>
      <c r="H264" s="627" t="n"/>
      <c r="I264" s="627" t="n"/>
      <c r="J264" s="627" t="n"/>
      <c r="K264" s="627" t="n"/>
      <c r="L264" s="627" t="n"/>
      <c r="M264" s="676" t="n"/>
      <c r="N264" s="677" t="inlineStr">
        <is>
          <t>Итого</t>
        </is>
      </c>
      <c r="O264" s="647" t="n"/>
      <c r="P264" s="647" t="n"/>
      <c r="Q264" s="647" t="n"/>
      <c r="R264" s="647" t="n"/>
      <c r="S264" s="647" t="n"/>
      <c r="T264" s="648" t="n"/>
      <c r="U264" s="43" t="inlineStr">
        <is>
          <t>кг</t>
        </is>
      </c>
      <c r="V264" s="678">
        <f>IFERROR(SUM(V256:V262),"0")</f>
        <v/>
      </c>
      <c r="W264" s="678">
        <f>IFERROR(SUM(W256:W262),"0")</f>
        <v/>
      </c>
      <c r="X264" s="43" t="n"/>
      <c r="Y264" s="679" t="n"/>
      <c r="Z264" s="679" t="n"/>
    </row>
    <row r="265" ht="14.25" customHeight="1">
      <c r="A265" s="373" t="inlineStr">
        <is>
          <t>Копченые колбасы</t>
        </is>
      </c>
      <c r="B265" s="627" t="n"/>
      <c r="C265" s="627" t="n"/>
      <c r="D265" s="627" t="n"/>
      <c r="E265" s="627" t="n"/>
      <c r="F265" s="627" t="n"/>
      <c r="G265" s="627" t="n"/>
      <c r="H265" s="627" t="n"/>
      <c r="I265" s="627" t="n"/>
      <c r="J265" s="627" t="n"/>
      <c r="K265" s="627" t="n"/>
      <c r="L265" s="627" t="n"/>
      <c r="M265" s="627" t="n"/>
      <c r="N265" s="627" t="n"/>
      <c r="O265" s="627" t="n"/>
      <c r="P265" s="627" t="n"/>
      <c r="Q265" s="627" t="n"/>
      <c r="R265" s="627" t="n"/>
      <c r="S265" s="627" t="n"/>
      <c r="T265" s="627" t="n"/>
      <c r="U265" s="627" t="n"/>
      <c r="V265" s="627" t="n"/>
      <c r="W265" s="627" t="n"/>
      <c r="X265" s="627" t="n"/>
      <c r="Y265" s="373" t="n"/>
      <c r="Z265" s="373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74" t="n">
        <v>4607091387292</v>
      </c>
      <c r="E266" s="639" t="n"/>
      <c r="F266" s="671" t="n">
        <v>0.73</v>
      </c>
      <c r="G266" s="38" t="n">
        <v>6</v>
      </c>
      <c r="H266" s="671" t="n">
        <v>4.38</v>
      </c>
      <c r="I266" s="671" t="n">
        <v>4.64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6" s="673" t="n"/>
      <c r="P266" s="673" t="n"/>
      <c r="Q266" s="673" t="n"/>
      <c r="R266" s="639" t="n"/>
      <c r="S266" s="40" t="inlineStr"/>
      <c r="T266" s="40" t="inlineStr"/>
      <c r="U266" s="41" t="inlineStr">
        <is>
          <t>кг</t>
        </is>
      </c>
      <c r="V266" s="674" t="n">
        <v>0</v>
      </c>
      <c r="W266" s="675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74" t="n">
        <v>4607091387315</v>
      </c>
      <c r="E267" s="639" t="n"/>
      <c r="F267" s="671" t="n">
        <v>0.7</v>
      </c>
      <c r="G267" s="38" t="n">
        <v>4</v>
      </c>
      <c r="H267" s="671" t="n">
        <v>2.8</v>
      </c>
      <c r="I267" s="671" t="n">
        <v>3.048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7" s="673" t="n"/>
      <c r="P267" s="673" t="n"/>
      <c r="Q267" s="673" t="n"/>
      <c r="R267" s="639" t="n"/>
      <c r="S267" s="40" t="inlineStr"/>
      <c r="T267" s="40" t="inlineStr"/>
      <c r="U267" s="41" t="inlineStr">
        <is>
          <t>кг</t>
        </is>
      </c>
      <c r="V267" s="674" t="n">
        <v>0</v>
      </c>
      <c r="W267" s="675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>
      <c r="A268" s="382" t="n"/>
      <c r="B268" s="627" t="n"/>
      <c r="C268" s="627" t="n"/>
      <c r="D268" s="627" t="n"/>
      <c r="E268" s="627" t="n"/>
      <c r="F268" s="627" t="n"/>
      <c r="G268" s="627" t="n"/>
      <c r="H268" s="627" t="n"/>
      <c r="I268" s="627" t="n"/>
      <c r="J268" s="627" t="n"/>
      <c r="K268" s="627" t="n"/>
      <c r="L268" s="627" t="n"/>
      <c r="M268" s="676" t="n"/>
      <c r="N268" s="677" t="inlineStr">
        <is>
          <t>Итого</t>
        </is>
      </c>
      <c r="O268" s="647" t="n"/>
      <c r="P268" s="647" t="n"/>
      <c r="Q268" s="647" t="n"/>
      <c r="R268" s="647" t="n"/>
      <c r="S268" s="647" t="n"/>
      <c r="T268" s="648" t="n"/>
      <c r="U268" s="43" t="inlineStr">
        <is>
          <t>кор</t>
        </is>
      </c>
      <c r="V268" s="678">
        <f>IFERROR(V266/H266,"0")+IFERROR(V267/H267,"0")</f>
        <v/>
      </c>
      <c r="W268" s="678">
        <f>IFERROR(W266/H266,"0")+IFERROR(W267/H267,"0")</f>
        <v/>
      </c>
      <c r="X268" s="678">
        <f>IFERROR(IF(X266="",0,X266),"0")+IFERROR(IF(X267="",0,X267),"0")</f>
        <v/>
      </c>
      <c r="Y268" s="679" t="n"/>
      <c r="Z268" s="679" t="n"/>
    </row>
    <row r="269">
      <c r="A269" s="627" t="n"/>
      <c r="B269" s="627" t="n"/>
      <c r="C269" s="627" t="n"/>
      <c r="D269" s="627" t="n"/>
      <c r="E269" s="627" t="n"/>
      <c r="F269" s="627" t="n"/>
      <c r="G269" s="627" t="n"/>
      <c r="H269" s="627" t="n"/>
      <c r="I269" s="627" t="n"/>
      <c r="J269" s="627" t="n"/>
      <c r="K269" s="627" t="n"/>
      <c r="L269" s="627" t="n"/>
      <c r="M269" s="676" t="n"/>
      <c r="N269" s="677" t="inlineStr">
        <is>
          <t>Итого</t>
        </is>
      </c>
      <c r="O269" s="647" t="n"/>
      <c r="P269" s="647" t="n"/>
      <c r="Q269" s="647" t="n"/>
      <c r="R269" s="647" t="n"/>
      <c r="S269" s="647" t="n"/>
      <c r="T269" s="648" t="n"/>
      <c r="U269" s="43" t="inlineStr">
        <is>
          <t>кг</t>
        </is>
      </c>
      <c r="V269" s="678">
        <f>IFERROR(SUM(V266:V267),"0")</f>
        <v/>
      </c>
      <c r="W269" s="678">
        <f>IFERROR(SUM(W266:W267),"0")</f>
        <v/>
      </c>
      <c r="X269" s="43" t="n"/>
      <c r="Y269" s="679" t="n"/>
      <c r="Z269" s="679" t="n"/>
    </row>
    <row r="270" ht="16.5" customHeight="1">
      <c r="A270" s="372" t="inlineStr">
        <is>
          <t>Бавария</t>
        </is>
      </c>
      <c r="B270" s="627" t="n"/>
      <c r="C270" s="627" t="n"/>
      <c r="D270" s="627" t="n"/>
      <c r="E270" s="627" t="n"/>
      <c r="F270" s="627" t="n"/>
      <c r="G270" s="627" t="n"/>
      <c r="H270" s="627" t="n"/>
      <c r="I270" s="627" t="n"/>
      <c r="J270" s="627" t="n"/>
      <c r="K270" s="627" t="n"/>
      <c r="L270" s="627" t="n"/>
      <c r="M270" s="627" t="n"/>
      <c r="N270" s="627" t="n"/>
      <c r="O270" s="627" t="n"/>
      <c r="P270" s="627" t="n"/>
      <c r="Q270" s="627" t="n"/>
      <c r="R270" s="627" t="n"/>
      <c r="S270" s="627" t="n"/>
      <c r="T270" s="627" t="n"/>
      <c r="U270" s="627" t="n"/>
      <c r="V270" s="627" t="n"/>
      <c r="W270" s="627" t="n"/>
      <c r="X270" s="627" t="n"/>
      <c r="Y270" s="372" t="n"/>
      <c r="Z270" s="372" t="n"/>
    </row>
    <row r="271" ht="14.25" customHeight="1">
      <c r="A271" s="373" t="inlineStr">
        <is>
          <t>Копченые колбасы</t>
        </is>
      </c>
      <c r="B271" s="627" t="n"/>
      <c r="C271" s="627" t="n"/>
      <c r="D271" s="627" t="n"/>
      <c r="E271" s="627" t="n"/>
      <c r="F271" s="627" t="n"/>
      <c r="G271" s="627" t="n"/>
      <c r="H271" s="627" t="n"/>
      <c r="I271" s="627" t="n"/>
      <c r="J271" s="627" t="n"/>
      <c r="K271" s="627" t="n"/>
      <c r="L271" s="627" t="n"/>
      <c r="M271" s="627" t="n"/>
      <c r="N271" s="627" t="n"/>
      <c r="O271" s="627" t="n"/>
      <c r="P271" s="627" t="n"/>
      <c r="Q271" s="627" t="n"/>
      <c r="R271" s="627" t="n"/>
      <c r="S271" s="627" t="n"/>
      <c r="T271" s="627" t="n"/>
      <c r="U271" s="627" t="n"/>
      <c r="V271" s="627" t="n"/>
      <c r="W271" s="627" t="n"/>
      <c r="X271" s="627" t="n"/>
      <c r="Y271" s="373" t="n"/>
      <c r="Z271" s="373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74" t="n">
        <v>4607091383836</v>
      </c>
      <c r="E272" s="639" t="n"/>
      <c r="F272" s="671" t="n">
        <v>0.3</v>
      </c>
      <c r="G272" s="38" t="n">
        <v>6</v>
      </c>
      <c r="H272" s="671" t="n">
        <v>1.8</v>
      </c>
      <c r="I272" s="671" t="n">
        <v>2.048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40</v>
      </c>
      <c r="N272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2" s="673" t="n"/>
      <c r="P272" s="673" t="n"/>
      <c r="Q272" s="673" t="n"/>
      <c r="R272" s="639" t="n"/>
      <c r="S272" s="40" t="inlineStr"/>
      <c r="T272" s="40" t="inlineStr"/>
      <c r="U272" s="41" t="inlineStr">
        <is>
          <t>кг</t>
        </is>
      </c>
      <c r="V272" s="674" t="n">
        <v>36</v>
      </c>
      <c r="W272" s="675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82" t="n"/>
      <c r="B273" s="627" t="n"/>
      <c r="C273" s="627" t="n"/>
      <c r="D273" s="627" t="n"/>
      <c r="E273" s="627" t="n"/>
      <c r="F273" s="627" t="n"/>
      <c r="G273" s="627" t="n"/>
      <c r="H273" s="627" t="n"/>
      <c r="I273" s="627" t="n"/>
      <c r="J273" s="627" t="n"/>
      <c r="K273" s="627" t="n"/>
      <c r="L273" s="627" t="n"/>
      <c r="M273" s="676" t="n"/>
      <c r="N273" s="677" t="inlineStr">
        <is>
          <t>Итого</t>
        </is>
      </c>
      <c r="O273" s="647" t="n"/>
      <c r="P273" s="647" t="n"/>
      <c r="Q273" s="647" t="n"/>
      <c r="R273" s="647" t="n"/>
      <c r="S273" s="647" t="n"/>
      <c r="T273" s="648" t="n"/>
      <c r="U273" s="43" t="inlineStr">
        <is>
          <t>кор</t>
        </is>
      </c>
      <c r="V273" s="678">
        <f>IFERROR(V272/H272,"0")</f>
        <v/>
      </c>
      <c r="W273" s="678">
        <f>IFERROR(W272/H272,"0")</f>
        <v/>
      </c>
      <c r="X273" s="678">
        <f>IFERROR(IF(X272="",0,X272),"0")</f>
        <v/>
      </c>
      <c r="Y273" s="679" t="n"/>
      <c r="Z273" s="679" t="n"/>
    </row>
    <row r="274">
      <c r="A274" s="627" t="n"/>
      <c r="B274" s="627" t="n"/>
      <c r="C274" s="627" t="n"/>
      <c r="D274" s="627" t="n"/>
      <c r="E274" s="627" t="n"/>
      <c r="F274" s="627" t="n"/>
      <c r="G274" s="627" t="n"/>
      <c r="H274" s="627" t="n"/>
      <c r="I274" s="627" t="n"/>
      <c r="J274" s="627" t="n"/>
      <c r="K274" s="627" t="n"/>
      <c r="L274" s="627" t="n"/>
      <c r="M274" s="676" t="n"/>
      <c r="N274" s="677" t="inlineStr">
        <is>
          <t>Итого</t>
        </is>
      </c>
      <c r="O274" s="647" t="n"/>
      <c r="P274" s="647" t="n"/>
      <c r="Q274" s="647" t="n"/>
      <c r="R274" s="647" t="n"/>
      <c r="S274" s="647" t="n"/>
      <c r="T274" s="648" t="n"/>
      <c r="U274" s="43" t="inlineStr">
        <is>
          <t>кг</t>
        </is>
      </c>
      <c r="V274" s="678">
        <f>IFERROR(SUM(V272:V272),"0")</f>
        <v/>
      </c>
      <c r="W274" s="678">
        <f>IFERROR(SUM(W272:W272),"0")</f>
        <v/>
      </c>
      <c r="X274" s="43" t="n"/>
      <c r="Y274" s="679" t="n"/>
      <c r="Z274" s="679" t="n"/>
    </row>
    <row r="275" ht="14.25" customHeight="1">
      <c r="A275" s="373" t="inlineStr">
        <is>
          <t>Сосиски</t>
        </is>
      </c>
      <c r="B275" s="627" t="n"/>
      <c r="C275" s="627" t="n"/>
      <c r="D275" s="627" t="n"/>
      <c r="E275" s="627" t="n"/>
      <c r="F275" s="627" t="n"/>
      <c r="G275" s="627" t="n"/>
      <c r="H275" s="627" t="n"/>
      <c r="I275" s="627" t="n"/>
      <c r="J275" s="627" t="n"/>
      <c r="K275" s="627" t="n"/>
      <c r="L275" s="627" t="n"/>
      <c r="M275" s="627" t="n"/>
      <c r="N275" s="627" t="n"/>
      <c r="O275" s="627" t="n"/>
      <c r="P275" s="627" t="n"/>
      <c r="Q275" s="627" t="n"/>
      <c r="R275" s="627" t="n"/>
      <c r="S275" s="627" t="n"/>
      <c r="T275" s="627" t="n"/>
      <c r="U275" s="627" t="n"/>
      <c r="V275" s="627" t="n"/>
      <c r="W275" s="627" t="n"/>
      <c r="X275" s="627" t="n"/>
      <c r="Y275" s="373" t="n"/>
      <c r="Z275" s="373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74" t="n">
        <v>4607091387919</v>
      </c>
      <c r="E276" s="639" t="n"/>
      <c r="F276" s="671" t="n">
        <v>1.35</v>
      </c>
      <c r="G276" s="38" t="n">
        <v>6</v>
      </c>
      <c r="H276" s="671" t="n">
        <v>8.1</v>
      </c>
      <c r="I276" s="671" t="n">
        <v>8.664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8" t="n">
        <v>45</v>
      </c>
      <c r="N276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6" s="673" t="n"/>
      <c r="P276" s="673" t="n"/>
      <c r="Q276" s="673" t="n"/>
      <c r="R276" s="639" t="n"/>
      <c r="S276" s="40" t="inlineStr"/>
      <c r="T276" s="40" t="inlineStr"/>
      <c r="U276" s="41" t="inlineStr">
        <is>
          <t>кг</t>
        </is>
      </c>
      <c r="V276" s="674" t="n">
        <v>0</v>
      </c>
      <c r="W276" s="675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74" t="n">
        <v>4607091383942</v>
      </c>
      <c r="E277" s="639" t="n"/>
      <c r="F277" s="671" t="n">
        <v>0.42</v>
      </c>
      <c r="G277" s="38" t="n">
        <v>6</v>
      </c>
      <c r="H277" s="671" t="n">
        <v>2.52</v>
      </c>
      <c r="I277" s="671" t="n">
        <v>2.792</v>
      </c>
      <c r="J277" s="38" t="n">
        <v>156</v>
      </c>
      <c r="K277" s="38" t="inlineStr">
        <is>
          <t>12</t>
        </is>
      </c>
      <c r="L277" s="39" t="inlineStr">
        <is>
          <t>СК3</t>
        </is>
      </c>
      <c r="M277" s="38" t="n">
        <v>45</v>
      </c>
      <c r="N277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7" s="673" t="n"/>
      <c r="P277" s="673" t="n"/>
      <c r="Q277" s="673" t="n"/>
      <c r="R277" s="639" t="n"/>
      <c r="S277" s="40" t="inlineStr"/>
      <c r="T277" s="40" t="inlineStr"/>
      <c r="U277" s="41" t="inlineStr">
        <is>
          <t>кг</t>
        </is>
      </c>
      <c r="V277" s="674" t="n">
        <v>1050</v>
      </c>
      <c r="W277" s="675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74" t="n">
        <v>4607091383959</v>
      </c>
      <c r="E278" s="639" t="n"/>
      <c r="F278" s="671" t="n">
        <v>0.42</v>
      </c>
      <c r="G278" s="38" t="n">
        <v>6</v>
      </c>
      <c r="H278" s="671" t="n">
        <v>2.52</v>
      </c>
      <c r="I278" s="671" t="n">
        <v>2.78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40</v>
      </c>
      <c r="N278" s="833" t="inlineStr">
        <is>
          <t>Сосиски «Баварские с сыром» Фикс.вес 0,42 п/а ТМ «Стародворье»</t>
        </is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504</v>
      </c>
      <c r="W278" s="675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>
      <c r="A279" s="382" t="n"/>
      <c r="B279" s="627" t="n"/>
      <c r="C279" s="627" t="n"/>
      <c r="D279" s="627" t="n"/>
      <c r="E279" s="627" t="n"/>
      <c r="F279" s="627" t="n"/>
      <c r="G279" s="627" t="n"/>
      <c r="H279" s="627" t="n"/>
      <c r="I279" s="627" t="n"/>
      <c r="J279" s="627" t="n"/>
      <c r="K279" s="627" t="n"/>
      <c r="L279" s="627" t="n"/>
      <c r="M279" s="676" t="n"/>
      <c r="N279" s="677" t="inlineStr">
        <is>
          <t>Итого</t>
        </is>
      </c>
      <c r="O279" s="647" t="n"/>
      <c r="P279" s="647" t="n"/>
      <c r="Q279" s="647" t="n"/>
      <c r="R279" s="647" t="n"/>
      <c r="S279" s="647" t="n"/>
      <c r="T279" s="648" t="n"/>
      <c r="U279" s="43" t="inlineStr">
        <is>
          <t>кор</t>
        </is>
      </c>
      <c r="V279" s="678">
        <f>IFERROR(V276/H276,"0")+IFERROR(V277/H277,"0")+IFERROR(V278/H278,"0")</f>
        <v/>
      </c>
      <c r="W279" s="678">
        <f>IFERROR(W276/H276,"0")+IFERROR(W277/H277,"0")+IFERROR(W278/H278,"0")</f>
        <v/>
      </c>
      <c r="X279" s="678">
        <f>IFERROR(IF(X276="",0,X276),"0")+IFERROR(IF(X277="",0,X277),"0")+IFERROR(IF(X278="",0,X278),"0")</f>
        <v/>
      </c>
      <c r="Y279" s="679" t="n"/>
      <c r="Z279" s="679" t="n"/>
    </row>
    <row r="280">
      <c r="A280" s="627" t="n"/>
      <c r="B280" s="627" t="n"/>
      <c r="C280" s="627" t="n"/>
      <c r="D280" s="627" t="n"/>
      <c r="E280" s="627" t="n"/>
      <c r="F280" s="627" t="n"/>
      <c r="G280" s="627" t="n"/>
      <c r="H280" s="627" t="n"/>
      <c r="I280" s="627" t="n"/>
      <c r="J280" s="627" t="n"/>
      <c r="K280" s="627" t="n"/>
      <c r="L280" s="627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кг</t>
        </is>
      </c>
      <c r="V280" s="678">
        <f>IFERROR(SUM(V276:V278),"0")</f>
        <v/>
      </c>
      <c r="W280" s="678">
        <f>IFERROR(SUM(W276:W278),"0")</f>
        <v/>
      </c>
      <c r="X280" s="43" t="n"/>
      <c r="Y280" s="679" t="n"/>
      <c r="Z280" s="679" t="n"/>
    </row>
    <row r="281" ht="14.25" customHeight="1">
      <c r="A281" s="373" t="inlineStr">
        <is>
          <t>Сардельки</t>
        </is>
      </c>
      <c r="B281" s="627" t="n"/>
      <c r="C281" s="627" t="n"/>
      <c r="D281" s="627" t="n"/>
      <c r="E281" s="627" t="n"/>
      <c r="F281" s="627" t="n"/>
      <c r="G281" s="627" t="n"/>
      <c r="H281" s="627" t="n"/>
      <c r="I281" s="627" t="n"/>
      <c r="J281" s="627" t="n"/>
      <c r="K281" s="627" t="n"/>
      <c r="L281" s="627" t="n"/>
      <c r="M281" s="627" t="n"/>
      <c r="N281" s="627" t="n"/>
      <c r="O281" s="627" t="n"/>
      <c r="P281" s="627" t="n"/>
      <c r="Q281" s="627" t="n"/>
      <c r="R281" s="627" t="n"/>
      <c r="S281" s="627" t="n"/>
      <c r="T281" s="627" t="n"/>
      <c r="U281" s="627" t="n"/>
      <c r="V281" s="627" t="n"/>
      <c r="W281" s="627" t="n"/>
      <c r="X281" s="627" t="n"/>
      <c r="Y281" s="373" t="n"/>
      <c r="Z281" s="373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74" t="n">
        <v>4607091388831</v>
      </c>
      <c r="E282" s="639" t="n"/>
      <c r="F282" s="671" t="n">
        <v>0.38</v>
      </c>
      <c r="G282" s="38" t="n">
        <v>6</v>
      </c>
      <c r="H282" s="671" t="n">
        <v>2.28</v>
      </c>
      <c r="I282" s="671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73" t="n"/>
      <c r="P282" s="673" t="n"/>
      <c r="Q282" s="673" t="n"/>
      <c r="R282" s="639" t="n"/>
      <c r="S282" s="40" t="inlineStr"/>
      <c r="T282" s="40" t="inlineStr"/>
      <c r="U282" s="41" t="inlineStr">
        <is>
          <t>кг</t>
        </is>
      </c>
      <c r="V282" s="674" t="n">
        <v>45.6</v>
      </c>
      <c r="W282" s="675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8" t="inlineStr">
        <is>
          <t>КИ</t>
        </is>
      </c>
    </row>
    <row r="283">
      <c r="A283" s="382" t="n"/>
      <c r="B283" s="627" t="n"/>
      <c r="C283" s="627" t="n"/>
      <c r="D283" s="627" t="n"/>
      <c r="E283" s="627" t="n"/>
      <c r="F283" s="627" t="n"/>
      <c r="G283" s="627" t="n"/>
      <c r="H283" s="627" t="n"/>
      <c r="I283" s="627" t="n"/>
      <c r="J283" s="627" t="n"/>
      <c r="K283" s="627" t="n"/>
      <c r="L283" s="627" t="n"/>
      <c r="M283" s="676" t="n"/>
      <c r="N283" s="677" t="inlineStr">
        <is>
          <t>Итого</t>
        </is>
      </c>
      <c r="O283" s="647" t="n"/>
      <c r="P283" s="647" t="n"/>
      <c r="Q283" s="647" t="n"/>
      <c r="R283" s="647" t="n"/>
      <c r="S283" s="647" t="n"/>
      <c r="T283" s="648" t="n"/>
      <c r="U283" s="43" t="inlineStr">
        <is>
          <t>кор</t>
        </is>
      </c>
      <c r="V283" s="678">
        <f>IFERROR(V282/H282,"0")</f>
        <v/>
      </c>
      <c r="W283" s="678">
        <f>IFERROR(W282/H282,"0")</f>
        <v/>
      </c>
      <c r="X283" s="678">
        <f>IFERROR(IF(X282="",0,X282),"0")</f>
        <v/>
      </c>
      <c r="Y283" s="679" t="n"/>
      <c r="Z283" s="679" t="n"/>
    </row>
    <row r="284">
      <c r="A284" s="627" t="n"/>
      <c r="B284" s="627" t="n"/>
      <c r="C284" s="627" t="n"/>
      <c r="D284" s="627" t="n"/>
      <c r="E284" s="627" t="n"/>
      <c r="F284" s="627" t="n"/>
      <c r="G284" s="627" t="n"/>
      <c r="H284" s="627" t="n"/>
      <c r="I284" s="627" t="n"/>
      <c r="J284" s="627" t="n"/>
      <c r="K284" s="627" t="n"/>
      <c r="L284" s="627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кг</t>
        </is>
      </c>
      <c r="V284" s="678">
        <f>IFERROR(SUM(V282:V282),"0")</f>
        <v/>
      </c>
      <c r="W284" s="678">
        <f>IFERROR(SUM(W282:W282),"0")</f>
        <v/>
      </c>
      <c r="X284" s="43" t="n"/>
      <c r="Y284" s="679" t="n"/>
      <c r="Z284" s="679" t="n"/>
    </row>
    <row r="285" ht="14.25" customHeight="1">
      <c r="A285" s="373" t="inlineStr">
        <is>
          <t>Сырокопченые колбасы</t>
        </is>
      </c>
      <c r="B285" s="627" t="n"/>
      <c r="C285" s="627" t="n"/>
      <c r="D285" s="627" t="n"/>
      <c r="E285" s="627" t="n"/>
      <c r="F285" s="627" t="n"/>
      <c r="G285" s="627" t="n"/>
      <c r="H285" s="627" t="n"/>
      <c r="I285" s="627" t="n"/>
      <c r="J285" s="627" t="n"/>
      <c r="K285" s="627" t="n"/>
      <c r="L285" s="627" t="n"/>
      <c r="M285" s="627" t="n"/>
      <c r="N285" s="627" t="n"/>
      <c r="O285" s="627" t="n"/>
      <c r="P285" s="627" t="n"/>
      <c r="Q285" s="627" t="n"/>
      <c r="R285" s="627" t="n"/>
      <c r="S285" s="627" t="n"/>
      <c r="T285" s="627" t="n"/>
      <c r="U285" s="627" t="n"/>
      <c r="V285" s="627" t="n"/>
      <c r="W285" s="627" t="n"/>
      <c r="X285" s="627" t="n"/>
      <c r="Y285" s="373" t="n"/>
      <c r="Z285" s="373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74" t="n">
        <v>4607091383102</v>
      </c>
      <c r="E286" s="639" t="n"/>
      <c r="F286" s="671" t="n">
        <v>0.17</v>
      </c>
      <c r="G286" s="38" t="n">
        <v>15</v>
      </c>
      <c r="H286" s="671" t="n">
        <v>2.55</v>
      </c>
      <c r="I286" s="671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73" t="n"/>
      <c r="P286" s="673" t="n"/>
      <c r="Q286" s="673" t="n"/>
      <c r="R286" s="639" t="n"/>
      <c r="S286" s="40" t="inlineStr"/>
      <c r="T286" s="40" t="inlineStr"/>
      <c r="U286" s="41" t="inlineStr">
        <is>
          <t>кг</t>
        </is>
      </c>
      <c r="V286" s="674" t="n">
        <v>34</v>
      </c>
      <c r="W286" s="675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9" t="inlineStr">
        <is>
          <t>КИ</t>
        </is>
      </c>
    </row>
    <row r="287">
      <c r="A287" s="382" t="n"/>
      <c r="B287" s="627" t="n"/>
      <c r="C287" s="627" t="n"/>
      <c r="D287" s="627" t="n"/>
      <c r="E287" s="627" t="n"/>
      <c r="F287" s="627" t="n"/>
      <c r="G287" s="627" t="n"/>
      <c r="H287" s="627" t="n"/>
      <c r="I287" s="627" t="n"/>
      <c r="J287" s="627" t="n"/>
      <c r="K287" s="627" t="n"/>
      <c r="L287" s="627" t="n"/>
      <c r="M287" s="676" t="n"/>
      <c r="N287" s="677" t="inlineStr">
        <is>
          <t>Итого</t>
        </is>
      </c>
      <c r="O287" s="647" t="n"/>
      <c r="P287" s="647" t="n"/>
      <c r="Q287" s="647" t="n"/>
      <c r="R287" s="647" t="n"/>
      <c r="S287" s="647" t="n"/>
      <c r="T287" s="648" t="n"/>
      <c r="U287" s="43" t="inlineStr">
        <is>
          <t>кор</t>
        </is>
      </c>
      <c r="V287" s="678">
        <f>IFERROR(V286/H286,"0")</f>
        <v/>
      </c>
      <c r="W287" s="678">
        <f>IFERROR(W286/H286,"0")</f>
        <v/>
      </c>
      <c r="X287" s="678">
        <f>IFERROR(IF(X286="",0,X286),"0")</f>
        <v/>
      </c>
      <c r="Y287" s="679" t="n"/>
      <c r="Z287" s="679" t="n"/>
    </row>
    <row r="288">
      <c r="A288" s="627" t="n"/>
      <c r="B288" s="627" t="n"/>
      <c r="C288" s="627" t="n"/>
      <c r="D288" s="627" t="n"/>
      <c r="E288" s="627" t="n"/>
      <c r="F288" s="627" t="n"/>
      <c r="G288" s="627" t="n"/>
      <c r="H288" s="627" t="n"/>
      <c r="I288" s="627" t="n"/>
      <c r="J288" s="627" t="n"/>
      <c r="K288" s="627" t="n"/>
      <c r="L288" s="627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кг</t>
        </is>
      </c>
      <c r="V288" s="678">
        <f>IFERROR(SUM(V286:V286),"0")</f>
        <v/>
      </c>
      <c r="W288" s="678">
        <f>IFERROR(SUM(W286:W286),"0")</f>
        <v/>
      </c>
      <c r="X288" s="43" t="n"/>
      <c r="Y288" s="679" t="n"/>
      <c r="Z288" s="679" t="n"/>
    </row>
    <row r="289" ht="27.75" customHeight="1">
      <c r="A289" s="371" t="inlineStr">
        <is>
          <t>Особый рецепт</t>
        </is>
      </c>
      <c r="B289" s="670" t="n"/>
      <c r="C289" s="670" t="n"/>
      <c r="D289" s="670" t="n"/>
      <c r="E289" s="670" t="n"/>
      <c r="F289" s="670" t="n"/>
      <c r="G289" s="670" t="n"/>
      <c r="H289" s="670" t="n"/>
      <c r="I289" s="670" t="n"/>
      <c r="J289" s="670" t="n"/>
      <c r="K289" s="670" t="n"/>
      <c r="L289" s="670" t="n"/>
      <c r="M289" s="670" t="n"/>
      <c r="N289" s="670" t="n"/>
      <c r="O289" s="670" t="n"/>
      <c r="P289" s="670" t="n"/>
      <c r="Q289" s="670" t="n"/>
      <c r="R289" s="670" t="n"/>
      <c r="S289" s="670" t="n"/>
      <c r="T289" s="670" t="n"/>
      <c r="U289" s="670" t="n"/>
      <c r="V289" s="670" t="n"/>
      <c r="W289" s="670" t="n"/>
      <c r="X289" s="670" t="n"/>
      <c r="Y289" s="55" t="n"/>
      <c r="Z289" s="55" t="n"/>
    </row>
    <row r="290" ht="16.5" customHeight="1">
      <c r="A290" s="372" t="inlineStr">
        <is>
          <t>Особая</t>
        </is>
      </c>
      <c r="B290" s="627" t="n"/>
      <c r="C290" s="627" t="n"/>
      <c r="D290" s="627" t="n"/>
      <c r="E290" s="627" t="n"/>
      <c r="F290" s="627" t="n"/>
      <c r="G290" s="627" t="n"/>
      <c r="H290" s="627" t="n"/>
      <c r="I290" s="627" t="n"/>
      <c r="J290" s="627" t="n"/>
      <c r="K290" s="627" t="n"/>
      <c r="L290" s="627" t="n"/>
      <c r="M290" s="627" t="n"/>
      <c r="N290" s="627" t="n"/>
      <c r="O290" s="627" t="n"/>
      <c r="P290" s="627" t="n"/>
      <c r="Q290" s="627" t="n"/>
      <c r="R290" s="627" t="n"/>
      <c r="S290" s="627" t="n"/>
      <c r="T290" s="627" t="n"/>
      <c r="U290" s="627" t="n"/>
      <c r="V290" s="627" t="n"/>
      <c r="W290" s="627" t="n"/>
      <c r="X290" s="627" t="n"/>
      <c r="Y290" s="372" t="n"/>
      <c r="Z290" s="372" t="n"/>
    </row>
    <row r="291" ht="14.25" customHeight="1">
      <c r="A291" s="373" t="inlineStr">
        <is>
          <t>Вареные колбасы</t>
        </is>
      </c>
      <c r="B291" s="627" t="n"/>
      <c r="C291" s="627" t="n"/>
      <c r="D291" s="627" t="n"/>
      <c r="E291" s="627" t="n"/>
      <c r="F291" s="627" t="n"/>
      <c r="G291" s="627" t="n"/>
      <c r="H291" s="627" t="n"/>
      <c r="I291" s="627" t="n"/>
      <c r="J291" s="627" t="n"/>
      <c r="K291" s="627" t="n"/>
      <c r="L291" s="627" t="n"/>
      <c r="M291" s="627" t="n"/>
      <c r="N291" s="627" t="n"/>
      <c r="O291" s="627" t="n"/>
      <c r="P291" s="627" t="n"/>
      <c r="Q291" s="627" t="n"/>
      <c r="R291" s="627" t="n"/>
      <c r="S291" s="627" t="n"/>
      <c r="T291" s="627" t="n"/>
      <c r="U291" s="627" t="n"/>
      <c r="V291" s="627" t="n"/>
      <c r="W291" s="627" t="n"/>
      <c r="X291" s="627" t="n"/>
      <c r="Y291" s="373" t="n"/>
      <c r="Z291" s="373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74" t="n">
        <v>4607091383997</v>
      </c>
      <c r="E292" s="639" t="n"/>
      <c r="F292" s="671" t="n">
        <v>2.5</v>
      </c>
      <c r="G292" s="38" t="n">
        <v>6</v>
      </c>
      <c r="H292" s="671" t="n">
        <v>15</v>
      </c>
      <c r="I292" s="671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73" t="n"/>
      <c r="P292" s="673" t="n"/>
      <c r="Q292" s="673" t="n"/>
      <c r="R292" s="639" t="n"/>
      <c r="S292" s="40" t="inlineStr"/>
      <c r="T292" s="40" t="inlineStr"/>
      <c r="U292" s="41" t="inlineStr">
        <is>
          <t>кг</t>
        </is>
      </c>
      <c r="V292" s="674" t="n">
        <v>1600</v>
      </c>
      <c r="W292" s="675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74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0</v>
      </c>
      <c r="W293" s="675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74" t="n">
        <v>4607091384130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1000</v>
      </c>
      <c r="W294" s="675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74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0</v>
      </c>
      <c r="W295" s="675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74" t="n">
        <v>4607091384147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1000</v>
      </c>
      <c r="W296" s="675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74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41" t="inlineStr">
        <is>
          <t>Вареные колбасы Особая Особая Весовые П/а Особый рецепт</t>
        </is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0</v>
      </c>
      <c r="W297" s="675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74" t="n">
        <v>4607091384154</v>
      </c>
      <c r="E298" s="639" t="n"/>
      <c r="F298" s="671" t="n">
        <v>0.5</v>
      </c>
      <c r="G298" s="38" t="n">
        <v>10</v>
      </c>
      <c r="H298" s="671" t="n">
        <v>5</v>
      </c>
      <c r="I298" s="671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250</v>
      </c>
      <c r="W298" s="675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74" t="n">
        <v>4607091384161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15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>
      <c r="A300" s="382" t="n"/>
      <c r="B300" s="627" t="n"/>
      <c r="C300" s="627" t="n"/>
      <c r="D300" s="627" t="n"/>
      <c r="E300" s="627" t="n"/>
      <c r="F300" s="627" t="n"/>
      <c r="G300" s="627" t="n"/>
      <c r="H300" s="627" t="n"/>
      <c r="I300" s="627" t="n"/>
      <c r="J300" s="627" t="n"/>
      <c r="K300" s="627" t="n"/>
      <c r="L300" s="627" t="n"/>
      <c r="M300" s="676" t="n"/>
      <c r="N300" s="677" t="inlineStr">
        <is>
          <t>Итого</t>
        </is>
      </c>
      <c r="O300" s="647" t="n"/>
      <c r="P300" s="647" t="n"/>
      <c r="Q300" s="647" t="n"/>
      <c r="R300" s="647" t="n"/>
      <c r="S300" s="647" t="n"/>
      <c r="T300" s="648" t="n"/>
      <c r="U300" s="43" t="inlineStr">
        <is>
          <t>кор</t>
        </is>
      </c>
      <c r="V300" s="678">
        <f>IFERROR(V292/H292,"0")+IFERROR(V293/H293,"0")+IFERROR(V294/H294,"0")+IFERROR(V295/H295,"0")+IFERROR(V296/H296,"0")+IFERROR(V297/H297,"0")+IFERROR(V298/H298,"0")+IFERROR(V299/H299,"0")</f>
        <v/>
      </c>
      <c r="W300" s="678">
        <f>IFERROR(W292/H292,"0")+IFERROR(W293/H293,"0")+IFERROR(W294/H294,"0")+IFERROR(W295/H295,"0")+IFERROR(W296/H296,"0")+IFERROR(W297/H297,"0")+IFERROR(W298/H298,"0")+IFERROR(W299/H299,"0")</f>
        <v/>
      </c>
      <c r="X300" s="67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79" t="n"/>
      <c r="Z300" s="679" t="n"/>
    </row>
    <row r="301">
      <c r="A301" s="627" t="n"/>
      <c r="B301" s="627" t="n"/>
      <c r="C301" s="627" t="n"/>
      <c r="D301" s="627" t="n"/>
      <c r="E301" s="627" t="n"/>
      <c r="F301" s="627" t="n"/>
      <c r="G301" s="627" t="n"/>
      <c r="H301" s="627" t="n"/>
      <c r="I301" s="627" t="n"/>
      <c r="J301" s="627" t="n"/>
      <c r="K301" s="627" t="n"/>
      <c r="L301" s="627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кг</t>
        </is>
      </c>
      <c r="V301" s="678">
        <f>IFERROR(SUM(V292:V299),"0")</f>
        <v/>
      </c>
      <c r="W301" s="678">
        <f>IFERROR(SUM(W292:W299),"0")</f>
        <v/>
      </c>
      <c r="X301" s="43" t="n"/>
      <c r="Y301" s="679" t="n"/>
      <c r="Z301" s="679" t="n"/>
    </row>
    <row r="302" ht="14.25" customHeight="1">
      <c r="A302" s="373" t="inlineStr">
        <is>
          <t>Ветчины</t>
        </is>
      </c>
      <c r="B302" s="627" t="n"/>
      <c r="C302" s="627" t="n"/>
      <c r="D302" s="627" t="n"/>
      <c r="E302" s="627" t="n"/>
      <c r="F302" s="627" t="n"/>
      <c r="G302" s="627" t="n"/>
      <c r="H302" s="627" t="n"/>
      <c r="I302" s="627" t="n"/>
      <c r="J302" s="627" t="n"/>
      <c r="K302" s="627" t="n"/>
      <c r="L302" s="627" t="n"/>
      <c r="M302" s="627" t="n"/>
      <c r="N302" s="627" t="n"/>
      <c r="O302" s="627" t="n"/>
      <c r="P302" s="627" t="n"/>
      <c r="Q302" s="627" t="n"/>
      <c r="R302" s="627" t="n"/>
      <c r="S302" s="627" t="n"/>
      <c r="T302" s="627" t="n"/>
      <c r="U302" s="627" t="n"/>
      <c r="V302" s="627" t="n"/>
      <c r="W302" s="627" t="n"/>
      <c r="X302" s="627" t="n"/>
      <c r="Y302" s="373" t="n"/>
      <c r="Z302" s="373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74" t="n">
        <v>4607091383980</v>
      </c>
      <c r="E303" s="639" t="n"/>
      <c r="F303" s="671" t="n">
        <v>2.5</v>
      </c>
      <c r="G303" s="38" t="n">
        <v>6</v>
      </c>
      <c r="H303" s="671" t="n">
        <v>15</v>
      </c>
      <c r="I303" s="671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73" t="n"/>
      <c r="P303" s="673" t="n"/>
      <c r="Q303" s="673" t="n"/>
      <c r="R303" s="639" t="n"/>
      <c r="S303" s="40" t="inlineStr"/>
      <c r="T303" s="40" t="inlineStr"/>
      <c r="U303" s="41" t="inlineStr">
        <is>
          <t>кг</t>
        </is>
      </c>
      <c r="V303" s="674" t="n">
        <v>1400</v>
      </c>
      <c r="W303" s="675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74" t="n">
        <v>4607091384178</v>
      </c>
      <c r="E304" s="639" t="n"/>
      <c r="F304" s="671" t="n">
        <v>0.4</v>
      </c>
      <c r="G304" s="38" t="n">
        <v>10</v>
      </c>
      <c r="H304" s="671" t="n">
        <v>4</v>
      </c>
      <c r="I304" s="671" t="n">
        <v>4.24</v>
      </c>
      <c r="J304" s="38" t="n">
        <v>120</v>
      </c>
      <c r="K304" s="38" t="inlineStr">
        <is>
          <t>12</t>
        </is>
      </c>
      <c r="L304" s="39" t="inlineStr">
        <is>
          <t>СК1</t>
        </is>
      </c>
      <c r="M304" s="38" t="n">
        <v>50</v>
      </c>
      <c r="N304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24</v>
      </c>
      <c r="W304" s="675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9" t="inlineStr">
        <is>
          <t>КИ</t>
        </is>
      </c>
    </row>
    <row r="305">
      <c r="A305" s="382" t="n"/>
      <c r="B305" s="627" t="n"/>
      <c r="C305" s="627" t="n"/>
      <c r="D305" s="627" t="n"/>
      <c r="E305" s="627" t="n"/>
      <c r="F305" s="627" t="n"/>
      <c r="G305" s="627" t="n"/>
      <c r="H305" s="627" t="n"/>
      <c r="I305" s="627" t="n"/>
      <c r="J305" s="627" t="n"/>
      <c r="K305" s="627" t="n"/>
      <c r="L305" s="627" t="n"/>
      <c r="M305" s="676" t="n"/>
      <c r="N305" s="677" t="inlineStr">
        <is>
          <t>Итого</t>
        </is>
      </c>
      <c r="O305" s="647" t="n"/>
      <c r="P305" s="647" t="n"/>
      <c r="Q305" s="647" t="n"/>
      <c r="R305" s="647" t="n"/>
      <c r="S305" s="647" t="n"/>
      <c r="T305" s="648" t="n"/>
      <c r="U305" s="43" t="inlineStr">
        <is>
          <t>кор</t>
        </is>
      </c>
      <c r="V305" s="678">
        <f>IFERROR(V303/H303,"0")+IFERROR(V304/H304,"0")</f>
        <v/>
      </c>
      <c r="W305" s="678">
        <f>IFERROR(W303/H303,"0")+IFERROR(W304/H304,"0")</f>
        <v/>
      </c>
      <c r="X305" s="678">
        <f>IFERROR(IF(X303="",0,X303),"0")+IFERROR(IF(X304="",0,X304),"0")</f>
        <v/>
      </c>
      <c r="Y305" s="679" t="n"/>
      <c r="Z305" s="679" t="n"/>
    </row>
    <row r="306">
      <c r="A306" s="627" t="n"/>
      <c r="B306" s="627" t="n"/>
      <c r="C306" s="627" t="n"/>
      <c r="D306" s="627" t="n"/>
      <c r="E306" s="627" t="n"/>
      <c r="F306" s="627" t="n"/>
      <c r="G306" s="627" t="n"/>
      <c r="H306" s="627" t="n"/>
      <c r="I306" s="627" t="n"/>
      <c r="J306" s="627" t="n"/>
      <c r="K306" s="627" t="n"/>
      <c r="L306" s="627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кг</t>
        </is>
      </c>
      <c r="V306" s="678">
        <f>IFERROR(SUM(V303:V304),"0")</f>
        <v/>
      </c>
      <c r="W306" s="678">
        <f>IFERROR(SUM(W303:W304),"0")</f>
        <v/>
      </c>
      <c r="X306" s="43" t="n"/>
      <c r="Y306" s="679" t="n"/>
      <c r="Z306" s="679" t="n"/>
    </row>
    <row r="307" ht="14.25" customHeight="1">
      <c r="A307" s="373" t="inlineStr">
        <is>
          <t>Сосиски</t>
        </is>
      </c>
      <c r="B307" s="627" t="n"/>
      <c r="C307" s="627" t="n"/>
      <c r="D307" s="627" t="n"/>
      <c r="E307" s="627" t="n"/>
      <c r="F307" s="627" t="n"/>
      <c r="G307" s="627" t="n"/>
      <c r="H307" s="627" t="n"/>
      <c r="I307" s="627" t="n"/>
      <c r="J307" s="627" t="n"/>
      <c r="K307" s="627" t="n"/>
      <c r="L307" s="627" t="n"/>
      <c r="M307" s="627" t="n"/>
      <c r="N307" s="627" t="n"/>
      <c r="O307" s="627" t="n"/>
      <c r="P307" s="627" t="n"/>
      <c r="Q307" s="627" t="n"/>
      <c r="R307" s="627" t="n"/>
      <c r="S307" s="627" t="n"/>
      <c r="T307" s="627" t="n"/>
      <c r="U307" s="627" t="n"/>
      <c r="V307" s="627" t="n"/>
      <c r="W307" s="627" t="n"/>
      <c r="X307" s="627" t="n"/>
      <c r="Y307" s="373" t="n"/>
      <c r="Z307" s="373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74" t="n">
        <v>4607091384260</v>
      </c>
      <c r="E308" s="639" t="n"/>
      <c r="F308" s="671" t="n">
        <v>1.3</v>
      </c>
      <c r="G308" s="38" t="n">
        <v>6</v>
      </c>
      <c r="H308" s="671" t="n">
        <v>7.8</v>
      </c>
      <c r="I308" s="671" t="n">
        <v>8.364000000000001</v>
      </c>
      <c r="J308" s="38" t="n">
        <v>56</v>
      </c>
      <c r="K308" s="38" t="inlineStr">
        <is>
          <t>8</t>
        </is>
      </c>
      <c r="L308" s="39" t="inlineStr">
        <is>
          <t>СК2</t>
        </is>
      </c>
      <c r="M308" s="38" t="n">
        <v>35</v>
      </c>
      <c r="N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673" t="n"/>
      <c r="P308" s="673" t="n"/>
      <c r="Q308" s="673" t="n"/>
      <c r="R308" s="639" t="n"/>
      <c r="S308" s="40" t="inlineStr"/>
      <c r="T308" s="40" t="inlineStr"/>
      <c r="U308" s="41" t="inlineStr">
        <is>
          <t>кг</t>
        </is>
      </c>
      <c r="V308" s="674" t="n">
        <v>120</v>
      </c>
      <c r="W308" s="675">
        <f>IFERROR(IF(V308="",0,CEILING((V308/$H308),1)*$H308),"")</f>
        <v/>
      </c>
      <c r="X308" s="42">
        <f>IFERROR(IF(W308=0,"",ROUNDUP(W308/H308,0)*0.02175),"")</f>
        <v/>
      </c>
      <c r="Y308" s="69" t="inlineStr"/>
      <c r="Z308" s="70" t="inlineStr"/>
      <c r="AD308" s="71" t="n"/>
      <c r="BA308" s="240" t="inlineStr">
        <is>
          <t>КИ</t>
        </is>
      </c>
    </row>
    <row r="309">
      <c r="A309" s="382" t="n"/>
      <c r="B309" s="627" t="n"/>
      <c r="C309" s="627" t="n"/>
      <c r="D309" s="627" t="n"/>
      <c r="E309" s="627" t="n"/>
      <c r="F309" s="627" t="n"/>
      <c r="G309" s="627" t="n"/>
      <c r="H309" s="627" t="n"/>
      <c r="I309" s="627" t="n"/>
      <c r="J309" s="627" t="n"/>
      <c r="K309" s="627" t="n"/>
      <c r="L309" s="627" t="n"/>
      <c r="M309" s="676" t="n"/>
      <c r="N309" s="677" t="inlineStr">
        <is>
          <t>Итого</t>
        </is>
      </c>
      <c r="O309" s="647" t="n"/>
      <c r="P309" s="647" t="n"/>
      <c r="Q309" s="647" t="n"/>
      <c r="R309" s="647" t="n"/>
      <c r="S309" s="647" t="n"/>
      <c r="T309" s="648" t="n"/>
      <c r="U309" s="43" t="inlineStr">
        <is>
          <t>кор</t>
        </is>
      </c>
      <c r="V309" s="678">
        <f>IFERROR(V308/H308,"0")</f>
        <v/>
      </c>
      <c r="W309" s="678">
        <f>IFERROR(W308/H308,"0")</f>
        <v/>
      </c>
      <c r="X309" s="678">
        <f>IFERROR(IF(X308="",0,X308),"0")</f>
        <v/>
      </c>
      <c r="Y309" s="679" t="n"/>
      <c r="Z309" s="679" t="n"/>
    </row>
    <row r="310">
      <c r="A310" s="627" t="n"/>
      <c r="B310" s="627" t="n"/>
      <c r="C310" s="627" t="n"/>
      <c r="D310" s="627" t="n"/>
      <c r="E310" s="627" t="n"/>
      <c r="F310" s="627" t="n"/>
      <c r="G310" s="627" t="n"/>
      <c r="H310" s="627" t="n"/>
      <c r="I310" s="627" t="n"/>
      <c r="J310" s="627" t="n"/>
      <c r="K310" s="627" t="n"/>
      <c r="L310" s="627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кг</t>
        </is>
      </c>
      <c r="V310" s="678">
        <f>IFERROR(SUM(V308:V308),"0")</f>
        <v/>
      </c>
      <c r="W310" s="678">
        <f>IFERROR(SUM(W308:W308),"0")</f>
        <v/>
      </c>
      <c r="X310" s="43" t="n"/>
      <c r="Y310" s="679" t="n"/>
      <c r="Z310" s="679" t="n"/>
    </row>
    <row r="311" ht="14.25" customHeight="1">
      <c r="A311" s="373" t="inlineStr">
        <is>
          <t>Сардельки</t>
        </is>
      </c>
      <c r="B311" s="627" t="n"/>
      <c r="C311" s="627" t="n"/>
      <c r="D311" s="627" t="n"/>
      <c r="E311" s="627" t="n"/>
      <c r="F311" s="627" t="n"/>
      <c r="G311" s="627" t="n"/>
      <c r="H311" s="627" t="n"/>
      <c r="I311" s="627" t="n"/>
      <c r="J311" s="627" t="n"/>
      <c r="K311" s="627" t="n"/>
      <c r="L311" s="627" t="n"/>
      <c r="M311" s="627" t="n"/>
      <c r="N311" s="627" t="n"/>
      <c r="O311" s="627" t="n"/>
      <c r="P311" s="627" t="n"/>
      <c r="Q311" s="627" t="n"/>
      <c r="R311" s="627" t="n"/>
      <c r="S311" s="627" t="n"/>
      <c r="T311" s="627" t="n"/>
      <c r="U311" s="627" t="n"/>
      <c r="V311" s="627" t="n"/>
      <c r="W311" s="627" t="n"/>
      <c r="X311" s="627" t="n"/>
      <c r="Y311" s="373" t="n"/>
      <c r="Z311" s="373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74" t="n">
        <v>4607091384673</v>
      </c>
      <c r="E312" s="639" t="n"/>
      <c r="F312" s="671" t="n">
        <v>1.3</v>
      </c>
      <c r="G312" s="38" t="n">
        <v>6</v>
      </c>
      <c r="H312" s="671" t="n">
        <v>7.8</v>
      </c>
      <c r="I312" s="671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30</v>
      </c>
      <c r="N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673" t="n"/>
      <c r="P312" s="673" t="n"/>
      <c r="Q312" s="673" t="n"/>
      <c r="R312" s="639" t="n"/>
      <c r="S312" s="40" t="inlineStr"/>
      <c r="T312" s="40" t="inlineStr"/>
      <c r="U312" s="41" t="inlineStr">
        <is>
          <t>кг</t>
        </is>
      </c>
      <c r="V312" s="674" t="n">
        <v>40</v>
      </c>
      <c r="W312" s="675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1" t="inlineStr">
        <is>
          <t>КИ</t>
        </is>
      </c>
    </row>
    <row r="313">
      <c r="A313" s="382" t="n"/>
      <c r="B313" s="627" t="n"/>
      <c r="C313" s="627" t="n"/>
      <c r="D313" s="627" t="n"/>
      <c r="E313" s="627" t="n"/>
      <c r="F313" s="627" t="n"/>
      <c r="G313" s="627" t="n"/>
      <c r="H313" s="627" t="n"/>
      <c r="I313" s="627" t="n"/>
      <c r="J313" s="627" t="n"/>
      <c r="K313" s="627" t="n"/>
      <c r="L313" s="627" t="n"/>
      <c r="M313" s="676" t="n"/>
      <c r="N313" s="677" t="inlineStr">
        <is>
          <t>Итого</t>
        </is>
      </c>
      <c r="O313" s="647" t="n"/>
      <c r="P313" s="647" t="n"/>
      <c r="Q313" s="647" t="n"/>
      <c r="R313" s="647" t="n"/>
      <c r="S313" s="647" t="n"/>
      <c r="T313" s="648" t="n"/>
      <c r="U313" s="43" t="inlineStr">
        <is>
          <t>кор</t>
        </is>
      </c>
      <c r="V313" s="678">
        <f>IFERROR(V312/H312,"0")</f>
        <v/>
      </c>
      <c r="W313" s="678">
        <f>IFERROR(W312/H312,"0")</f>
        <v/>
      </c>
      <c r="X313" s="678">
        <f>IFERROR(IF(X312="",0,X312),"0")</f>
        <v/>
      </c>
      <c r="Y313" s="679" t="n"/>
      <c r="Z313" s="679" t="n"/>
    </row>
    <row r="314">
      <c r="A314" s="627" t="n"/>
      <c r="B314" s="627" t="n"/>
      <c r="C314" s="627" t="n"/>
      <c r="D314" s="627" t="n"/>
      <c r="E314" s="627" t="n"/>
      <c r="F314" s="627" t="n"/>
      <c r="G314" s="627" t="n"/>
      <c r="H314" s="627" t="n"/>
      <c r="I314" s="627" t="n"/>
      <c r="J314" s="627" t="n"/>
      <c r="K314" s="627" t="n"/>
      <c r="L314" s="627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кг</t>
        </is>
      </c>
      <c r="V314" s="678">
        <f>IFERROR(SUM(V312:V312),"0")</f>
        <v/>
      </c>
      <c r="W314" s="678">
        <f>IFERROR(SUM(W312:W312),"0")</f>
        <v/>
      </c>
      <c r="X314" s="43" t="n"/>
      <c r="Y314" s="679" t="n"/>
      <c r="Z314" s="679" t="n"/>
    </row>
    <row r="315" ht="16.5" customHeight="1">
      <c r="A315" s="372" t="inlineStr">
        <is>
          <t>Особая Без свинины</t>
        </is>
      </c>
      <c r="B315" s="627" t="n"/>
      <c r="C315" s="627" t="n"/>
      <c r="D315" s="627" t="n"/>
      <c r="E315" s="627" t="n"/>
      <c r="F315" s="627" t="n"/>
      <c r="G315" s="627" t="n"/>
      <c r="H315" s="627" t="n"/>
      <c r="I315" s="627" t="n"/>
      <c r="J315" s="627" t="n"/>
      <c r="K315" s="627" t="n"/>
      <c r="L315" s="627" t="n"/>
      <c r="M315" s="627" t="n"/>
      <c r="N315" s="627" t="n"/>
      <c r="O315" s="627" t="n"/>
      <c r="P315" s="627" t="n"/>
      <c r="Q315" s="627" t="n"/>
      <c r="R315" s="627" t="n"/>
      <c r="S315" s="627" t="n"/>
      <c r="T315" s="627" t="n"/>
      <c r="U315" s="627" t="n"/>
      <c r="V315" s="627" t="n"/>
      <c r="W315" s="627" t="n"/>
      <c r="X315" s="627" t="n"/>
      <c r="Y315" s="372" t="n"/>
      <c r="Z315" s="372" t="n"/>
    </row>
    <row r="316" ht="14.25" customHeight="1">
      <c r="A316" s="373" t="inlineStr">
        <is>
          <t>Вареные колбасы</t>
        </is>
      </c>
      <c r="B316" s="627" t="n"/>
      <c r="C316" s="627" t="n"/>
      <c r="D316" s="627" t="n"/>
      <c r="E316" s="627" t="n"/>
      <c r="F316" s="627" t="n"/>
      <c r="G316" s="627" t="n"/>
      <c r="H316" s="627" t="n"/>
      <c r="I316" s="627" t="n"/>
      <c r="J316" s="627" t="n"/>
      <c r="K316" s="627" t="n"/>
      <c r="L316" s="627" t="n"/>
      <c r="M316" s="627" t="n"/>
      <c r="N316" s="627" t="n"/>
      <c r="O316" s="627" t="n"/>
      <c r="P316" s="627" t="n"/>
      <c r="Q316" s="627" t="n"/>
      <c r="R316" s="627" t="n"/>
      <c r="S316" s="627" t="n"/>
      <c r="T316" s="627" t="n"/>
      <c r="U316" s="627" t="n"/>
      <c r="V316" s="627" t="n"/>
      <c r="W316" s="627" t="n"/>
      <c r="X316" s="627" t="n"/>
      <c r="Y316" s="373" t="n"/>
      <c r="Z316" s="373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74" t="n">
        <v>4607091384185</v>
      </c>
      <c r="E317" s="639" t="n"/>
      <c r="F317" s="671" t="n">
        <v>0.8</v>
      </c>
      <c r="G317" s="38" t="n">
        <v>15</v>
      </c>
      <c r="H317" s="671" t="n">
        <v>12</v>
      </c>
      <c r="I317" s="671" t="n">
        <v>12.48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673" t="n"/>
      <c r="P317" s="673" t="n"/>
      <c r="Q317" s="673" t="n"/>
      <c r="R317" s="639" t="n"/>
      <c r="S317" s="40" t="inlineStr"/>
      <c r="T317" s="40" t="inlineStr"/>
      <c r="U317" s="41" t="inlineStr">
        <is>
          <t>кг</t>
        </is>
      </c>
      <c r="V317" s="674" t="n">
        <v>100</v>
      </c>
      <c r="W317" s="675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74" t="n">
        <v>4607091384192</v>
      </c>
      <c r="E318" s="639" t="n"/>
      <c r="F318" s="671" t="n">
        <v>1.8</v>
      </c>
      <c r="G318" s="38" t="n">
        <v>6</v>
      </c>
      <c r="H318" s="671" t="n">
        <v>10.8</v>
      </c>
      <c r="I318" s="671" t="n">
        <v>11.28</v>
      </c>
      <c r="J318" s="38" t="n">
        <v>56</v>
      </c>
      <c r="K318" s="38" t="inlineStr">
        <is>
          <t>8</t>
        </is>
      </c>
      <c r="L318" s="39" t="inlineStr">
        <is>
          <t>СК1</t>
        </is>
      </c>
      <c r="M318" s="38" t="n">
        <v>60</v>
      </c>
      <c r="N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74" t="n">
        <v>4680115881907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74" t="n">
        <v>4607091384680</v>
      </c>
      <c r="E320" s="639" t="n"/>
      <c r="F320" s="671" t="n">
        <v>0.4</v>
      </c>
      <c r="G320" s="38" t="n">
        <v>10</v>
      </c>
      <c r="H320" s="671" t="n">
        <v>4</v>
      </c>
      <c r="I320" s="671" t="n">
        <v>4.21</v>
      </c>
      <c r="J320" s="38" t="n">
        <v>120</v>
      </c>
      <c r="K320" s="38" t="inlineStr">
        <is>
          <t>12</t>
        </is>
      </c>
      <c r="L320" s="39" t="inlineStr">
        <is>
          <t>СК2</t>
        </is>
      </c>
      <c r="M320" s="38" t="n">
        <v>60</v>
      </c>
      <c r="N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45" t="inlineStr">
        <is>
          <t>КИ</t>
        </is>
      </c>
    </row>
    <row r="321">
      <c r="A321" s="382" t="n"/>
      <c r="B321" s="627" t="n"/>
      <c r="C321" s="627" t="n"/>
      <c r="D321" s="627" t="n"/>
      <c r="E321" s="627" t="n"/>
      <c r="F321" s="627" t="n"/>
      <c r="G321" s="627" t="n"/>
      <c r="H321" s="627" t="n"/>
      <c r="I321" s="627" t="n"/>
      <c r="J321" s="627" t="n"/>
      <c r="K321" s="627" t="n"/>
      <c r="L321" s="627" t="n"/>
      <c r="M321" s="676" t="n"/>
      <c r="N321" s="677" t="inlineStr">
        <is>
          <t>Итого</t>
        </is>
      </c>
      <c r="O321" s="647" t="n"/>
      <c r="P321" s="647" t="n"/>
      <c r="Q321" s="647" t="n"/>
      <c r="R321" s="647" t="n"/>
      <c r="S321" s="647" t="n"/>
      <c r="T321" s="648" t="n"/>
      <c r="U321" s="43" t="inlineStr">
        <is>
          <t>кор</t>
        </is>
      </c>
      <c r="V321" s="678">
        <f>IFERROR(V317/H317,"0")+IFERROR(V318/H318,"0")+IFERROR(V319/H319,"0")+IFERROR(V320/H320,"0")</f>
        <v/>
      </c>
      <c r="W321" s="678">
        <f>IFERROR(W317/H317,"0")+IFERROR(W318/H318,"0")+IFERROR(W319/H319,"0")+IFERROR(W320/H320,"0")</f>
        <v/>
      </c>
      <c r="X321" s="678">
        <f>IFERROR(IF(X317="",0,X317),"0")+IFERROR(IF(X318="",0,X318),"0")+IFERROR(IF(X319="",0,X319),"0")+IFERROR(IF(X320="",0,X320),"0")</f>
        <v/>
      </c>
      <c r="Y321" s="679" t="n"/>
      <c r="Z321" s="679" t="n"/>
    </row>
    <row r="322">
      <c r="A322" s="627" t="n"/>
      <c r="B322" s="627" t="n"/>
      <c r="C322" s="627" t="n"/>
      <c r="D322" s="627" t="n"/>
      <c r="E322" s="627" t="n"/>
      <c r="F322" s="627" t="n"/>
      <c r="G322" s="627" t="n"/>
      <c r="H322" s="627" t="n"/>
      <c r="I322" s="627" t="n"/>
      <c r="J322" s="627" t="n"/>
      <c r="K322" s="627" t="n"/>
      <c r="L322" s="627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кг</t>
        </is>
      </c>
      <c r="V322" s="678">
        <f>IFERROR(SUM(V317:V320),"0")</f>
        <v/>
      </c>
      <c r="W322" s="678">
        <f>IFERROR(SUM(W317:W320),"0")</f>
        <v/>
      </c>
      <c r="X322" s="43" t="n"/>
      <c r="Y322" s="679" t="n"/>
      <c r="Z322" s="679" t="n"/>
    </row>
    <row r="323" ht="14.25" customHeight="1">
      <c r="A323" s="373" t="inlineStr">
        <is>
          <t>Копченые колбасы</t>
        </is>
      </c>
      <c r="B323" s="627" t="n"/>
      <c r="C323" s="627" t="n"/>
      <c r="D323" s="627" t="n"/>
      <c r="E323" s="627" t="n"/>
      <c r="F323" s="627" t="n"/>
      <c r="G323" s="627" t="n"/>
      <c r="H323" s="627" t="n"/>
      <c r="I323" s="627" t="n"/>
      <c r="J323" s="627" t="n"/>
      <c r="K323" s="627" t="n"/>
      <c r="L323" s="627" t="n"/>
      <c r="M323" s="627" t="n"/>
      <c r="N323" s="627" t="n"/>
      <c r="O323" s="627" t="n"/>
      <c r="P323" s="627" t="n"/>
      <c r="Q323" s="627" t="n"/>
      <c r="R323" s="627" t="n"/>
      <c r="S323" s="627" t="n"/>
      <c r="T323" s="627" t="n"/>
      <c r="U323" s="627" t="n"/>
      <c r="V323" s="627" t="n"/>
      <c r="W323" s="627" t="n"/>
      <c r="X323" s="627" t="n"/>
      <c r="Y323" s="373" t="n"/>
      <c r="Z323" s="373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74" t="n">
        <v>4607091384802</v>
      </c>
      <c r="E324" s="639" t="n"/>
      <c r="F324" s="671" t="n">
        <v>0.73</v>
      </c>
      <c r="G324" s="38" t="n">
        <v>6</v>
      </c>
      <c r="H324" s="671" t="n">
        <v>4.38</v>
      </c>
      <c r="I324" s="671" t="n">
        <v>4.58</v>
      </c>
      <c r="J324" s="38" t="n">
        <v>156</v>
      </c>
      <c r="K324" s="38" t="inlineStr">
        <is>
          <t>12</t>
        </is>
      </c>
      <c r="L324" s="39" t="inlineStr">
        <is>
          <t>СК2</t>
        </is>
      </c>
      <c r="M324" s="38" t="n">
        <v>35</v>
      </c>
      <c r="N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673" t="n"/>
      <c r="P324" s="673" t="n"/>
      <c r="Q324" s="673" t="n"/>
      <c r="R324" s="639" t="n"/>
      <c r="S324" s="40" t="inlineStr"/>
      <c r="T324" s="40" t="inlineStr"/>
      <c r="U324" s="41" t="inlineStr">
        <is>
          <t>кг</t>
        </is>
      </c>
      <c r="V324" s="674" t="n">
        <v>0</v>
      </c>
      <c r="W324" s="675">
        <f>IFERROR(IF(V324="",0,CEILING((V324/$H324),1)*$H324),"")</f>
        <v/>
      </c>
      <c r="X324" s="42">
        <f>IFERROR(IF(W324=0,"",ROUNDUP(W324/H324,0)*0.00753),"")</f>
        <v/>
      </c>
      <c r="Y324" s="69" t="inlineStr"/>
      <c r="Z324" s="70" t="inlineStr"/>
      <c r="AD324" s="71" t="n"/>
      <c r="BA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74" t="n">
        <v>4607091384826</v>
      </c>
      <c r="E325" s="639" t="n"/>
      <c r="F325" s="671" t="n">
        <v>0.35</v>
      </c>
      <c r="G325" s="38" t="n">
        <v>8</v>
      </c>
      <c r="H325" s="671" t="n">
        <v>2.8</v>
      </c>
      <c r="I325" s="671" t="n">
        <v>2.9</v>
      </c>
      <c r="J325" s="38" t="n">
        <v>234</v>
      </c>
      <c r="K325" s="38" t="inlineStr">
        <is>
          <t>18</t>
        </is>
      </c>
      <c r="L325" s="39" t="inlineStr">
        <is>
          <t>СК2</t>
        </is>
      </c>
      <c r="M325" s="38" t="n">
        <v>35</v>
      </c>
      <c r="N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IFERROR(IF(W325=0,"",ROUNDUP(W325/H325,0)*0.00502),"")</f>
        <v/>
      </c>
      <c r="Y325" s="69" t="inlineStr"/>
      <c r="Z325" s="70" t="inlineStr"/>
      <c r="AD325" s="71" t="n"/>
      <c r="BA325" s="247" t="inlineStr">
        <is>
          <t>КИ</t>
        </is>
      </c>
    </row>
    <row r="326">
      <c r="A326" s="382" t="n"/>
      <c r="B326" s="627" t="n"/>
      <c r="C326" s="627" t="n"/>
      <c r="D326" s="627" t="n"/>
      <c r="E326" s="627" t="n"/>
      <c r="F326" s="627" t="n"/>
      <c r="G326" s="627" t="n"/>
      <c r="H326" s="627" t="n"/>
      <c r="I326" s="627" t="n"/>
      <c r="J326" s="627" t="n"/>
      <c r="K326" s="627" t="n"/>
      <c r="L326" s="627" t="n"/>
      <c r="M326" s="676" t="n"/>
      <c r="N326" s="677" t="inlineStr">
        <is>
          <t>Итого</t>
        </is>
      </c>
      <c r="O326" s="647" t="n"/>
      <c r="P326" s="647" t="n"/>
      <c r="Q326" s="647" t="n"/>
      <c r="R326" s="647" t="n"/>
      <c r="S326" s="647" t="n"/>
      <c r="T326" s="648" t="n"/>
      <c r="U326" s="43" t="inlineStr">
        <is>
          <t>кор</t>
        </is>
      </c>
      <c r="V326" s="678">
        <f>IFERROR(V324/H324,"0")+IFERROR(V325/H325,"0")</f>
        <v/>
      </c>
      <c r="W326" s="678">
        <f>IFERROR(W324/H324,"0")+IFERROR(W325/H325,"0")</f>
        <v/>
      </c>
      <c r="X326" s="678">
        <f>IFERROR(IF(X324="",0,X324),"0")+IFERROR(IF(X325="",0,X325),"0")</f>
        <v/>
      </c>
      <c r="Y326" s="679" t="n"/>
      <c r="Z326" s="679" t="n"/>
    </row>
    <row r="327">
      <c r="A327" s="627" t="n"/>
      <c r="B327" s="627" t="n"/>
      <c r="C327" s="627" t="n"/>
      <c r="D327" s="627" t="n"/>
      <c r="E327" s="627" t="n"/>
      <c r="F327" s="627" t="n"/>
      <c r="G327" s="627" t="n"/>
      <c r="H327" s="627" t="n"/>
      <c r="I327" s="627" t="n"/>
      <c r="J327" s="627" t="n"/>
      <c r="K327" s="627" t="n"/>
      <c r="L327" s="627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кг</t>
        </is>
      </c>
      <c r="V327" s="678">
        <f>IFERROR(SUM(V324:V325),"0")</f>
        <v/>
      </c>
      <c r="W327" s="678">
        <f>IFERROR(SUM(W324:W325),"0")</f>
        <v/>
      </c>
      <c r="X327" s="43" t="n"/>
      <c r="Y327" s="679" t="n"/>
      <c r="Z327" s="679" t="n"/>
    </row>
    <row r="328" ht="14.25" customHeight="1">
      <c r="A328" s="373" t="inlineStr">
        <is>
          <t>Сосиски</t>
        </is>
      </c>
      <c r="B328" s="627" t="n"/>
      <c r="C328" s="627" t="n"/>
      <c r="D328" s="627" t="n"/>
      <c r="E328" s="627" t="n"/>
      <c r="F328" s="627" t="n"/>
      <c r="G328" s="627" t="n"/>
      <c r="H328" s="627" t="n"/>
      <c r="I328" s="627" t="n"/>
      <c r="J328" s="627" t="n"/>
      <c r="K328" s="627" t="n"/>
      <c r="L328" s="627" t="n"/>
      <c r="M328" s="627" t="n"/>
      <c r="N328" s="627" t="n"/>
      <c r="O328" s="627" t="n"/>
      <c r="P328" s="627" t="n"/>
      <c r="Q328" s="627" t="n"/>
      <c r="R328" s="627" t="n"/>
      <c r="S328" s="627" t="n"/>
      <c r="T328" s="627" t="n"/>
      <c r="U328" s="627" t="n"/>
      <c r="V328" s="627" t="n"/>
      <c r="W328" s="627" t="n"/>
      <c r="X328" s="627" t="n"/>
      <c r="Y328" s="373" t="n"/>
      <c r="Z328" s="373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74" t="n">
        <v>4607091384246</v>
      </c>
      <c r="E329" s="639" t="n"/>
      <c r="F329" s="671" t="n">
        <v>1.3</v>
      </c>
      <c r="G329" s="38" t="n">
        <v>6</v>
      </c>
      <c r="H329" s="671" t="n">
        <v>7.8</v>
      </c>
      <c r="I329" s="671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673" t="n"/>
      <c r="P329" s="673" t="n"/>
      <c r="Q329" s="673" t="n"/>
      <c r="R329" s="639" t="n"/>
      <c r="S329" s="40" t="inlineStr"/>
      <c r="T329" s="40" t="inlineStr"/>
      <c r="U329" s="41" t="inlineStr">
        <is>
          <t>кг</t>
        </is>
      </c>
      <c r="V329" s="674" t="n">
        <v>20</v>
      </c>
      <c r="W329" s="675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74" t="n">
        <v>4680115881976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8.279999999999999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74" t="n">
        <v>4607091384253</v>
      </c>
      <c r="E331" s="639" t="n"/>
      <c r="F331" s="671" t="n">
        <v>0.4</v>
      </c>
      <c r="G331" s="38" t="n">
        <v>6</v>
      </c>
      <c r="H331" s="671" t="n">
        <v>2.4</v>
      </c>
      <c r="I331" s="671" t="n">
        <v>2.684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74" t="n">
        <v>4680115881969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>
      <c r="A333" s="382" t="n"/>
      <c r="B333" s="627" t="n"/>
      <c r="C333" s="627" t="n"/>
      <c r="D333" s="627" t="n"/>
      <c r="E333" s="627" t="n"/>
      <c r="F333" s="627" t="n"/>
      <c r="G333" s="627" t="n"/>
      <c r="H333" s="627" t="n"/>
      <c r="I333" s="627" t="n"/>
      <c r="J333" s="627" t="n"/>
      <c r="K333" s="627" t="n"/>
      <c r="L333" s="627" t="n"/>
      <c r="M333" s="676" t="n"/>
      <c r="N333" s="677" t="inlineStr">
        <is>
          <t>Итого</t>
        </is>
      </c>
      <c r="O333" s="647" t="n"/>
      <c r="P333" s="647" t="n"/>
      <c r="Q333" s="647" t="n"/>
      <c r="R333" s="647" t="n"/>
      <c r="S333" s="647" t="n"/>
      <c r="T333" s="648" t="n"/>
      <c r="U333" s="43" t="inlineStr">
        <is>
          <t>кор</t>
        </is>
      </c>
      <c r="V333" s="678">
        <f>IFERROR(V329/H329,"0")+IFERROR(V330/H330,"0")+IFERROR(V331/H331,"0")+IFERROR(V332/H332,"0")</f>
        <v/>
      </c>
      <c r="W333" s="678">
        <f>IFERROR(W329/H329,"0")+IFERROR(W330/H330,"0")+IFERROR(W331/H331,"0")+IFERROR(W332/H332,"0")</f>
        <v/>
      </c>
      <c r="X333" s="678">
        <f>IFERROR(IF(X329="",0,X329),"0")+IFERROR(IF(X330="",0,X330),"0")+IFERROR(IF(X331="",0,X331),"0")+IFERROR(IF(X332="",0,X332),"0")</f>
        <v/>
      </c>
      <c r="Y333" s="679" t="n"/>
      <c r="Z333" s="679" t="n"/>
    </row>
    <row r="334">
      <c r="A334" s="627" t="n"/>
      <c r="B334" s="627" t="n"/>
      <c r="C334" s="627" t="n"/>
      <c r="D334" s="627" t="n"/>
      <c r="E334" s="627" t="n"/>
      <c r="F334" s="627" t="n"/>
      <c r="G334" s="627" t="n"/>
      <c r="H334" s="627" t="n"/>
      <c r="I334" s="627" t="n"/>
      <c r="J334" s="627" t="n"/>
      <c r="K334" s="627" t="n"/>
      <c r="L334" s="627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кг</t>
        </is>
      </c>
      <c r="V334" s="678">
        <f>IFERROR(SUM(V329:V332),"0")</f>
        <v/>
      </c>
      <c r="W334" s="678">
        <f>IFERROR(SUM(W329:W332),"0")</f>
        <v/>
      </c>
      <c r="X334" s="43" t="n"/>
      <c r="Y334" s="679" t="n"/>
      <c r="Z334" s="679" t="n"/>
    </row>
    <row r="335" ht="14.25" customHeight="1">
      <c r="A335" s="373" t="inlineStr">
        <is>
          <t>Сардельки</t>
        </is>
      </c>
      <c r="B335" s="627" t="n"/>
      <c r="C335" s="627" t="n"/>
      <c r="D335" s="627" t="n"/>
      <c r="E335" s="627" t="n"/>
      <c r="F335" s="627" t="n"/>
      <c r="G335" s="627" t="n"/>
      <c r="H335" s="627" t="n"/>
      <c r="I335" s="627" t="n"/>
      <c r="J335" s="627" t="n"/>
      <c r="K335" s="627" t="n"/>
      <c r="L335" s="627" t="n"/>
      <c r="M335" s="627" t="n"/>
      <c r="N335" s="627" t="n"/>
      <c r="O335" s="627" t="n"/>
      <c r="P335" s="627" t="n"/>
      <c r="Q335" s="627" t="n"/>
      <c r="R335" s="627" t="n"/>
      <c r="S335" s="627" t="n"/>
      <c r="T335" s="627" t="n"/>
      <c r="U335" s="627" t="n"/>
      <c r="V335" s="627" t="n"/>
      <c r="W335" s="627" t="n"/>
      <c r="X335" s="627" t="n"/>
      <c r="Y335" s="373" t="n"/>
      <c r="Z335" s="373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74" t="n">
        <v>4607091389357</v>
      </c>
      <c r="E336" s="639" t="n"/>
      <c r="F336" s="671" t="n">
        <v>1.3</v>
      </c>
      <c r="G336" s="38" t="n">
        <v>6</v>
      </c>
      <c r="H336" s="671" t="n">
        <v>7.8</v>
      </c>
      <c r="I336" s="671" t="n">
        <v>8.279999999999999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673" t="n"/>
      <c r="P336" s="673" t="n"/>
      <c r="Q336" s="673" t="n"/>
      <c r="R336" s="639" t="n"/>
      <c r="S336" s="40" t="inlineStr"/>
      <c r="T336" s="40" t="inlineStr"/>
      <c r="U336" s="41" t="inlineStr">
        <is>
          <t>кг</t>
        </is>
      </c>
      <c r="V336" s="674" t="n">
        <v>0</v>
      </c>
      <c r="W336" s="675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2" t="inlineStr">
        <is>
          <t>КИ</t>
        </is>
      </c>
    </row>
    <row r="337">
      <c r="A337" s="382" t="n"/>
      <c r="B337" s="627" t="n"/>
      <c r="C337" s="627" t="n"/>
      <c r="D337" s="627" t="n"/>
      <c r="E337" s="627" t="n"/>
      <c r="F337" s="627" t="n"/>
      <c r="G337" s="627" t="n"/>
      <c r="H337" s="627" t="n"/>
      <c r="I337" s="627" t="n"/>
      <c r="J337" s="627" t="n"/>
      <c r="K337" s="627" t="n"/>
      <c r="L337" s="627" t="n"/>
      <c r="M337" s="676" t="n"/>
      <c r="N337" s="677" t="inlineStr">
        <is>
          <t>Итого</t>
        </is>
      </c>
      <c r="O337" s="647" t="n"/>
      <c r="P337" s="647" t="n"/>
      <c r="Q337" s="647" t="n"/>
      <c r="R337" s="647" t="n"/>
      <c r="S337" s="647" t="n"/>
      <c r="T337" s="648" t="n"/>
      <c r="U337" s="43" t="inlineStr">
        <is>
          <t>кор</t>
        </is>
      </c>
      <c r="V337" s="678">
        <f>IFERROR(V336/H336,"0")</f>
        <v/>
      </c>
      <c r="W337" s="678">
        <f>IFERROR(W336/H336,"0")</f>
        <v/>
      </c>
      <c r="X337" s="678">
        <f>IFERROR(IF(X336="",0,X336),"0")</f>
        <v/>
      </c>
      <c r="Y337" s="679" t="n"/>
      <c r="Z337" s="679" t="n"/>
    </row>
    <row r="338">
      <c r="A338" s="627" t="n"/>
      <c r="B338" s="627" t="n"/>
      <c r="C338" s="627" t="n"/>
      <c r="D338" s="627" t="n"/>
      <c r="E338" s="627" t="n"/>
      <c r="F338" s="627" t="n"/>
      <c r="G338" s="627" t="n"/>
      <c r="H338" s="627" t="n"/>
      <c r="I338" s="627" t="n"/>
      <c r="J338" s="627" t="n"/>
      <c r="K338" s="627" t="n"/>
      <c r="L338" s="627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кг</t>
        </is>
      </c>
      <c r="V338" s="678">
        <f>IFERROR(SUM(V336:V336),"0")</f>
        <v/>
      </c>
      <c r="W338" s="678">
        <f>IFERROR(SUM(W336:W336),"0")</f>
        <v/>
      </c>
      <c r="X338" s="43" t="n"/>
      <c r="Y338" s="679" t="n"/>
      <c r="Z338" s="679" t="n"/>
    </row>
    <row r="339" ht="27.75" customHeight="1">
      <c r="A339" s="371" t="inlineStr">
        <is>
          <t>Баварушка</t>
        </is>
      </c>
      <c r="B339" s="670" t="n"/>
      <c r="C339" s="670" t="n"/>
      <c r="D339" s="670" t="n"/>
      <c r="E339" s="670" t="n"/>
      <c r="F339" s="670" t="n"/>
      <c r="G339" s="670" t="n"/>
      <c r="H339" s="670" t="n"/>
      <c r="I339" s="670" t="n"/>
      <c r="J339" s="670" t="n"/>
      <c r="K339" s="670" t="n"/>
      <c r="L339" s="670" t="n"/>
      <c r="M339" s="670" t="n"/>
      <c r="N339" s="670" t="n"/>
      <c r="O339" s="670" t="n"/>
      <c r="P339" s="670" t="n"/>
      <c r="Q339" s="670" t="n"/>
      <c r="R339" s="670" t="n"/>
      <c r="S339" s="670" t="n"/>
      <c r="T339" s="670" t="n"/>
      <c r="U339" s="670" t="n"/>
      <c r="V339" s="670" t="n"/>
      <c r="W339" s="670" t="n"/>
      <c r="X339" s="670" t="n"/>
      <c r="Y339" s="55" t="n"/>
      <c r="Z339" s="55" t="n"/>
    </row>
    <row r="340" ht="16.5" customHeight="1">
      <c r="A340" s="372" t="inlineStr">
        <is>
          <t>Филейбургская</t>
        </is>
      </c>
      <c r="B340" s="627" t="n"/>
      <c r="C340" s="627" t="n"/>
      <c r="D340" s="627" t="n"/>
      <c r="E340" s="627" t="n"/>
      <c r="F340" s="627" t="n"/>
      <c r="G340" s="627" t="n"/>
      <c r="H340" s="627" t="n"/>
      <c r="I340" s="627" t="n"/>
      <c r="J340" s="627" t="n"/>
      <c r="K340" s="627" t="n"/>
      <c r="L340" s="627" t="n"/>
      <c r="M340" s="627" t="n"/>
      <c r="N340" s="627" t="n"/>
      <c r="O340" s="627" t="n"/>
      <c r="P340" s="627" t="n"/>
      <c r="Q340" s="627" t="n"/>
      <c r="R340" s="627" t="n"/>
      <c r="S340" s="627" t="n"/>
      <c r="T340" s="627" t="n"/>
      <c r="U340" s="627" t="n"/>
      <c r="V340" s="627" t="n"/>
      <c r="W340" s="627" t="n"/>
      <c r="X340" s="627" t="n"/>
      <c r="Y340" s="372" t="n"/>
      <c r="Z340" s="372" t="n"/>
    </row>
    <row r="341" ht="14.25" customHeight="1">
      <c r="A341" s="373" t="inlineStr">
        <is>
          <t>Вареные колбасы</t>
        </is>
      </c>
      <c r="B341" s="627" t="n"/>
      <c r="C341" s="627" t="n"/>
      <c r="D341" s="627" t="n"/>
      <c r="E341" s="627" t="n"/>
      <c r="F341" s="627" t="n"/>
      <c r="G341" s="627" t="n"/>
      <c r="H341" s="627" t="n"/>
      <c r="I341" s="627" t="n"/>
      <c r="J341" s="627" t="n"/>
      <c r="K341" s="627" t="n"/>
      <c r="L341" s="627" t="n"/>
      <c r="M341" s="627" t="n"/>
      <c r="N341" s="627" t="n"/>
      <c r="O341" s="627" t="n"/>
      <c r="P341" s="627" t="n"/>
      <c r="Q341" s="627" t="n"/>
      <c r="R341" s="627" t="n"/>
      <c r="S341" s="627" t="n"/>
      <c r="T341" s="627" t="n"/>
      <c r="U341" s="627" t="n"/>
      <c r="V341" s="627" t="n"/>
      <c r="W341" s="627" t="n"/>
      <c r="X341" s="627" t="n"/>
      <c r="Y341" s="373" t="n"/>
      <c r="Z341" s="373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74" t="n">
        <v>4607091389708</v>
      </c>
      <c r="E342" s="639" t="n"/>
      <c r="F342" s="671" t="n">
        <v>0.45</v>
      </c>
      <c r="G342" s="38" t="n">
        <v>6</v>
      </c>
      <c r="H342" s="671" t="n">
        <v>2.7</v>
      </c>
      <c r="I342" s="671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673" t="n"/>
      <c r="P342" s="673" t="n"/>
      <c r="Q342" s="673" t="n"/>
      <c r="R342" s="639" t="n"/>
      <c r="S342" s="40" t="inlineStr"/>
      <c r="T342" s="40" t="inlineStr"/>
      <c r="U342" s="41" t="inlineStr">
        <is>
          <t>кг</t>
        </is>
      </c>
      <c r="V342" s="674" t="n">
        <v>0</v>
      </c>
      <c r="W342" s="675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74" t="n">
        <v>4607091389692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>
      <c r="A344" s="382" t="n"/>
      <c r="B344" s="627" t="n"/>
      <c r="C344" s="627" t="n"/>
      <c r="D344" s="627" t="n"/>
      <c r="E344" s="627" t="n"/>
      <c r="F344" s="627" t="n"/>
      <c r="G344" s="627" t="n"/>
      <c r="H344" s="627" t="n"/>
      <c r="I344" s="627" t="n"/>
      <c r="J344" s="627" t="n"/>
      <c r="K344" s="627" t="n"/>
      <c r="L344" s="627" t="n"/>
      <c r="M344" s="676" t="n"/>
      <c r="N344" s="677" t="inlineStr">
        <is>
          <t>Итого</t>
        </is>
      </c>
      <c r="O344" s="647" t="n"/>
      <c r="P344" s="647" t="n"/>
      <c r="Q344" s="647" t="n"/>
      <c r="R344" s="647" t="n"/>
      <c r="S344" s="647" t="n"/>
      <c r="T344" s="648" t="n"/>
      <c r="U344" s="43" t="inlineStr">
        <is>
          <t>кор</t>
        </is>
      </c>
      <c r="V344" s="678">
        <f>IFERROR(V342/H342,"0")+IFERROR(V343/H343,"0")</f>
        <v/>
      </c>
      <c r="W344" s="678">
        <f>IFERROR(W342/H342,"0")+IFERROR(W343/H343,"0")</f>
        <v/>
      </c>
      <c r="X344" s="678">
        <f>IFERROR(IF(X342="",0,X342),"0")+IFERROR(IF(X343="",0,X343),"0")</f>
        <v/>
      </c>
      <c r="Y344" s="679" t="n"/>
      <c r="Z344" s="679" t="n"/>
    </row>
    <row r="345">
      <c r="A345" s="627" t="n"/>
      <c r="B345" s="627" t="n"/>
      <c r="C345" s="627" t="n"/>
      <c r="D345" s="627" t="n"/>
      <c r="E345" s="627" t="n"/>
      <c r="F345" s="627" t="n"/>
      <c r="G345" s="627" t="n"/>
      <c r="H345" s="627" t="n"/>
      <c r="I345" s="627" t="n"/>
      <c r="J345" s="627" t="n"/>
      <c r="K345" s="627" t="n"/>
      <c r="L345" s="627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кг</t>
        </is>
      </c>
      <c r="V345" s="678">
        <f>IFERROR(SUM(V342:V343),"0")</f>
        <v/>
      </c>
      <c r="W345" s="678">
        <f>IFERROR(SUM(W342:W343),"0")</f>
        <v/>
      </c>
      <c r="X345" s="43" t="n"/>
      <c r="Y345" s="679" t="n"/>
      <c r="Z345" s="679" t="n"/>
    </row>
    <row r="346" ht="14.25" customHeight="1">
      <c r="A346" s="373" t="inlineStr">
        <is>
          <t>Копченые колбасы</t>
        </is>
      </c>
      <c r="B346" s="627" t="n"/>
      <c r="C346" s="627" t="n"/>
      <c r="D346" s="627" t="n"/>
      <c r="E346" s="627" t="n"/>
      <c r="F346" s="627" t="n"/>
      <c r="G346" s="627" t="n"/>
      <c r="H346" s="627" t="n"/>
      <c r="I346" s="627" t="n"/>
      <c r="J346" s="627" t="n"/>
      <c r="K346" s="627" t="n"/>
      <c r="L346" s="627" t="n"/>
      <c r="M346" s="627" t="n"/>
      <c r="N346" s="627" t="n"/>
      <c r="O346" s="627" t="n"/>
      <c r="P346" s="627" t="n"/>
      <c r="Q346" s="627" t="n"/>
      <c r="R346" s="627" t="n"/>
      <c r="S346" s="627" t="n"/>
      <c r="T346" s="627" t="n"/>
      <c r="U346" s="627" t="n"/>
      <c r="V346" s="627" t="n"/>
      <c r="W346" s="627" t="n"/>
      <c r="X346" s="627" t="n"/>
      <c r="Y346" s="373" t="n"/>
      <c r="Z346" s="373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74" t="n">
        <v>4607091389753</v>
      </c>
      <c r="E347" s="639" t="n"/>
      <c r="F347" s="671" t="n">
        <v>0.7</v>
      </c>
      <c r="G347" s="38" t="n">
        <v>6</v>
      </c>
      <c r="H347" s="671" t="n">
        <v>4.2</v>
      </c>
      <c r="I347" s="671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673" t="n"/>
      <c r="P347" s="673" t="n"/>
      <c r="Q347" s="673" t="n"/>
      <c r="R347" s="639" t="n"/>
      <c r="S347" s="40" t="inlineStr"/>
      <c r="T347" s="40" t="inlineStr"/>
      <c r="U347" s="41" t="inlineStr">
        <is>
          <t>кг</t>
        </is>
      </c>
      <c r="V347" s="674" t="n">
        <v>220</v>
      </c>
      <c r="W347" s="675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74" t="n">
        <v>4607091389760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74" t="n">
        <v>4607091389746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220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74" t="n">
        <v>4680115882928</v>
      </c>
      <c r="E350" s="639" t="n"/>
      <c r="F350" s="671" t="n">
        <v>0.28</v>
      </c>
      <c r="G350" s="38" t="n">
        <v>6</v>
      </c>
      <c r="H350" s="671" t="n">
        <v>1.68</v>
      </c>
      <c r="I350" s="671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168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74" t="n">
        <v>4680115883147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74" t="n">
        <v>4607091384338</v>
      </c>
      <c r="E352" s="639" t="n"/>
      <c r="F352" s="671" t="n">
        <v>0.35</v>
      </c>
      <c r="G352" s="38" t="n">
        <v>6</v>
      </c>
      <c r="H352" s="671" t="n">
        <v>2.1</v>
      </c>
      <c r="I352" s="671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122.5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74" t="n">
        <v>4680115883154</v>
      </c>
      <c r="E353" s="639" t="n"/>
      <c r="F353" s="671" t="n">
        <v>0.28</v>
      </c>
      <c r="G353" s="38" t="n">
        <v>6</v>
      </c>
      <c r="H353" s="671" t="n">
        <v>1.68</v>
      </c>
      <c r="I353" s="671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74" t="n">
        <v>4607091389524</v>
      </c>
      <c r="E354" s="639" t="n"/>
      <c r="F354" s="671" t="n">
        <v>0.35</v>
      </c>
      <c r="G354" s="38" t="n">
        <v>6</v>
      </c>
      <c r="H354" s="671" t="n">
        <v>2.1</v>
      </c>
      <c r="I354" s="671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35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74" t="n">
        <v>4680115883161</v>
      </c>
      <c r="E355" s="639" t="n"/>
      <c r="F355" s="671" t="n">
        <v>0.28</v>
      </c>
      <c r="G355" s="38" t="n">
        <v>6</v>
      </c>
      <c r="H355" s="671" t="n">
        <v>1.68</v>
      </c>
      <c r="I355" s="671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74" t="n">
        <v>4607091384345</v>
      </c>
      <c r="E356" s="639" t="n"/>
      <c r="F356" s="671" t="n">
        <v>0.35</v>
      </c>
      <c r="G356" s="38" t="n">
        <v>6</v>
      </c>
      <c r="H356" s="671" t="n">
        <v>2.1</v>
      </c>
      <c r="I356" s="671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74" t="n">
        <v>4680115883178</v>
      </c>
      <c r="E357" s="639" t="n"/>
      <c r="F357" s="671" t="n">
        <v>0.28</v>
      </c>
      <c r="G357" s="38" t="n">
        <v>6</v>
      </c>
      <c r="H357" s="671" t="n">
        <v>1.68</v>
      </c>
      <c r="I357" s="671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74" t="n">
        <v>4607091389531</v>
      </c>
      <c r="E358" s="639" t="n"/>
      <c r="F358" s="671" t="n">
        <v>0.35</v>
      </c>
      <c r="G358" s="38" t="n">
        <v>6</v>
      </c>
      <c r="H358" s="671" t="n">
        <v>2.1</v>
      </c>
      <c r="I358" s="671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140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74" t="n">
        <v>4680115883185</v>
      </c>
      <c r="E359" s="639" t="n"/>
      <c r="F359" s="671" t="n">
        <v>0.28</v>
      </c>
      <c r="G359" s="38" t="n">
        <v>6</v>
      </c>
      <c r="H359" s="671" t="n">
        <v>1.68</v>
      </c>
      <c r="I359" s="671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3" t="inlineStr">
        <is>
          <t>В/к колбасы «Филейбургская с душистым чесноком» срез Фикс.вес 0,28 фиброуз в/у Баварушка</t>
        </is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382" t="n"/>
      <c r="B360" s="627" t="n"/>
      <c r="C360" s="627" t="n"/>
      <c r="D360" s="627" t="n"/>
      <c r="E360" s="627" t="n"/>
      <c r="F360" s="627" t="n"/>
      <c r="G360" s="627" t="n"/>
      <c r="H360" s="627" t="n"/>
      <c r="I360" s="627" t="n"/>
      <c r="J360" s="627" t="n"/>
      <c r="K360" s="627" t="n"/>
      <c r="L360" s="627" t="n"/>
      <c r="M360" s="676" t="n"/>
      <c r="N360" s="677" t="inlineStr">
        <is>
          <t>Итого</t>
        </is>
      </c>
      <c r="O360" s="647" t="n"/>
      <c r="P360" s="647" t="n"/>
      <c r="Q360" s="647" t="n"/>
      <c r="R360" s="647" t="n"/>
      <c r="S360" s="647" t="n"/>
      <c r="T360" s="648" t="n"/>
      <c r="U360" s="43" t="inlineStr">
        <is>
          <t>кор</t>
        </is>
      </c>
      <c r="V360" s="67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8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678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679" t="n"/>
      <c r="Z360" s="679" t="n"/>
    </row>
    <row r="361">
      <c r="A361" s="627" t="n"/>
      <c r="B361" s="627" t="n"/>
      <c r="C361" s="627" t="n"/>
      <c r="D361" s="627" t="n"/>
      <c r="E361" s="627" t="n"/>
      <c r="F361" s="627" t="n"/>
      <c r="G361" s="627" t="n"/>
      <c r="H361" s="627" t="n"/>
      <c r="I361" s="627" t="n"/>
      <c r="J361" s="627" t="n"/>
      <c r="K361" s="627" t="n"/>
      <c r="L361" s="627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кг</t>
        </is>
      </c>
      <c r="V361" s="678">
        <f>IFERROR(SUM(V347:V359),"0")</f>
        <v/>
      </c>
      <c r="W361" s="678">
        <f>IFERROR(SUM(W347:W359),"0")</f>
        <v/>
      </c>
      <c r="X361" s="43" t="n"/>
      <c r="Y361" s="679" t="n"/>
      <c r="Z361" s="679" t="n"/>
    </row>
    <row r="362" ht="14.25" customHeight="1">
      <c r="A362" s="373" t="inlineStr">
        <is>
          <t>Сосиски</t>
        </is>
      </c>
      <c r="B362" s="627" t="n"/>
      <c r="C362" s="627" t="n"/>
      <c r="D362" s="627" t="n"/>
      <c r="E362" s="627" t="n"/>
      <c r="F362" s="627" t="n"/>
      <c r="G362" s="627" t="n"/>
      <c r="H362" s="627" t="n"/>
      <c r="I362" s="627" t="n"/>
      <c r="J362" s="627" t="n"/>
      <c r="K362" s="627" t="n"/>
      <c r="L362" s="627" t="n"/>
      <c r="M362" s="627" t="n"/>
      <c r="N362" s="627" t="n"/>
      <c r="O362" s="627" t="n"/>
      <c r="P362" s="627" t="n"/>
      <c r="Q362" s="627" t="n"/>
      <c r="R362" s="627" t="n"/>
      <c r="S362" s="627" t="n"/>
      <c r="T362" s="627" t="n"/>
      <c r="U362" s="627" t="n"/>
      <c r="V362" s="627" t="n"/>
      <c r="W362" s="627" t="n"/>
      <c r="X362" s="627" t="n"/>
      <c r="Y362" s="373" t="n"/>
      <c r="Z362" s="373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74" t="n">
        <v>4607091389685</v>
      </c>
      <c r="E363" s="639" t="n"/>
      <c r="F363" s="671" t="n">
        <v>1.3</v>
      </c>
      <c r="G363" s="38" t="n">
        <v>6</v>
      </c>
      <c r="H363" s="671" t="n">
        <v>7.8</v>
      </c>
      <c r="I363" s="671" t="n">
        <v>8.346</v>
      </c>
      <c r="J363" s="38" t="n">
        <v>56</v>
      </c>
      <c r="K363" s="38" t="inlineStr">
        <is>
          <t>8</t>
        </is>
      </c>
      <c r="L363" s="39" t="inlineStr">
        <is>
          <t>СК3</t>
        </is>
      </c>
      <c r="M363" s="38" t="n">
        <v>45</v>
      </c>
      <c r="N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673" t="n"/>
      <c r="P363" s="673" t="n"/>
      <c r="Q363" s="673" t="n"/>
      <c r="R363" s="639" t="n"/>
      <c r="S363" s="40" t="inlineStr"/>
      <c r="T363" s="40" t="inlineStr"/>
      <c r="U363" s="41" t="inlineStr">
        <is>
          <t>кг</t>
        </is>
      </c>
      <c r="V363" s="674" t="n">
        <v>0</v>
      </c>
      <c r="W363" s="675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74" t="n">
        <v>4607091389654</v>
      </c>
      <c r="E364" s="639" t="n"/>
      <c r="F364" s="671" t="n">
        <v>0.33</v>
      </c>
      <c r="G364" s="38" t="n">
        <v>6</v>
      </c>
      <c r="H364" s="671" t="n">
        <v>1.98</v>
      </c>
      <c r="I364" s="671" t="n">
        <v>2.258</v>
      </c>
      <c r="J364" s="38" t="n">
        <v>156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74" t="n">
        <v>4607091384352</v>
      </c>
      <c r="E365" s="639" t="n"/>
      <c r="F365" s="671" t="n">
        <v>0.6</v>
      </c>
      <c r="G365" s="38" t="n">
        <v>4</v>
      </c>
      <c r="H365" s="671" t="n">
        <v>2.4</v>
      </c>
      <c r="I365" s="671" t="n">
        <v>2.646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74" t="n">
        <v>4607091389661</v>
      </c>
      <c r="E366" s="639" t="n"/>
      <c r="F366" s="671" t="n">
        <v>0.55</v>
      </c>
      <c r="G366" s="38" t="n">
        <v>4</v>
      </c>
      <c r="H366" s="671" t="n">
        <v>2.2</v>
      </c>
      <c r="I366" s="671" t="n">
        <v>2.492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>
      <c r="A367" s="382" t="n"/>
      <c r="B367" s="627" t="n"/>
      <c r="C367" s="627" t="n"/>
      <c r="D367" s="627" t="n"/>
      <c r="E367" s="627" t="n"/>
      <c r="F367" s="627" t="n"/>
      <c r="G367" s="627" t="n"/>
      <c r="H367" s="627" t="n"/>
      <c r="I367" s="627" t="n"/>
      <c r="J367" s="627" t="n"/>
      <c r="K367" s="627" t="n"/>
      <c r="L367" s="627" t="n"/>
      <c r="M367" s="676" t="n"/>
      <c r="N367" s="677" t="inlineStr">
        <is>
          <t>Итого</t>
        </is>
      </c>
      <c r="O367" s="647" t="n"/>
      <c r="P367" s="647" t="n"/>
      <c r="Q367" s="647" t="n"/>
      <c r="R367" s="647" t="n"/>
      <c r="S367" s="647" t="n"/>
      <c r="T367" s="648" t="n"/>
      <c r="U367" s="43" t="inlineStr">
        <is>
          <t>кор</t>
        </is>
      </c>
      <c r="V367" s="678">
        <f>IFERROR(V363/H363,"0")+IFERROR(V364/H364,"0")+IFERROR(V365/H365,"0")+IFERROR(V366/H366,"0")</f>
        <v/>
      </c>
      <c r="W367" s="678">
        <f>IFERROR(W363/H363,"0")+IFERROR(W364/H364,"0")+IFERROR(W365/H365,"0")+IFERROR(W366/H366,"0")</f>
        <v/>
      </c>
      <c r="X367" s="678">
        <f>IFERROR(IF(X363="",0,X363),"0")+IFERROR(IF(X364="",0,X364),"0")+IFERROR(IF(X365="",0,X365),"0")+IFERROR(IF(X366="",0,X366),"0")</f>
        <v/>
      </c>
      <c r="Y367" s="679" t="n"/>
      <c r="Z367" s="679" t="n"/>
    </row>
    <row r="368">
      <c r="A368" s="627" t="n"/>
      <c r="B368" s="627" t="n"/>
      <c r="C368" s="627" t="n"/>
      <c r="D368" s="627" t="n"/>
      <c r="E368" s="627" t="n"/>
      <c r="F368" s="627" t="n"/>
      <c r="G368" s="627" t="n"/>
      <c r="H368" s="627" t="n"/>
      <c r="I368" s="627" t="n"/>
      <c r="J368" s="627" t="n"/>
      <c r="K368" s="627" t="n"/>
      <c r="L368" s="627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кг</t>
        </is>
      </c>
      <c r="V368" s="678">
        <f>IFERROR(SUM(V363:V366),"0")</f>
        <v/>
      </c>
      <c r="W368" s="678">
        <f>IFERROR(SUM(W363:W366),"0")</f>
        <v/>
      </c>
      <c r="X368" s="43" t="n"/>
      <c r="Y368" s="679" t="n"/>
      <c r="Z368" s="679" t="n"/>
    </row>
    <row r="369" ht="14.25" customHeight="1">
      <c r="A369" s="373" t="inlineStr">
        <is>
          <t>Сардельки</t>
        </is>
      </c>
      <c r="B369" s="627" t="n"/>
      <c r="C369" s="627" t="n"/>
      <c r="D369" s="627" t="n"/>
      <c r="E369" s="627" t="n"/>
      <c r="F369" s="627" t="n"/>
      <c r="G369" s="627" t="n"/>
      <c r="H369" s="627" t="n"/>
      <c r="I369" s="627" t="n"/>
      <c r="J369" s="627" t="n"/>
      <c r="K369" s="627" t="n"/>
      <c r="L369" s="627" t="n"/>
      <c r="M369" s="627" t="n"/>
      <c r="N369" s="627" t="n"/>
      <c r="O369" s="627" t="n"/>
      <c r="P369" s="627" t="n"/>
      <c r="Q369" s="627" t="n"/>
      <c r="R369" s="627" t="n"/>
      <c r="S369" s="627" t="n"/>
      <c r="T369" s="627" t="n"/>
      <c r="U369" s="627" t="n"/>
      <c r="V369" s="627" t="n"/>
      <c r="W369" s="627" t="n"/>
      <c r="X369" s="627" t="n"/>
      <c r="Y369" s="373" t="n"/>
      <c r="Z369" s="373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74" t="n">
        <v>4680115881648</v>
      </c>
      <c r="E370" s="639" t="n"/>
      <c r="F370" s="671" t="n">
        <v>1</v>
      </c>
      <c r="G370" s="38" t="n">
        <v>4</v>
      </c>
      <c r="H370" s="671" t="n">
        <v>4</v>
      </c>
      <c r="I370" s="671" t="n">
        <v>4.404</v>
      </c>
      <c r="J370" s="38" t="n">
        <v>104</v>
      </c>
      <c r="K370" s="38" t="inlineStr">
        <is>
          <t>8</t>
        </is>
      </c>
      <c r="L370" s="39" t="inlineStr">
        <is>
          <t>СК2</t>
        </is>
      </c>
      <c r="M370" s="38" t="n">
        <v>35</v>
      </c>
      <c r="N370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673" t="n"/>
      <c r="P370" s="673" t="n"/>
      <c r="Q370" s="673" t="n"/>
      <c r="R370" s="639" t="n"/>
      <c r="S370" s="40" t="inlineStr"/>
      <c r="T370" s="40" t="inlineStr"/>
      <c r="U370" s="41" t="inlineStr">
        <is>
          <t>кг</t>
        </is>
      </c>
      <c r="V370" s="674" t="n">
        <v>0</v>
      </c>
      <c r="W370" s="675">
        <f>IFERROR(IF(V370="",0,CEILING((V370/$H370),1)*$H370),"")</f>
        <v/>
      </c>
      <c r="X370" s="42">
        <f>IFERROR(IF(W370=0,"",ROUNDUP(W370/H370,0)*0.01196),"")</f>
        <v/>
      </c>
      <c r="Y370" s="69" t="inlineStr"/>
      <c r="Z370" s="70" t="inlineStr"/>
      <c r="AD370" s="71" t="n"/>
      <c r="BA370" s="272" t="inlineStr">
        <is>
          <t>КИ</t>
        </is>
      </c>
    </row>
    <row r="371">
      <c r="A371" s="382" t="n"/>
      <c r="B371" s="627" t="n"/>
      <c r="C371" s="627" t="n"/>
      <c r="D371" s="627" t="n"/>
      <c r="E371" s="627" t="n"/>
      <c r="F371" s="627" t="n"/>
      <c r="G371" s="627" t="n"/>
      <c r="H371" s="627" t="n"/>
      <c r="I371" s="627" t="n"/>
      <c r="J371" s="627" t="n"/>
      <c r="K371" s="627" t="n"/>
      <c r="L371" s="627" t="n"/>
      <c r="M371" s="676" t="n"/>
      <c r="N371" s="677" t="inlineStr">
        <is>
          <t>Итого</t>
        </is>
      </c>
      <c r="O371" s="647" t="n"/>
      <c r="P371" s="647" t="n"/>
      <c r="Q371" s="647" t="n"/>
      <c r="R371" s="647" t="n"/>
      <c r="S371" s="647" t="n"/>
      <c r="T371" s="648" t="n"/>
      <c r="U371" s="43" t="inlineStr">
        <is>
          <t>кор</t>
        </is>
      </c>
      <c r="V371" s="678">
        <f>IFERROR(V370/H370,"0")</f>
        <v/>
      </c>
      <c r="W371" s="678">
        <f>IFERROR(W370/H370,"0")</f>
        <v/>
      </c>
      <c r="X371" s="678">
        <f>IFERROR(IF(X370="",0,X370),"0")</f>
        <v/>
      </c>
      <c r="Y371" s="679" t="n"/>
      <c r="Z371" s="679" t="n"/>
    </row>
    <row r="372">
      <c r="A372" s="627" t="n"/>
      <c r="B372" s="627" t="n"/>
      <c r="C372" s="627" t="n"/>
      <c r="D372" s="627" t="n"/>
      <c r="E372" s="627" t="n"/>
      <c r="F372" s="627" t="n"/>
      <c r="G372" s="627" t="n"/>
      <c r="H372" s="627" t="n"/>
      <c r="I372" s="627" t="n"/>
      <c r="J372" s="627" t="n"/>
      <c r="K372" s="627" t="n"/>
      <c r="L372" s="627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кг</t>
        </is>
      </c>
      <c r="V372" s="678">
        <f>IFERROR(SUM(V370:V370),"0")</f>
        <v/>
      </c>
      <c r="W372" s="678">
        <f>IFERROR(SUM(W370:W370),"0")</f>
        <v/>
      </c>
      <c r="X372" s="43" t="n"/>
      <c r="Y372" s="679" t="n"/>
      <c r="Z372" s="679" t="n"/>
    </row>
    <row r="373" ht="14.25" customHeight="1">
      <c r="A373" s="373" t="inlineStr">
        <is>
          <t>Сыровяленые колбасы</t>
        </is>
      </c>
      <c r="B373" s="627" t="n"/>
      <c r="C373" s="627" t="n"/>
      <c r="D373" s="627" t="n"/>
      <c r="E373" s="627" t="n"/>
      <c r="F373" s="627" t="n"/>
      <c r="G373" s="627" t="n"/>
      <c r="H373" s="627" t="n"/>
      <c r="I373" s="627" t="n"/>
      <c r="J373" s="627" t="n"/>
      <c r="K373" s="627" t="n"/>
      <c r="L373" s="627" t="n"/>
      <c r="M373" s="627" t="n"/>
      <c r="N373" s="627" t="n"/>
      <c r="O373" s="627" t="n"/>
      <c r="P373" s="627" t="n"/>
      <c r="Q373" s="627" t="n"/>
      <c r="R373" s="627" t="n"/>
      <c r="S373" s="627" t="n"/>
      <c r="T373" s="627" t="n"/>
      <c r="U373" s="627" t="n"/>
      <c r="V373" s="627" t="n"/>
      <c r="W373" s="627" t="n"/>
      <c r="X373" s="627" t="n"/>
      <c r="Y373" s="373" t="n"/>
      <c r="Z373" s="373" t="n"/>
    </row>
    <row r="374" ht="27" customHeight="1">
      <c r="A374" s="64" t="inlineStr">
        <is>
          <t>SU003060</t>
        </is>
      </c>
      <c r="B374" s="64" t="inlineStr">
        <is>
          <t>P003624</t>
        </is>
      </c>
      <c r="C374" s="37" t="n">
        <v>4301170009</v>
      </c>
      <c r="D374" s="374" t="n">
        <v>4680115882997</v>
      </c>
      <c r="E374" s="639" t="n"/>
      <c r="F374" s="671" t="n">
        <v>0.13</v>
      </c>
      <c r="G374" s="38" t="n">
        <v>10</v>
      </c>
      <c r="H374" s="671" t="n">
        <v>1.3</v>
      </c>
      <c r="I374" s="671" t="n">
        <v>1.46</v>
      </c>
      <c r="J374" s="38" t="n">
        <v>200</v>
      </c>
      <c r="K374" s="38" t="inlineStr">
        <is>
          <t>10</t>
        </is>
      </c>
      <c r="L374" s="39" t="inlineStr">
        <is>
          <t>ДК</t>
        </is>
      </c>
      <c r="M374" s="38" t="n">
        <v>150</v>
      </c>
      <c r="N374" s="879" t="inlineStr">
        <is>
          <t>с/в колбасы «Филейбургская с филе сочного окорока» ф/в 0,13 н/о ТМ «Баварушка»</t>
        </is>
      </c>
      <c r="O374" s="673" t="n"/>
      <c r="P374" s="673" t="n"/>
      <c r="Q374" s="673" t="n"/>
      <c r="R374" s="639" t="n"/>
      <c r="S374" s="40" t="inlineStr"/>
      <c r="T374" s="40" t="inlineStr"/>
      <c r="U374" s="41" t="inlineStr">
        <is>
          <t>кг</t>
        </is>
      </c>
      <c r="V374" s="674" t="n">
        <v>13</v>
      </c>
      <c r="W374" s="675">
        <f>IFERROR(IF(V374="",0,CEILING((V374/$H374),1)*$H374),"")</f>
        <v/>
      </c>
      <c r="X374" s="42">
        <f>IFERROR(IF(W374=0,"",ROUNDUP(W374/H374,0)*0.00673),"")</f>
        <v/>
      </c>
      <c r="Y374" s="69" t="inlineStr"/>
      <c r="Z374" s="70" t="inlineStr"/>
      <c r="AD374" s="71" t="n"/>
      <c r="BA374" s="273" t="inlineStr">
        <is>
          <t>КИ</t>
        </is>
      </c>
    </row>
    <row r="375">
      <c r="A375" s="382" t="n"/>
      <c r="B375" s="627" t="n"/>
      <c r="C375" s="627" t="n"/>
      <c r="D375" s="627" t="n"/>
      <c r="E375" s="627" t="n"/>
      <c r="F375" s="627" t="n"/>
      <c r="G375" s="627" t="n"/>
      <c r="H375" s="627" t="n"/>
      <c r="I375" s="627" t="n"/>
      <c r="J375" s="627" t="n"/>
      <c r="K375" s="627" t="n"/>
      <c r="L375" s="627" t="n"/>
      <c r="M375" s="676" t="n"/>
      <c r="N375" s="677" t="inlineStr">
        <is>
          <t>Итого</t>
        </is>
      </c>
      <c r="O375" s="647" t="n"/>
      <c r="P375" s="647" t="n"/>
      <c r="Q375" s="647" t="n"/>
      <c r="R375" s="647" t="n"/>
      <c r="S375" s="647" t="n"/>
      <c r="T375" s="648" t="n"/>
      <c r="U375" s="43" t="inlineStr">
        <is>
          <t>кор</t>
        </is>
      </c>
      <c r="V375" s="678">
        <f>IFERROR(V374/H374,"0")</f>
        <v/>
      </c>
      <c r="W375" s="678">
        <f>IFERROR(W374/H374,"0")</f>
        <v/>
      </c>
      <c r="X375" s="678">
        <f>IFERROR(IF(X374="",0,X374),"0")</f>
        <v/>
      </c>
      <c r="Y375" s="679" t="n"/>
      <c r="Z375" s="679" t="n"/>
    </row>
    <row r="376">
      <c r="A376" s="627" t="n"/>
      <c r="B376" s="627" t="n"/>
      <c r="C376" s="627" t="n"/>
      <c r="D376" s="627" t="n"/>
      <c r="E376" s="627" t="n"/>
      <c r="F376" s="627" t="n"/>
      <c r="G376" s="627" t="n"/>
      <c r="H376" s="627" t="n"/>
      <c r="I376" s="627" t="n"/>
      <c r="J376" s="627" t="n"/>
      <c r="K376" s="627" t="n"/>
      <c r="L376" s="627" t="n"/>
      <c r="M376" s="676" t="n"/>
      <c r="N376" s="677" t="inlineStr">
        <is>
          <t>Итого</t>
        </is>
      </c>
      <c r="O376" s="647" t="n"/>
      <c r="P376" s="647" t="n"/>
      <c r="Q376" s="647" t="n"/>
      <c r="R376" s="647" t="n"/>
      <c r="S376" s="647" t="n"/>
      <c r="T376" s="648" t="n"/>
      <c r="U376" s="43" t="inlineStr">
        <is>
          <t>кг</t>
        </is>
      </c>
      <c r="V376" s="678">
        <f>IFERROR(SUM(V374:V374),"0")</f>
        <v/>
      </c>
      <c r="W376" s="678">
        <f>IFERROR(SUM(W374:W374),"0")</f>
        <v/>
      </c>
      <c r="X376" s="43" t="n"/>
      <c r="Y376" s="679" t="n"/>
      <c r="Z376" s="679" t="n"/>
    </row>
    <row r="377" ht="16.5" customHeight="1">
      <c r="A377" s="372" t="inlineStr">
        <is>
          <t>Балыкбургская</t>
        </is>
      </c>
      <c r="B377" s="627" t="n"/>
      <c r="C377" s="627" t="n"/>
      <c r="D377" s="627" t="n"/>
      <c r="E377" s="627" t="n"/>
      <c r="F377" s="627" t="n"/>
      <c r="G377" s="627" t="n"/>
      <c r="H377" s="627" t="n"/>
      <c r="I377" s="627" t="n"/>
      <c r="J377" s="627" t="n"/>
      <c r="K377" s="627" t="n"/>
      <c r="L377" s="627" t="n"/>
      <c r="M377" s="627" t="n"/>
      <c r="N377" s="627" t="n"/>
      <c r="O377" s="627" t="n"/>
      <c r="P377" s="627" t="n"/>
      <c r="Q377" s="627" t="n"/>
      <c r="R377" s="627" t="n"/>
      <c r="S377" s="627" t="n"/>
      <c r="T377" s="627" t="n"/>
      <c r="U377" s="627" t="n"/>
      <c r="V377" s="627" t="n"/>
      <c r="W377" s="627" t="n"/>
      <c r="X377" s="627" t="n"/>
      <c r="Y377" s="372" t="n"/>
      <c r="Z377" s="372" t="n"/>
    </row>
    <row r="378" ht="14.25" customHeight="1">
      <c r="A378" s="373" t="inlineStr">
        <is>
          <t>Ветчины</t>
        </is>
      </c>
      <c r="B378" s="627" t="n"/>
      <c r="C378" s="627" t="n"/>
      <c r="D378" s="627" t="n"/>
      <c r="E378" s="627" t="n"/>
      <c r="F378" s="627" t="n"/>
      <c r="G378" s="627" t="n"/>
      <c r="H378" s="627" t="n"/>
      <c r="I378" s="627" t="n"/>
      <c r="J378" s="627" t="n"/>
      <c r="K378" s="627" t="n"/>
      <c r="L378" s="627" t="n"/>
      <c r="M378" s="627" t="n"/>
      <c r="N378" s="627" t="n"/>
      <c r="O378" s="627" t="n"/>
      <c r="P378" s="627" t="n"/>
      <c r="Q378" s="627" t="n"/>
      <c r="R378" s="627" t="n"/>
      <c r="S378" s="627" t="n"/>
      <c r="T378" s="627" t="n"/>
      <c r="U378" s="627" t="n"/>
      <c r="V378" s="627" t="n"/>
      <c r="W378" s="627" t="n"/>
      <c r="X378" s="627" t="n"/>
      <c r="Y378" s="373" t="n"/>
      <c r="Z378" s="373" t="n"/>
    </row>
    <row r="379" ht="27" customHeight="1">
      <c r="A379" s="64" t="inlineStr">
        <is>
          <t>SU002542</t>
        </is>
      </c>
      <c r="B379" s="64" t="inlineStr">
        <is>
          <t>P002847</t>
        </is>
      </c>
      <c r="C379" s="37" t="n">
        <v>4301020196</v>
      </c>
      <c r="D379" s="374" t="n">
        <v>4607091389388</v>
      </c>
      <c r="E379" s="639" t="n"/>
      <c r="F379" s="671" t="n">
        <v>1.3</v>
      </c>
      <c r="G379" s="38" t="n">
        <v>4</v>
      </c>
      <c r="H379" s="671" t="n">
        <v>5.2</v>
      </c>
      <c r="I379" s="671" t="n">
        <v>5.608</v>
      </c>
      <c r="J379" s="38" t="n">
        <v>104</v>
      </c>
      <c r="K379" s="38" t="inlineStr">
        <is>
          <t>8</t>
        </is>
      </c>
      <c r="L379" s="39" t="inlineStr">
        <is>
          <t>СК3</t>
        </is>
      </c>
      <c r="M379" s="38" t="n">
        <v>35</v>
      </c>
      <c r="N379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9" s="673" t="n"/>
      <c r="P379" s="673" t="n"/>
      <c r="Q379" s="673" t="n"/>
      <c r="R379" s="639" t="n"/>
      <c r="S379" s="40" t="inlineStr"/>
      <c r="T379" s="40" t="inlineStr"/>
      <c r="U379" s="41" t="inlineStr">
        <is>
          <t>кг</t>
        </is>
      </c>
      <c r="V379" s="674" t="n">
        <v>0</v>
      </c>
      <c r="W379" s="675">
        <f>IFERROR(IF(V379="",0,CEILING((V379/$H379),1)*$H379),"")</f>
        <v/>
      </c>
      <c r="X379" s="42">
        <f>IFERROR(IF(W379=0,"",ROUNDUP(W379/H379,0)*0.01196),"")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SU002319</t>
        </is>
      </c>
      <c r="B380" s="64" t="inlineStr">
        <is>
          <t>P002597</t>
        </is>
      </c>
      <c r="C380" s="37" t="n">
        <v>4301020185</v>
      </c>
      <c r="D380" s="374" t="n">
        <v>4607091389364</v>
      </c>
      <c r="E380" s="639" t="n"/>
      <c r="F380" s="671" t="n">
        <v>0.42</v>
      </c>
      <c r="G380" s="38" t="n">
        <v>6</v>
      </c>
      <c r="H380" s="671" t="n">
        <v>2.52</v>
      </c>
      <c r="I380" s="671" t="n">
        <v>2.75</v>
      </c>
      <c r="J380" s="38" t="n">
        <v>156</v>
      </c>
      <c r="K380" s="38" t="inlineStr">
        <is>
          <t>12</t>
        </is>
      </c>
      <c r="L380" s="39" t="inlineStr">
        <is>
          <t>СК3</t>
        </is>
      </c>
      <c r="M380" s="38" t="n">
        <v>35</v>
      </c>
      <c r="N380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0" s="673" t="n"/>
      <c r="P380" s="673" t="n"/>
      <c r="Q380" s="673" t="n"/>
      <c r="R380" s="639" t="n"/>
      <c r="S380" s="40" t="inlineStr"/>
      <c r="T380" s="40" t="inlineStr"/>
      <c r="U380" s="41" t="inlineStr">
        <is>
          <t>кг</t>
        </is>
      </c>
      <c r="V380" s="674" t="n">
        <v>0</v>
      </c>
      <c r="W380" s="675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82" t="n"/>
      <c r="B381" s="627" t="n"/>
      <c r="C381" s="627" t="n"/>
      <c r="D381" s="627" t="n"/>
      <c r="E381" s="627" t="n"/>
      <c r="F381" s="627" t="n"/>
      <c r="G381" s="627" t="n"/>
      <c r="H381" s="627" t="n"/>
      <c r="I381" s="627" t="n"/>
      <c r="J381" s="627" t="n"/>
      <c r="K381" s="627" t="n"/>
      <c r="L381" s="627" t="n"/>
      <c r="M381" s="676" t="n"/>
      <c r="N381" s="677" t="inlineStr">
        <is>
          <t>Итого</t>
        </is>
      </c>
      <c r="O381" s="647" t="n"/>
      <c r="P381" s="647" t="n"/>
      <c r="Q381" s="647" t="n"/>
      <c r="R381" s="647" t="n"/>
      <c r="S381" s="647" t="n"/>
      <c r="T381" s="648" t="n"/>
      <c r="U381" s="43" t="inlineStr">
        <is>
          <t>кор</t>
        </is>
      </c>
      <c r="V381" s="678">
        <f>IFERROR(V379/H379,"0")+IFERROR(V380/H380,"0")</f>
        <v/>
      </c>
      <c r="W381" s="678">
        <f>IFERROR(W379/H379,"0")+IFERROR(W380/H380,"0")</f>
        <v/>
      </c>
      <c r="X381" s="678">
        <f>IFERROR(IF(X379="",0,X379),"0")+IFERROR(IF(X380="",0,X380),"0")</f>
        <v/>
      </c>
      <c r="Y381" s="679" t="n"/>
      <c r="Z381" s="679" t="n"/>
    </row>
    <row r="382">
      <c r="A382" s="627" t="n"/>
      <c r="B382" s="627" t="n"/>
      <c r="C382" s="627" t="n"/>
      <c r="D382" s="627" t="n"/>
      <c r="E382" s="627" t="n"/>
      <c r="F382" s="627" t="n"/>
      <c r="G382" s="627" t="n"/>
      <c r="H382" s="627" t="n"/>
      <c r="I382" s="627" t="n"/>
      <c r="J382" s="627" t="n"/>
      <c r="K382" s="627" t="n"/>
      <c r="L382" s="627" t="n"/>
      <c r="M382" s="676" t="n"/>
      <c r="N382" s="677" t="inlineStr">
        <is>
          <t>Итого</t>
        </is>
      </c>
      <c r="O382" s="647" t="n"/>
      <c r="P382" s="647" t="n"/>
      <c r="Q382" s="647" t="n"/>
      <c r="R382" s="647" t="n"/>
      <c r="S382" s="647" t="n"/>
      <c r="T382" s="648" t="n"/>
      <c r="U382" s="43" t="inlineStr">
        <is>
          <t>кг</t>
        </is>
      </c>
      <c r="V382" s="678">
        <f>IFERROR(SUM(V379:V380),"0")</f>
        <v/>
      </c>
      <c r="W382" s="678">
        <f>IFERROR(SUM(W379:W380),"0")</f>
        <v/>
      </c>
      <c r="X382" s="43" t="n"/>
      <c r="Y382" s="679" t="n"/>
      <c r="Z382" s="679" t="n"/>
    </row>
    <row r="383" ht="14.25" customHeight="1">
      <c r="A383" s="373" t="inlineStr">
        <is>
          <t>Копченые колбасы</t>
        </is>
      </c>
      <c r="B383" s="627" t="n"/>
      <c r="C383" s="627" t="n"/>
      <c r="D383" s="627" t="n"/>
      <c r="E383" s="627" t="n"/>
      <c r="F383" s="627" t="n"/>
      <c r="G383" s="627" t="n"/>
      <c r="H383" s="627" t="n"/>
      <c r="I383" s="627" t="n"/>
      <c r="J383" s="627" t="n"/>
      <c r="K383" s="627" t="n"/>
      <c r="L383" s="627" t="n"/>
      <c r="M383" s="627" t="n"/>
      <c r="N383" s="627" t="n"/>
      <c r="O383" s="627" t="n"/>
      <c r="P383" s="627" t="n"/>
      <c r="Q383" s="627" t="n"/>
      <c r="R383" s="627" t="n"/>
      <c r="S383" s="627" t="n"/>
      <c r="T383" s="627" t="n"/>
      <c r="U383" s="627" t="n"/>
      <c r="V383" s="627" t="n"/>
      <c r="W383" s="627" t="n"/>
      <c r="X383" s="627" t="n"/>
      <c r="Y383" s="373" t="n"/>
      <c r="Z383" s="373" t="n"/>
    </row>
    <row r="384" ht="27" customHeight="1">
      <c r="A384" s="64" t="inlineStr">
        <is>
          <t>SU002612</t>
        </is>
      </c>
      <c r="B384" s="64" t="inlineStr">
        <is>
          <t>P003140</t>
        </is>
      </c>
      <c r="C384" s="37" t="n">
        <v>4301031212</v>
      </c>
      <c r="D384" s="374" t="n">
        <v>4607091389739</v>
      </c>
      <c r="E384" s="639" t="n"/>
      <c r="F384" s="671" t="n">
        <v>0.7</v>
      </c>
      <c r="G384" s="38" t="n">
        <v>6</v>
      </c>
      <c r="H384" s="671" t="n">
        <v>4.2</v>
      </c>
      <c r="I384" s="671" t="n">
        <v>4.43</v>
      </c>
      <c r="J384" s="38" t="n">
        <v>156</v>
      </c>
      <c r="K384" s="38" t="inlineStr">
        <is>
          <t>12</t>
        </is>
      </c>
      <c r="L384" s="39" t="inlineStr">
        <is>
          <t>СК1</t>
        </is>
      </c>
      <c r="M384" s="38" t="n">
        <v>45</v>
      </c>
      <c r="N384" s="88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4" s="673" t="n"/>
      <c r="P384" s="673" t="n"/>
      <c r="Q384" s="673" t="n"/>
      <c r="R384" s="639" t="n"/>
      <c r="S384" s="40" t="inlineStr"/>
      <c r="T384" s="40" t="inlineStr"/>
      <c r="U384" s="41" t="inlineStr">
        <is>
          <t>кг</t>
        </is>
      </c>
      <c r="V384" s="674" t="n">
        <v>120</v>
      </c>
      <c r="W384" s="675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SU003071</t>
        </is>
      </c>
      <c r="B385" s="64" t="inlineStr">
        <is>
          <t>P003612</t>
        </is>
      </c>
      <c r="C385" s="37" t="n">
        <v>4301031247</v>
      </c>
      <c r="D385" s="374" t="n">
        <v>4680115883048</v>
      </c>
      <c r="E385" s="639" t="n"/>
      <c r="F385" s="671" t="n">
        <v>1</v>
      </c>
      <c r="G385" s="38" t="n">
        <v>4</v>
      </c>
      <c r="H385" s="671" t="n">
        <v>4</v>
      </c>
      <c r="I385" s="671" t="n">
        <v>4.21</v>
      </c>
      <c r="J385" s="38" t="n">
        <v>120</v>
      </c>
      <c r="K385" s="38" t="inlineStr">
        <is>
          <t>12</t>
        </is>
      </c>
      <c r="L385" s="39" t="inlineStr">
        <is>
          <t>СК2</t>
        </is>
      </c>
      <c r="M385" s="38" t="n">
        <v>40</v>
      </c>
      <c r="N385" s="88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5" s="673" t="n"/>
      <c r="P385" s="673" t="n"/>
      <c r="Q385" s="673" t="n"/>
      <c r="R385" s="639" t="n"/>
      <c r="S385" s="40" t="inlineStr"/>
      <c r="T385" s="40" t="inlineStr"/>
      <c r="U385" s="41" t="inlineStr">
        <is>
          <t>кг</t>
        </is>
      </c>
      <c r="V385" s="674" t="n">
        <v>0</v>
      </c>
      <c r="W385" s="675">
        <f>IFERROR(IF(V385="",0,CEILING((V385/$H385),1)*$H385),"")</f>
        <v/>
      </c>
      <c r="X385" s="42">
        <f>IFERROR(IF(W385=0,"",ROUNDUP(W385/H385,0)*0.00937),"")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SU002545</t>
        </is>
      </c>
      <c r="B386" s="64" t="inlineStr">
        <is>
          <t>P003137</t>
        </is>
      </c>
      <c r="C386" s="37" t="n">
        <v>4301031176</v>
      </c>
      <c r="D386" s="374" t="n">
        <v>4607091389425</v>
      </c>
      <c r="E386" s="639" t="n"/>
      <c r="F386" s="671" t="n">
        <v>0.35</v>
      </c>
      <c r="G386" s="38" t="n">
        <v>6</v>
      </c>
      <c r="H386" s="671" t="n">
        <v>2.1</v>
      </c>
      <c r="I386" s="671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6" s="673" t="n"/>
      <c r="P386" s="673" t="n"/>
      <c r="Q386" s="673" t="n"/>
      <c r="R386" s="639" t="n"/>
      <c r="S386" s="40" t="inlineStr"/>
      <c r="T386" s="40" t="inlineStr"/>
      <c r="U386" s="41" t="inlineStr">
        <is>
          <t>кг</t>
        </is>
      </c>
      <c r="V386" s="674" t="n">
        <v>0</v>
      </c>
      <c r="W386" s="675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SU002917</t>
        </is>
      </c>
      <c r="B387" s="64" t="inlineStr">
        <is>
          <t>P003343</t>
        </is>
      </c>
      <c r="C387" s="37" t="n">
        <v>4301031215</v>
      </c>
      <c r="D387" s="374" t="n">
        <v>4680115882911</v>
      </c>
      <c r="E387" s="639" t="n"/>
      <c r="F387" s="671" t="n">
        <v>0.4</v>
      </c>
      <c r="G387" s="38" t="n">
        <v>6</v>
      </c>
      <c r="H387" s="671" t="n">
        <v>2.4</v>
      </c>
      <c r="I387" s="671" t="n">
        <v>2.53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85" t="inlineStr">
        <is>
          <t>П/к колбасы «Балыкбургская по-баварски» Фикс.вес 0,4 н/о мгс ТМ «Баварушка»</t>
        </is>
      </c>
      <c r="O387" s="673" t="n"/>
      <c r="P387" s="673" t="n"/>
      <c r="Q387" s="673" t="n"/>
      <c r="R387" s="639" t="n"/>
      <c r="S387" s="40" t="inlineStr"/>
      <c r="T387" s="40" t="inlineStr"/>
      <c r="U387" s="41" t="inlineStr">
        <is>
          <t>кг</t>
        </is>
      </c>
      <c r="V387" s="674" t="n">
        <v>0</v>
      </c>
      <c r="W387" s="67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SU002726</t>
        </is>
      </c>
      <c r="B388" s="64" t="inlineStr">
        <is>
          <t>P003095</t>
        </is>
      </c>
      <c r="C388" s="37" t="n">
        <v>4301031167</v>
      </c>
      <c r="D388" s="374" t="n">
        <v>4680115880771</v>
      </c>
      <c r="E388" s="639" t="n"/>
      <c r="F388" s="671" t="n">
        <v>0.28</v>
      </c>
      <c r="G388" s="38" t="n">
        <v>6</v>
      </c>
      <c r="H388" s="671" t="n">
        <v>1.68</v>
      </c>
      <c r="I388" s="671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SU002604</t>
        </is>
      </c>
      <c r="B389" s="64" t="inlineStr">
        <is>
          <t>P003135</t>
        </is>
      </c>
      <c r="C389" s="37" t="n">
        <v>4301031173</v>
      </c>
      <c r="D389" s="374" t="n">
        <v>4607091389500</v>
      </c>
      <c r="E389" s="639" t="n"/>
      <c r="F389" s="671" t="n">
        <v>0.35</v>
      </c>
      <c r="G389" s="38" t="n">
        <v>6</v>
      </c>
      <c r="H389" s="671" t="n">
        <v>2.1</v>
      </c>
      <c r="I389" s="671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35</v>
      </c>
      <c r="W389" s="67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SU002358</t>
        </is>
      </c>
      <c r="B390" s="64" t="inlineStr">
        <is>
          <t>P002642</t>
        </is>
      </c>
      <c r="C390" s="37" t="n">
        <v>4301031103</v>
      </c>
      <c r="D390" s="374" t="n">
        <v>4680115881983</v>
      </c>
      <c r="E390" s="639" t="n"/>
      <c r="F390" s="671" t="n">
        <v>0.28</v>
      </c>
      <c r="G390" s="38" t="n">
        <v>4</v>
      </c>
      <c r="H390" s="671" t="n">
        <v>1.12</v>
      </c>
      <c r="I390" s="671" t="n">
        <v>1.252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0" s="673" t="n"/>
      <c r="P390" s="673" t="n"/>
      <c r="Q390" s="673" t="n"/>
      <c r="R390" s="639" t="n"/>
      <c r="S390" s="40" t="inlineStr"/>
      <c r="T390" s="40" t="inlineStr"/>
      <c r="U390" s="41" t="inlineStr">
        <is>
          <t>кг</t>
        </is>
      </c>
      <c r="V390" s="674" t="n">
        <v>0</v>
      </c>
      <c r="W390" s="67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82" t="n"/>
      <c r="B391" s="627" t="n"/>
      <c r="C391" s="627" t="n"/>
      <c r="D391" s="627" t="n"/>
      <c r="E391" s="627" t="n"/>
      <c r="F391" s="627" t="n"/>
      <c r="G391" s="627" t="n"/>
      <c r="H391" s="627" t="n"/>
      <c r="I391" s="627" t="n"/>
      <c r="J391" s="627" t="n"/>
      <c r="K391" s="627" t="n"/>
      <c r="L391" s="627" t="n"/>
      <c r="M391" s="676" t="n"/>
      <c r="N391" s="677" t="inlineStr">
        <is>
          <t>Итого</t>
        </is>
      </c>
      <c r="O391" s="647" t="n"/>
      <c r="P391" s="647" t="n"/>
      <c r="Q391" s="647" t="n"/>
      <c r="R391" s="647" t="n"/>
      <c r="S391" s="647" t="n"/>
      <c r="T391" s="648" t="n"/>
      <c r="U391" s="43" t="inlineStr">
        <is>
          <t>кор</t>
        </is>
      </c>
      <c r="V391" s="678">
        <f>IFERROR(V384/H384,"0")+IFERROR(V385/H385,"0")+IFERROR(V386/H386,"0")+IFERROR(V387/H387,"0")+IFERROR(V388/H388,"0")+IFERROR(V389/H389,"0")+IFERROR(V390/H390,"0")</f>
        <v/>
      </c>
      <c r="W391" s="678">
        <f>IFERROR(W384/H384,"0")+IFERROR(W385/H385,"0")+IFERROR(W386/H386,"0")+IFERROR(W387/H387,"0")+IFERROR(W388/H388,"0")+IFERROR(W389/H389,"0")+IFERROR(W390/H390,"0")</f>
        <v/>
      </c>
      <c r="X391" s="678">
        <f>IFERROR(IF(X384="",0,X384),"0")+IFERROR(IF(X385="",0,X385),"0")+IFERROR(IF(X386="",0,X386),"0")+IFERROR(IF(X387="",0,X387),"0")+IFERROR(IF(X388="",0,X388),"0")+IFERROR(IF(X389="",0,X389),"0")+IFERROR(IF(X390="",0,X390),"0")</f>
        <v/>
      </c>
      <c r="Y391" s="679" t="n"/>
      <c r="Z391" s="679" t="n"/>
    </row>
    <row r="392">
      <c r="A392" s="627" t="n"/>
      <c r="B392" s="627" t="n"/>
      <c r="C392" s="627" t="n"/>
      <c r="D392" s="627" t="n"/>
      <c r="E392" s="627" t="n"/>
      <c r="F392" s="627" t="n"/>
      <c r="G392" s="627" t="n"/>
      <c r="H392" s="627" t="n"/>
      <c r="I392" s="627" t="n"/>
      <c r="J392" s="627" t="n"/>
      <c r="K392" s="627" t="n"/>
      <c r="L392" s="627" t="n"/>
      <c r="M392" s="676" t="n"/>
      <c r="N392" s="677" t="inlineStr">
        <is>
          <t>Итого</t>
        </is>
      </c>
      <c r="O392" s="647" t="n"/>
      <c r="P392" s="647" t="n"/>
      <c r="Q392" s="647" t="n"/>
      <c r="R392" s="647" t="n"/>
      <c r="S392" s="647" t="n"/>
      <c r="T392" s="648" t="n"/>
      <c r="U392" s="43" t="inlineStr">
        <is>
          <t>кг</t>
        </is>
      </c>
      <c r="V392" s="678">
        <f>IFERROR(SUM(V384:V390),"0")</f>
        <v/>
      </c>
      <c r="W392" s="678">
        <f>IFERROR(SUM(W384:W390),"0")</f>
        <v/>
      </c>
      <c r="X392" s="43" t="n"/>
      <c r="Y392" s="679" t="n"/>
      <c r="Z392" s="679" t="n"/>
    </row>
    <row r="393" ht="14.25" customHeight="1">
      <c r="A393" s="373" t="inlineStr">
        <is>
          <t>Сыровяленые колбасы</t>
        </is>
      </c>
      <c r="B393" s="627" t="n"/>
      <c r="C393" s="627" t="n"/>
      <c r="D393" s="627" t="n"/>
      <c r="E393" s="627" t="n"/>
      <c r="F393" s="627" t="n"/>
      <c r="G393" s="627" t="n"/>
      <c r="H393" s="627" t="n"/>
      <c r="I393" s="627" t="n"/>
      <c r="J393" s="627" t="n"/>
      <c r="K393" s="627" t="n"/>
      <c r="L393" s="627" t="n"/>
      <c r="M393" s="627" t="n"/>
      <c r="N393" s="627" t="n"/>
      <c r="O393" s="627" t="n"/>
      <c r="P393" s="627" t="n"/>
      <c r="Q393" s="627" t="n"/>
      <c r="R393" s="627" t="n"/>
      <c r="S393" s="627" t="n"/>
      <c r="T393" s="627" t="n"/>
      <c r="U393" s="627" t="n"/>
      <c r="V393" s="627" t="n"/>
      <c r="W393" s="627" t="n"/>
      <c r="X393" s="627" t="n"/>
      <c r="Y393" s="373" t="n"/>
      <c r="Z393" s="373" t="n"/>
    </row>
    <row r="394" ht="27" customHeight="1">
      <c r="A394" s="64" t="inlineStr">
        <is>
          <t>SU003056</t>
        </is>
      </c>
      <c r="B394" s="64" t="inlineStr">
        <is>
          <t>P003622</t>
        </is>
      </c>
      <c r="C394" s="37" t="n">
        <v>4301170008</v>
      </c>
      <c r="D394" s="374" t="n">
        <v>4680115882980</v>
      </c>
      <c r="E394" s="639" t="n"/>
      <c r="F394" s="671" t="n">
        <v>0.13</v>
      </c>
      <c r="G394" s="38" t="n">
        <v>10</v>
      </c>
      <c r="H394" s="671" t="n">
        <v>1.3</v>
      </c>
      <c r="I394" s="671" t="n">
        <v>1.46</v>
      </c>
      <c r="J394" s="38" t="n">
        <v>200</v>
      </c>
      <c r="K394" s="38" t="inlineStr">
        <is>
          <t>10</t>
        </is>
      </c>
      <c r="L394" s="39" t="inlineStr">
        <is>
          <t>ДК</t>
        </is>
      </c>
      <c r="M394" s="38" t="n">
        <v>150</v>
      </c>
      <c r="N39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4" s="673" t="n"/>
      <c r="P394" s="673" t="n"/>
      <c r="Q394" s="673" t="n"/>
      <c r="R394" s="639" t="n"/>
      <c r="S394" s="40" t="inlineStr"/>
      <c r="T394" s="40" t="inlineStr"/>
      <c r="U394" s="41" t="inlineStr">
        <is>
          <t>кг</t>
        </is>
      </c>
      <c r="V394" s="674" t="n">
        <v>0</v>
      </c>
      <c r="W394" s="675">
        <f>IFERROR(IF(V394="",0,CEILING((V394/$H394),1)*$H394),"")</f>
        <v/>
      </c>
      <c r="X394" s="42">
        <f>IFERROR(IF(W394=0,"",ROUNDUP(W394/H394,0)*0.00673),"")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>
      <c r="A395" s="382" t="n"/>
      <c r="B395" s="627" t="n"/>
      <c r="C395" s="627" t="n"/>
      <c r="D395" s="627" t="n"/>
      <c r="E395" s="627" t="n"/>
      <c r="F395" s="627" t="n"/>
      <c r="G395" s="627" t="n"/>
      <c r="H395" s="627" t="n"/>
      <c r="I395" s="627" t="n"/>
      <c r="J395" s="627" t="n"/>
      <c r="K395" s="627" t="n"/>
      <c r="L395" s="627" t="n"/>
      <c r="M395" s="676" t="n"/>
      <c r="N395" s="677" t="inlineStr">
        <is>
          <t>Итого</t>
        </is>
      </c>
      <c r="O395" s="647" t="n"/>
      <c r="P395" s="647" t="n"/>
      <c r="Q395" s="647" t="n"/>
      <c r="R395" s="647" t="n"/>
      <c r="S395" s="647" t="n"/>
      <c r="T395" s="648" t="n"/>
      <c r="U395" s="43" t="inlineStr">
        <is>
          <t>кор</t>
        </is>
      </c>
      <c r="V395" s="678">
        <f>IFERROR(V394/H394,"0")</f>
        <v/>
      </c>
      <c r="W395" s="678">
        <f>IFERROR(W394/H394,"0")</f>
        <v/>
      </c>
      <c r="X395" s="678">
        <f>IFERROR(IF(X394="",0,X394),"0")</f>
        <v/>
      </c>
      <c r="Y395" s="679" t="n"/>
      <c r="Z395" s="679" t="n"/>
    </row>
    <row r="396">
      <c r="A396" s="627" t="n"/>
      <c r="B396" s="627" t="n"/>
      <c r="C396" s="627" t="n"/>
      <c r="D396" s="627" t="n"/>
      <c r="E396" s="627" t="n"/>
      <c r="F396" s="627" t="n"/>
      <c r="G396" s="627" t="n"/>
      <c r="H396" s="627" t="n"/>
      <c r="I396" s="627" t="n"/>
      <c r="J396" s="627" t="n"/>
      <c r="K396" s="627" t="n"/>
      <c r="L396" s="627" t="n"/>
      <c r="M396" s="676" t="n"/>
      <c r="N396" s="677" t="inlineStr">
        <is>
          <t>Итого</t>
        </is>
      </c>
      <c r="O396" s="647" t="n"/>
      <c r="P396" s="647" t="n"/>
      <c r="Q396" s="647" t="n"/>
      <c r="R396" s="647" t="n"/>
      <c r="S396" s="647" t="n"/>
      <c r="T396" s="648" t="n"/>
      <c r="U396" s="43" t="inlineStr">
        <is>
          <t>кг</t>
        </is>
      </c>
      <c r="V396" s="678">
        <f>IFERROR(SUM(V394:V394),"0")</f>
        <v/>
      </c>
      <c r="W396" s="678">
        <f>IFERROR(SUM(W394:W394),"0")</f>
        <v/>
      </c>
      <c r="X396" s="43" t="n"/>
      <c r="Y396" s="679" t="n"/>
      <c r="Z396" s="679" t="n"/>
    </row>
    <row r="397" ht="27.75" customHeight="1">
      <c r="A397" s="371" t="inlineStr">
        <is>
          <t>Дугушка</t>
        </is>
      </c>
      <c r="B397" s="670" t="n"/>
      <c r="C397" s="670" t="n"/>
      <c r="D397" s="670" t="n"/>
      <c r="E397" s="670" t="n"/>
      <c r="F397" s="670" t="n"/>
      <c r="G397" s="670" t="n"/>
      <c r="H397" s="670" t="n"/>
      <c r="I397" s="670" t="n"/>
      <c r="J397" s="670" t="n"/>
      <c r="K397" s="670" t="n"/>
      <c r="L397" s="670" t="n"/>
      <c r="M397" s="670" t="n"/>
      <c r="N397" s="670" t="n"/>
      <c r="O397" s="670" t="n"/>
      <c r="P397" s="670" t="n"/>
      <c r="Q397" s="670" t="n"/>
      <c r="R397" s="670" t="n"/>
      <c r="S397" s="670" t="n"/>
      <c r="T397" s="670" t="n"/>
      <c r="U397" s="670" t="n"/>
      <c r="V397" s="670" t="n"/>
      <c r="W397" s="670" t="n"/>
      <c r="X397" s="670" t="n"/>
      <c r="Y397" s="55" t="n"/>
      <c r="Z397" s="55" t="n"/>
    </row>
    <row r="398" ht="16.5" customHeight="1">
      <c r="A398" s="372" t="inlineStr">
        <is>
          <t>Дугушка</t>
        </is>
      </c>
      <c r="B398" s="627" t="n"/>
      <c r="C398" s="627" t="n"/>
      <c r="D398" s="627" t="n"/>
      <c r="E398" s="627" t="n"/>
      <c r="F398" s="627" t="n"/>
      <c r="G398" s="627" t="n"/>
      <c r="H398" s="627" t="n"/>
      <c r="I398" s="627" t="n"/>
      <c r="J398" s="627" t="n"/>
      <c r="K398" s="627" t="n"/>
      <c r="L398" s="627" t="n"/>
      <c r="M398" s="627" t="n"/>
      <c r="N398" s="627" t="n"/>
      <c r="O398" s="627" t="n"/>
      <c r="P398" s="627" t="n"/>
      <c r="Q398" s="627" t="n"/>
      <c r="R398" s="627" t="n"/>
      <c r="S398" s="627" t="n"/>
      <c r="T398" s="627" t="n"/>
      <c r="U398" s="627" t="n"/>
      <c r="V398" s="627" t="n"/>
      <c r="W398" s="627" t="n"/>
      <c r="X398" s="627" t="n"/>
      <c r="Y398" s="372" t="n"/>
      <c r="Z398" s="372" t="n"/>
    </row>
    <row r="399" ht="14.25" customHeight="1">
      <c r="A399" s="373" t="inlineStr">
        <is>
          <t>Вареные колбасы</t>
        </is>
      </c>
      <c r="B399" s="627" t="n"/>
      <c r="C399" s="627" t="n"/>
      <c r="D399" s="627" t="n"/>
      <c r="E399" s="627" t="n"/>
      <c r="F399" s="627" t="n"/>
      <c r="G399" s="627" t="n"/>
      <c r="H399" s="627" t="n"/>
      <c r="I399" s="627" t="n"/>
      <c r="J399" s="627" t="n"/>
      <c r="K399" s="627" t="n"/>
      <c r="L399" s="627" t="n"/>
      <c r="M399" s="627" t="n"/>
      <c r="N399" s="627" t="n"/>
      <c r="O399" s="627" t="n"/>
      <c r="P399" s="627" t="n"/>
      <c r="Q399" s="627" t="n"/>
      <c r="R399" s="627" t="n"/>
      <c r="S399" s="627" t="n"/>
      <c r="T399" s="627" t="n"/>
      <c r="U399" s="627" t="n"/>
      <c r="V399" s="627" t="n"/>
      <c r="W399" s="627" t="n"/>
      <c r="X399" s="627" t="n"/>
      <c r="Y399" s="373" t="n"/>
      <c r="Z399" s="373" t="n"/>
    </row>
    <row r="400" ht="27" customHeight="1">
      <c r="A400" s="64" t="inlineStr">
        <is>
          <t>SU002011</t>
        </is>
      </c>
      <c r="B400" s="64" t="inlineStr">
        <is>
          <t>P002991</t>
        </is>
      </c>
      <c r="C400" s="37" t="n">
        <v>4301011371</v>
      </c>
      <c r="D400" s="374" t="n">
        <v>4607091389067</v>
      </c>
      <c r="E400" s="639" t="n"/>
      <c r="F400" s="671" t="n">
        <v>0.88</v>
      </c>
      <c r="G400" s="38" t="n">
        <v>6</v>
      </c>
      <c r="H400" s="671" t="n">
        <v>5.28</v>
      </c>
      <c r="I400" s="671" t="n">
        <v>5.64</v>
      </c>
      <c r="J400" s="38" t="n">
        <v>104</v>
      </c>
      <c r="K400" s="38" t="inlineStr">
        <is>
          <t>8</t>
        </is>
      </c>
      <c r="L400" s="39" t="inlineStr">
        <is>
          <t>СК3</t>
        </is>
      </c>
      <c r="M400" s="38" t="n">
        <v>55</v>
      </c>
      <c r="N40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0" s="673" t="n"/>
      <c r="P400" s="673" t="n"/>
      <c r="Q400" s="673" t="n"/>
      <c r="R400" s="639" t="n"/>
      <c r="S400" s="40" t="inlineStr"/>
      <c r="T400" s="40" t="inlineStr"/>
      <c r="U400" s="41" t="inlineStr">
        <is>
          <t>кг</t>
        </is>
      </c>
      <c r="V400" s="674" t="n">
        <v>140</v>
      </c>
      <c r="W400" s="675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SU002094</t>
        </is>
      </c>
      <c r="B401" s="64" t="inlineStr">
        <is>
          <t>P002975</t>
        </is>
      </c>
      <c r="C401" s="37" t="n">
        <v>4301011363</v>
      </c>
      <c r="D401" s="374" t="n">
        <v>4607091383522</v>
      </c>
      <c r="E401" s="639" t="n"/>
      <c r="F401" s="671" t="n">
        <v>0.88</v>
      </c>
      <c r="G401" s="38" t="n">
        <v>6</v>
      </c>
      <c r="H401" s="671" t="n">
        <v>5.28</v>
      </c>
      <c r="I401" s="671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55</v>
      </c>
      <c r="N40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1" s="673" t="n"/>
      <c r="P401" s="673" t="n"/>
      <c r="Q401" s="673" t="n"/>
      <c r="R401" s="639" t="n"/>
      <c r="S401" s="40" t="inlineStr"/>
      <c r="T401" s="40" t="inlineStr"/>
      <c r="U401" s="41" t="inlineStr">
        <is>
          <t>кг</t>
        </is>
      </c>
      <c r="V401" s="674" t="n">
        <v>150</v>
      </c>
      <c r="W401" s="675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SU002182</t>
        </is>
      </c>
      <c r="B402" s="64" t="inlineStr">
        <is>
          <t>P002990</t>
        </is>
      </c>
      <c r="C402" s="37" t="n">
        <v>4301011431</v>
      </c>
      <c r="D402" s="374" t="n">
        <v>4607091384437</v>
      </c>
      <c r="E402" s="639" t="n"/>
      <c r="F402" s="671" t="n">
        <v>0.88</v>
      </c>
      <c r="G402" s="38" t="n">
        <v>6</v>
      </c>
      <c r="H402" s="671" t="n">
        <v>5.28</v>
      </c>
      <c r="I402" s="671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50</v>
      </c>
      <c r="N40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2" s="673" t="n"/>
      <c r="P402" s="673" t="n"/>
      <c r="Q402" s="673" t="n"/>
      <c r="R402" s="639" t="n"/>
      <c r="S402" s="40" t="inlineStr"/>
      <c r="T402" s="40" t="inlineStr"/>
      <c r="U402" s="41" t="inlineStr">
        <is>
          <t>кг</t>
        </is>
      </c>
      <c r="V402" s="674" t="n">
        <v>0</v>
      </c>
      <c r="W402" s="675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SU002010</t>
        </is>
      </c>
      <c r="B403" s="64" t="inlineStr">
        <is>
          <t>P002979</t>
        </is>
      </c>
      <c r="C403" s="37" t="n">
        <v>4301011365</v>
      </c>
      <c r="D403" s="374" t="n">
        <v>4607091389104</v>
      </c>
      <c r="E403" s="639" t="n"/>
      <c r="F403" s="671" t="n">
        <v>0.88</v>
      </c>
      <c r="G403" s="38" t="n">
        <v>6</v>
      </c>
      <c r="H403" s="671" t="n">
        <v>5.28</v>
      </c>
      <c r="I403" s="671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55</v>
      </c>
      <c r="N40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3" s="673" t="n"/>
      <c r="P403" s="673" t="n"/>
      <c r="Q403" s="673" t="n"/>
      <c r="R403" s="639" t="n"/>
      <c r="S403" s="40" t="inlineStr"/>
      <c r="T403" s="40" t="inlineStr"/>
      <c r="U403" s="41" t="inlineStr">
        <is>
          <t>кг</t>
        </is>
      </c>
      <c r="V403" s="674" t="n">
        <v>200</v>
      </c>
      <c r="W403" s="675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SU002632</t>
        </is>
      </c>
      <c r="B404" s="64" t="inlineStr">
        <is>
          <t>P002982</t>
        </is>
      </c>
      <c r="C404" s="37" t="n">
        <v>4301011367</v>
      </c>
      <c r="D404" s="374" t="n">
        <v>4680115880603</v>
      </c>
      <c r="E404" s="639" t="n"/>
      <c r="F404" s="671" t="n">
        <v>0.6</v>
      </c>
      <c r="G404" s="38" t="n">
        <v>6</v>
      </c>
      <c r="H404" s="671" t="n">
        <v>3.6</v>
      </c>
      <c r="I404" s="671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4" s="673" t="n"/>
      <c r="P404" s="673" t="n"/>
      <c r="Q404" s="673" t="n"/>
      <c r="R404" s="639" t="n"/>
      <c r="S404" s="40" t="inlineStr"/>
      <c r="T404" s="40" t="inlineStr"/>
      <c r="U404" s="41" t="inlineStr">
        <is>
          <t>кг</t>
        </is>
      </c>
      <c r="V404" s="674" t="n">
        <v>36</v>
      </c>
      <c r="W404" s="675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SU002220</t>
        </is>
      </c>
      <c r="B405" s="64" t="inlineStr">
        <is>
          <t>P002404</t>
        </is>
      </c>
      <c r="C405" s="37" t="n">
        <v>4301011168</v>
      </c>
      <c r="D405" s="374" t="n">
        <v>4607091389999</v>
      </c>
      <c r="E405" s="639" t="n"/>
      <c r="F405" s="671" t="n">
        <v>0.6</v>
      </c>
      <c r="G405" s="38" t="n">
        <v>6</v>
      </c>
      <c r="H405" s="671" t="n">
        <v>3.6</v>
      </c>
      <c r="I405" s="671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SU002635</t>
        </is>
      </c>
      <c r="B406" s="64" t="inlineStr">
        <is>
          <t>P002992</t>
        </is>
      </c>
      <c r="C406" s="37" t="n">
        <v>4301011372</v>
      </c>
      <c r="D406" s="374" t="n">
        <v>4680115882782</v>
      </c>
      <c r="E406" s="639" t="n"/>
      <c r="F406" s="671" t="n">
        <v>0.6</v>
      </c>
      <c r="G406" s="38" t="n">
        <v>6</v>
      </c>
      <c r="H406" s="671" t="n">
        <v>3.6</v>
      </c>
      <c r="I406" s="671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50</v>
      </c>
      <c r="N40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0</v>
      </c>
      <c r="W406" s="675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SU002020</t>
        </is>
      </c>
      <c r="B407" s="64" t="inlineStr">
        <is>
          <t>P002308</t>
        </is>
      </c>
      <c r="C407" s="37" t="n">
        <v>4301011190</v>
      </c>
      <c r="D407" s="374" t="n">
        <v>4607091389098</v>
      </c>
      <c r="E407" s="639" t="n"/>
      <c r="F407" s="671" t="n">
        <v>0.4</v>
      </c>
      <c r="G407" s="38" t="n">
        <v>6</v>
      </c>
      <c r="H407" s="671" t="n">
        <v>2.4</v>
      </c>
      <c r="I407" s="671" t="n">
        <v>2.6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50</v>
      </c>
      <c r="N40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SU002631</t>
        </is>
      </c>
      <c r="B408" s="64" t="inlineStr">
        <is>
          <t>P002981</t>
        </is>
      </c>
      <c r="C408" s="37" t="n">
        <v>4301011366</v>
      </c>
      <c r="D408" s="374" t="n">
        <v>4607091389982</v>
      </c>
      <c r="E408" s="639" t="n"/>
      <c r="F408" s="671" t="n">
        <v>0.6</v>
      </c>
      <c r="G408" s="38" t="n">
        <v>6</v>
      </c>
      <c r="H408" s="671" t="n">
        <v>3.6</v>
      </c>
      <c r="I408" s="671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72</v>
      </c>
      <c r="W408" s="675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2" t="inlineStr">
        <is>
          <t>КИ</t>
        </is>
      </c>
    </row>
    <row r="409">
      <c r="A409" s="382" t="n"/>
      <c r="B409" s="627" t="n"/>
      <c r="C409" s="627" t="n"/>
      <c r="D409" s="627" t="n"/>
      <c r="E409" s="627" t="n"/>
      <c r="F409" s="627" t="n"/>
      <c r="G409" s="627" t="n"/>
      <c r="H409" s="627" t="n"/>
      <c r="I409" s="627" t="n"/>
      <c r="J409" s="627" t="n"/>
      <c r="K409" s="627" t="n"/>
      <c r="L409" s="627" t="n"/>
      <c r="M409" s="676" t="n"/>
      <c r="N409" s="677" t="inlineStr">
        <is>
          <t>Итого</t>
        </is>
      </c>
      <c r="O409" s="647" t="n"/>
      <c r="P409" s="647" t="n"/>
      <c r="Q409" s="647" t="n"/>
      <c r="R409" s="647" t="n"/>
      <c r="S409" s="647" t="n"/>
      <c r="T409" s="648" t="n"/>
      <c r="U409" s="43" t="inlineStr">
        <is>
          <t>кор</t>
        </is>
      </c>
      <c r="V409" s="678">
        <f>IFERROR(V400/H400,"0")+IFERROR(V401/H401,"0")+IFERROR(V402/H402,"0")+IFERROR(V403/H403,"0")+IFERROR(V404/H404,"0")+IFERROR(V405/H405,"0")+IFERROR(V406/H406,"0")+IFERROR(V407/H407,"0")+IFERROR(V408/H408,"0")</f>
        <v/>
      </c>
      <c r="W409" s="678">
        <f>IFERROR(W400/H400,"0")+IFERROR(W401/H401,"0")+IFERROR(W402/H402,"0")+IFERROR(W403/H403,"0")+IFERROR(W404/H404,"0")+IFERROR(W405/H405,"0")+IFERROR(W406/H406,"0")+IFERROR(W407/H407,"0")+IFERROR(W408/H408,"0")</f>
        <v/>
      </c>
      <c r="X409" s="678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/>
      </c>
      <c r="Y409" s="679" t="n"/>
      <c r="Z409" s="679" t="n"/>
    </row>
    <row r="410">
      <c r="A410" s="627" t="n"/>
      <c r="B410" s="627" t="n"/>
      <c r="C410" s="627" t="n"/>
      <c r="D410" s="627" t="n"/>
      <c r="E410" s="627" t="n"/>
      <c r="F410" s="627" t="n"/>
      <c r="G410" s="627" t="n"/>
      <c r="H410" s="627" t="n"/>
      <c r="I410" s="627" t="n"/>
      <c r="J410" s="627" t="n"/>
      <c r="K410" s="627" t="n"/>
      <c r="L410" s="627" t="n"/>
      <c r="M410" s="676" t="n"/>
      <c r="N410" s="677" t="inlineStr">
        <is>
          <t>Итого</t>
        </is>
      </c>
      <c r="O410" s="647" t="n"/>
      <c r="P410" s="647" t="n"/>
      <c r="Q410" s="647" t="n"/>
      <c r="R410" s="647" t="n"/>
      <c r="S410" s="647" t="n"/>
      <c r="T410" s="648" t="n"/>
      <c r="U410" s="43" t="inlineStr">
        <is>
          <t>кг</t>
        </is>
      </c>
      <c r="V410" s="678">
        <f>IFERROR(SUM(V400:V408),"0")</f>
        <v/>
      </c>
      <c r="W410" s="678">
        <f>IFERROR(SUM(W400:W408),"0")</f>
        <v/>
      </c>
      <c r="X410" s="43" t="n"/>
      <c r="Y410" s="679" t="n"/>
      <c r="Z410" s="679" t="n"/>
    </row>
    <row r="411" ht="14.25" customHeight="1">
      <c r="A411" s="373" t="inlineStr">
        <is>
          <t>Ветчины</t>
        </is>
      </c>
      <c r="B411" s="627" t="n"/>
      <c r="C411" s="627" t="n"/>
      <c r="D411" s="627" t="n"/>
      <c r="E411" s="627" t="n"/>
      <c r="F411" s="627" t="n"/>
      <c r="G411" s="627" t="n"/>
      <c r="H411" s="627" t="n"/>
      <c r="I411" s="627" t="n"/>
      <c r="J411" s="627" t="n"/>
      <c r="K411" s="627" t="n"/>
      <c r="L411" s="627" t="n"/>
      <c r="M411" s="627" t="n"/>
      <c r="N411" s="627" t="n"/>
      <c r="O411" s="627" t="n"/>
      <c r="P411" s="627" t="n"/>
      <c r="Q411" s="627" t="n"/>
      <c r="R411" s="627" t="n"/>
      <c r="S411" s="627" t="n"/>
      <c r="T411" s="627" t="n"/>
      <c r="U411" s="627" t="n"/>
      <c r="V411" s="627" t="n"/>
      <c r="W411" s="627" t="n"/>
      <c r="X411" s="627" t="n"/>
      <c r="Y411" s="373" t="n"/>
      <c r="Z411" s="373" t="n"/>
    </row>
    <row r="412" ht="16.5" customHeight="1">
      <c r="A412" s="64" t="inlineStr">
        <is>
          <t>SU002035</t>
        </is>
      </c>
      <c r="B412" s="64" t="inlineStr">
        <is>
          <t>P003146</t>
        </is>
      </c>
      <c r="C412" s="37" t="n">
        <v>4301020222</v>
      </c>
      <c r="D412" s="374" t="n">
        <v>4607091388930</v>
      </c>
      <c r="E412" s="639" t="n"/>
      <c r="F412" s="671" t="n">
        <v>0.88</v>
      </c>
      <c r="G412" s="38" t="n">
        <v>6</v>
      </c>
      <c r="H412" s="671" t="n">
        <v>5.28</v>
      </c>
      <c r="I412" s="671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55</v>
      </c>
      <c r="N412" s="899">
        <f>HYPERLINK("https://abi.ru/products/Охлажденные/Дугушка/Дугушка/Ветчины/P003146/","Ветчины Дугушка Дугушка Вес б/о Дугушка")</f>
        <v/>
      </c>
      <c r="O412" s="673" t="n"/>
      <c r="P412" s="673" t="n"/>
      <c r="Q412" s="673" t="n"/>
      <c r="R412" s="639" t="n"/>
      <c r="S412" s="40" t="inlineStr"/>
      <c r="T412" s="40" t="inlineStr"/>
      <c r="U412" s="41" t="inlineStr">
        <is>
          <t>кг</t>
        </is>
      </c>
      <c r="V412" s="674" t="n">
        <v>120</v>
      </c>
      <c r="W412" s="675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16.5" customHeight="1">
      <c r="A413" s="64" t="inlineStr">
        <is>
          <t>SU002643</t>
        </is>
      </c>
      <c r="B413" s="64" t="inlineStr">
        <is>
          <t>P002993</t>
        </is>
      </c>
      <c r="C413" s="37" t="n">
        <v>4301020206</v>
      </c>
      <c r="D413" s="374" t="n">
        <v>4680115880054</v>
      </c>
      <c r="E413" s="639" t="n"/>
      <c r="F413" s="671" t="n">
        <v>0.6</v>
      </c>
      <c r="G413" s="38" t="n">
        <v>6</v>
      </c>
      <c r="H413" s="671" t="n">
        <v>3.6</v>
      </c>
      <c r="I413" s="671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900">
        <f>HYPERLINK("https://abi.ru/products/Охлажденные/Дугушка/Дугушка/Ветчины/P002993/","Ветчины «Дугушка» Фикс.вес 0,6 П/а ТМ «Дугушка»")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>
      <c r="A414" s="382" t="n"/>
      <c r="B414" s="627" t="n"/>
      <c r="C414" s="627" t="n"/>
      <c r="D414" s="627" t="n"/>
      <c r="E414" s="627" t="n"/>
      <c r="F414" s="627" t="n"/>
      <c r="G414" s="627" t="n"/>
      <c r="H414" s="627" t="n"/>
      <c r="I414" s="627" t="n"/>
      <c r="J414" s="627" t="n"/>
      <c r="K414" s="627" t="n"/>
      <c r="L414" s="627" t="n"/>
      <c r="M414" s="676" t="n"/>
      <c r="N414" s="677" t="inlineStr">
        <is>
          <t>Итого</t>
        </is>
      </c>
      <c r="O414" s="647" t="n"/>
      <c r="P414" s="647" t="n"/>
      <c r="Q414" s="647" t="n"/>
      <c r="R414" s="647" t="n"/>
      <c r="S414" s="647" t="n"/>
      <c r="T414" s="648" t="n"/>
      <c r="U414" s="43" t="inlineStr">
        <is>
          <t>кор</t>
        </is>
      </c>
      <c r="V414" s="678">
        <f>IFERROR(V412/H412,"0")+IFERROR(V413/H413,"0")</f>
        <v/>
      </c>
      <c r="W414" s="678">
        <f>IFERROR(W412/H412,"0")+IFERROR(W413/H413,"0")</f>
        <v/>
      </c>
      <c r="X414" s="678">
        <f>IFERROR(IF(X412="",0,X412),"0")+IFERROR(IF(X413="",0,X413),"0")</f>
        <v/>
      </c>
      <c r="Y414" s="679" t="n"/>
      <c r="Z414" s="679" t="n"/>
    </row>
    <row r="415">
      <c r="A415" s="627" t="n"/>
      <c r="B415" s="627" t="n"/>
      <c r="C415" s="627" t="n"/>
      <c r="D415" s="627" t="n"/>
      <c r="E415" s="627" t="n"/>
      <c r="F415" s="627" t="n"/>
      <c r="G415" s="627" t="n"/>
      <c r="H415" s="627" t="n"/>
      <c r="I415" s="627" t="n"/>
      <c r="J415" s="627" t="n"/>
      <c r="K415" s="627" t="n"/>
      <c r="L415" s="627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кг</t>
        </is>
      </c>
      <c r="V415" s="678">
        <f>IFERROR(SUM(V412:V413),"0")</f>
        <v/>
      </c>
      <c r="W415" s="678">
        <f>IFERROR(SUM(W412:W413),"0")</f>
        <v/>
      </c>
      <c r="X415" s="43" t="n"/>
      <c r="Y415" s="679" t="n"/>
      <c r="Z415" s="679" t="n"/>
    </row>
    <row r="416" ht="14.25" customHeight="1">
      <c r="A416" s="373" t="inlineStr">
        <is>
          <t>Копченые колбасы</t>
        </is>
      </c>
      <c r="B416" s="627" t="n"/>
      <c r="C416" s="627" t="n"/>
      <c r="D416" s="627" t="n"/>
      <c r="E416" s="627" t="n"/>
      <c r="F416" s="627" t="n"/>
      <c r="G416" s="627" t="n"/>
      <c r="H416" s="627" t="n"/>
      <c r="I416" s="627" t="n"/>
      <c r="J416" s="627" t="n"/>
      <c r="K416" s="627" t="n"/>
      <c r="L416" s="627" t="n"/>
      <c r="M416" s="627" t="n"/>
      <c r="N416" s="627" t="n"/>
      <c r="O416" s="627" t="n"/>
      <c r="P416" s="627" t="n"/>
      <c r="Q416" s="627" t="n"/>
      <c r="R416" s="627" t="n"/>
      <c r="S416" s="627" t="n"/>
      <c r="T416" s="627" t="n"/>
      <c r="U416" s="627" t="n"/>
      <c r="V416" s="627" t="n"/>
      <c r="W416" s="627" t="n"/>
      <c r="X416" s="627" t="n"/>
      <c r="Y416" s="373" t="n"/>
      <c r="Z416" s="373" t="n"/>
    </row>
    <row r="417" ht="27" customHeight="1">
      <c r="A417" s="64" t="inlineStr">
        <is>
          <t>SU002150</t>
        </is>
      </c>
      <c r="B417" s="64" t="inlineStr">
        <is>
          <t>P003636</t>
        </is>
      </c>
      <c r="C417" s="37" t="n">
        <v>4301031252</v>
      </c>
      <c r="D417" s="374" t="n">
        <v>4680115883116</v>
      </c>
      <c r="E417" s="639" t="n"/>
      <c r="F417" s="671" t="n">
        <v>0.88</v>
      </c>
      <c r="G417" s="38" t="n">
        <v>6</v>
      </c>
      <c r="H417" s="671" t="n">
        <v>5.28</v>
      </c>
      <c r="I417" s="671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60</v>
      </c>
      <c r="N41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7" s="673" t="n"/>
      <c r="P417" s="673" t="n"/>
      <c r="Q417" s="673" t="n"/>
      <c r="R417" s="639" t="n"/>
      <c r="S417" s="40" t="inlineStr"/>
      <c r="T417" s="40" t="inlineStr"/>
      <c r="U417" s="41" t="inlineStr">
        <is>
          <t>кг</t>
        </is>
      </c>
      <c r="V417" s="674" t="n">
        <v>80</v>
      </c>
      <c r="W417" s="675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SU002158</t>
        </is>
      </c>
      <c r="B418" s="64" t="inlineStr">
        <is>
          <t>P003632</t>
        </is>
      </c>
      <c r="C418" s="37" t="n">
        <v>4301031248</v>
      </c>
      <c r="D418" s="374" t="n">
        <v>4680115883093</v>
      </c>
      <c r="E418" s="639" t="n"/>
      <c r="F418" s="671" t="n">
        <v>0.88</v>
      </c>
      <c r="G418" s="38" t="n">
        <v>6</v>
      </c>
      <c r="H418" s="671" t="n">
        <v>5.28</v>
      </c>
      <c r="I418" s="671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50</v>
      </c>
      <c r="W418" s="675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SU002151</t>
        </is>
      </c>
      <c r="B419" s="64" t="inlineStr">
        <is>
          <t>P003634</t>
        </is>
      </c>
      <c r="C419" s="37" t="n">
        <v>4301031250</v>
      </c>
      <c r="D419" s="374" t="n">
        <v>4680115883109</v>
      </c>
      <c r="E419" s="639" t="n"/>
      <c r="F419" s="671" t="n">
        <v>0.88</v>
      </c>
      <c r="G419" s="38" t="n">
        <v>6</v>
      </c>
      <c r="H419" s="671" t="n">
        <v>5.28</v>
      </c>
      <c r="I419" s="671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9" s="673" t="n"/>
      <c r="P419" s="673" t="n"/>
      <c r="Q419" s="673" t="n"/>
      <c r="R419" s="639" t="n"/>
      <c r="S419" s="40" t="inlineStr"/>
      <c r="T419" s="40" t="inlineStr"/>
      <c r="U419" s="41" t="inlineStr">
        <is>
          <t>кг</t>
        </is>
      </c>
      <c r="V419" s="674" t="n">
        <v>100</v>
      </c>
      <c r="W419" s="675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SU002916</t>
        </is>
      </c>
      <c r="B420" s="64" t="inlineStr">
        <is>
          <t>P003633</t>
        </is>
      </c>
      <c r="C420" s="37" t="n">
        <v>4301031249</v>
      </c>
      <c r="D420" s="374" t="n">
        <v>4680115882072</v>
      </c>
      <c r="E420" s="639" t="n"/>
      <c r="F420" s="671" t="n">
        <v>0.6</v>
      </c>
      <c r="G420" s="38" t="n">
        <v>6</v>
      </c>
      <c r="H420" s="671" t="n">
        <v>3.6</v>
      </c>
      <c r="I420" s="671" t="n">
        <v>3.81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60</v>
      </c>
      <c r="N420" s="904" t="inlineStr">
        <is>
          <t>В/к колбасы «Рубленая Запеченная» Фикс.вес 0,6 Вектор ТМ «Дугушка»</t>
        </is>
      </c>
      <c r="O420" s="673" t="n"/>
      <c r="P420" s="673" t="n"/>
      <c r="Q420" s="673" t="n"/>
      <c r="R420" s="639" t="n"/>
      <c r="S420" s="40" t="inlineStr"/>
      <c r="T420" s="40" t="inlineStr"/>
      <c r="U420" s="41" t="inlineStr">
        <is>
          <t>кг</t>
        </is>
      </c>
      <c r="V420" s="674" t="n">
        <v>0</v>
      </c>
      <c r="W420" s="675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SU002919</t>
        </is>
      </c>
      <c r="B421" s="64" t="inlineStr">
        <is>
          <t>P003635</t>
        </is>
      </c>
      <c r="C421" s="37" t="n">
        <v>4301031251</v>
      </c>
      <c r="D421" s="374" t="n">
        <v>4680115882102</v>
      </c>
      <c r="E421" s="639" t="n"/>
      <c r="F421" s="671" t="n">
        <v>0.6</v>
      </c>
      <c r="G421" s="38" t="n">
        <v>6</v>
      </c>
      <c r="H421" s="671" t="n">
        <v>3.6</v>
      </c>
      <c r="I421" s="671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5" t="inlineStr">
        <is>
          <t>В/к колбасы «Салями Запеченая» Фикс.вес 0,6 Вектор ТМ «Дугушка»</t>
        </is>
      </c>
      <c r="O421" s="673" t="n"/>
      <c r="P421" s="673" t="n"/>
      <c r="Q421" s="673" t="n"/>
      <c r="R421" s="639" t="n"/>
      <c r="S421" s="40" t="inlineStr"/>
      <c r="T421" s="40" t="inlineStr"/>
      <c r="U421" s="41" t="inlineStr">
        <is>
          <t>кг</t>
        </is>
      </c>
      <c r="V421" s="674" t="n">
        <v>6</v>
      </c>
      <c r="W421" s="675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SU002918</t>
        </is>
      </c>
      <c r="B422" s="64" t="inlineStr">
        <is>
          <t>P003637</t>
        </is>
      </c>
      <c r="C422" s="37" t="n">
        <v>4301031253</v>
      </c>
      <c r="D422" s="374" t="n">
        <v>4680115882096</v>
      </c>
      <c r="E422" s="639" t="n"/>
      <c r="F422" s="671" t="n">
        <v>0.6</v>
      </c>
      <c r="G422" s="38" t="n">
        <v>6</v>
      </c>
      <c r="H422" s="671" t="n">
        <v>3.6</v>
      </c>
      <c r="I422" s="671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6" t="inlineStr">
        <is>
          <t>В/к колбасы «Сервелат Запеченный» Фикс.вес 0,6 Вектор ТМ «Дугушка»</t>
        </is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18</v>
      </c>
      <c r="W422" s="67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>
      <c r="A423" s="382" t="n"/>
      <c r="B423" s="627" t="n"/>
      <c r="C423" s="627" t="n"/>
      <c r="D423" s="627" t="n"/>
      <c r="E423" s="627" t="n"/>
      <c r="F423" s="627" t="n"/>
      <c r="G423" s="627" t="n"/>
      <c r="H423" s="627" t="n"/>
      <c r="I423" s="627" t="n"/>
      <c r="J423" s="627" t="n"/>
      <c r="K423" s="627" t="n"/>
      <c r="L423" s="627" t="n"/>
      <c r="M423" s="676" t="n"/>
      <c r="N423" s="677" t="inlineStr">
        <is>
          <t>Итого</t>
        </is>
      </c>
      <c r="O423" s="647" t="n"/>
      <c r="P423" s="647" t="n"/>
      <c r="Q423" s="647" t="n"/>
      <c r="R423" s="647" t="n"/>
      <c r="S423" s="647" t="n"/>
      <c r="T423" s="648" t="n"/>
      <c r="U423" s="43" t="inlineStr">
        <is>
          <t>кор</t>
        </is>
      </c>
      <c r="V423" s="678">
        <f>IFERROR(V417/H417,"0")+IFERROR(V418/H418,"0")+IFERROR(V419/H419,"0")+IFERROR(V420/H420,"0")+IFERROR(V421/H421,"0")+IFERROR(V422/H422,"0")</f>
        <v/>
      </c>
      <c r="W423" s="678">
        <f>IFERROR(W417/H417,"0")+IFERROR(W418/H418,"0")+IFERROR(W419/H419,"0")+IFERROR(W420/H420,"0")+IFERROR(W421/H421,"0")+IFERROR(W422/H422,"0")</f>
        <v/>
      </c>
      <c r="X423" s="678">
        <f>IFERROR(IF(X417="",0,X417),"0")+IFERROR(IF(X418="",0,X418),"0")+IFERROR(IF(X419="",0,X419),"0")+IFERROR(IF(X420="",0,X420),"0")+IFERROR(IF(X421="",0,X421),"0")+IFERROR(IF(X422="",0,X422),"0")</f>
        <v/>
      </c>
      <c r="Y423" s="679" t="n"/>
      <c r="Z423" s="679" t="n"/>
    </row>
    <row r="424">
      <c r="A424" s="627" t="n"/>
      <c r="B424" s="627" t="n"/>
      <c r="C424" s="627" t="n"/>
      <c r="D424" s="627" t="n"/>
      <c r="E424" s="627" t="n"/>
      <c r="F424" s="627" t="n"/>
      <c r="G424" s="627" t="n"/>
      <c r="H424" s="627" t="n"/>
      <c r="I424" s="627" t="n"/>
      <c r="J424" s="627" t="n"/>
      <c r="K424" s="627" t="n"/>
      <c r="L424" s="627" t="n"/>
      <c r="M424" s="676" t="n"/>
      <c r="N424" s="677" t="inlineStr">
        <is>
          <t>Итого</t>
        </is>
      </c>
      <c r="O424" s="647" t="n"/>
      <c r="P424" s="647" t="n"/>
      <c r="Q424" s="647" t="n"/>
      <c r="R424" s="647" t="n"/>
      <c r="S424" s="647" t="n"/>
      <c r="T424" s="648" t="n"/>
      <c r="U424" s="43" t="inlineStr">
        <is>
          <t>кг</t>
        </is>
      </c>
      <c r="V424" s="678">
        <f>IFERROR(SUM(V417:V422),"0")</f>
        <v/>
      </c>
      <c r="W424" s="678">
        <f>IFERROR(SUM(W417:W422),"0")</f>
        <v/>
      </c>
      <c r="X424" s="43" t="n"/>
      <c r="Y424" s="679" t="n"/>
      <c r="Z424" s="679" t="n"/>
    </row>
    <row r="425" ht="14.25" customHeight="1">
      <c r="A425" s="373" t="inlineStr">
        <is>
          <t>Сосиски</t>
        </is>
      </c>
      <c r="B425" s="627" t="n"/>
      <c r="C425" s="627" t="n"/>
      <c r="D425" s="627" t="n"/>
      <c r="E425" s="627" t="n"/>
      <c r="F425" s="627" t="n"/>
      <c r="G425" s="627" t="n"/>
      <c r="H425" s="627" t="n"/>
      <c r="I425" s="627" t="n"/>
      <c r="J425" s="627" t="n"/>
      <c r="K425" s="627" t="n"/>
      <c r="L425" s="627" t="n"/>
      <c r="M425" s="627" t="n"/>
      <c r="N425" s="627" t="n"/>
      <c r="O425" s="627" t="n"/>
      <c r="P425" s="627" t="n"/>
      <c r="Q425" s="627" t="n"/>
      <c r="R425" s="627" t="n"/>
      <c r="S425" s="627" t="n"/>
      <c r="T425" s="627" t="n"/>
      <c r="U425" s="627" t="n"/>
      <c r="V425" s="627" t="n"/>
      <c r="W425" s="627" t="n"/>
      <c r="X425" s="627" t="n"/>
      <c r="Y425" s="373" t="n"/>
      <c r="Z425" s="373" t="n"/>
    </row>
    <row r="426" ht="16.5" customHeight="1">
      <c r="A426" s="64" t="inlineStr">
        <is>
          <t>SU002218</t>
        </is>
      </c>
      <c r="B426" s="64" t="inlineStr">
        <is>
          <t>P002854</t>
        </is>
      </c>
      <c r="C426" s="37" t="n">
        <v>4301051230</v>
      </c>
      <c r="D426" s="374" t="n">
        <v>4607091383409</v>
      </c>
      <c r="E426" s="639" t="n"/>
      <c r="F426" s="671" t="n">
        <v>1.3</v>
      </c>
      <c r="G426" s="38" t="n">
        <v>6</v>
      </c>
      <c r="H426" s="671" t="n">
        <v>7.8</v>
      </c>
      <c r="I426" s="671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O426" s="673" t="n"/>
      <c r="P426" s="673" t="n"/>
      <c r="Q426" s="673" t="n"/>
      <c r="R426" s="639" t="n"/>
      <c r="S426" s="40" t="inlineStr"/>
      <c r="T426" s="40" t="inlineStr"/>
      <c r="U426" s="41" t="inlineStr">
        <is>
          <t>кг</t>
        </is>
      </c>
      <c r="V426" s="674" t="n">
        <v>0</v>
      </c>
      <c r="W426" s="675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16.5" customHeight="1">
      <c r="A427" s="64" t="inlineStr">
        <is>
          <t>SU002219</t>
        </is>
      </c>
      <c r="B427" s="64" t="inlineStr">
        <is>
          <t>P002855</t>
        </is>
      </c>
      <c r="C427" s="37" t="n">
        <v>4301051231</v>
      </c>
      <c r="D427" s="374" t="n">
        <v>4607091383416</v>
      </c>
      <c r="E427" s="639" t="n"/>
      <c r="F427" s="671" t="n">
        <v>1.3</v>
      </c>
      <c r="G427" s="38" t="n">
        <v>6</v>
      </c>
      <c r="H427" s="671" t="n">
        <v>7.8</v>
      </c>
      <c r="I427" s="671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>
      <c r="A428" s="382" t="n"/>
      <c r="B428" s="627" t="n"/>
      <c r="C428" s="627" t="n"/>
      <c r="D428" s="627" t="n"/>
      <c r="E428" s="627" t="n"/>
      <c r="F428" s="627" t="n"/>
      <c r="G428" s="627" t="n"/>
      <c r="H428" s="627" t="n"/>
      <c r="I428" s="627" t="n"/>
      <c r="J428" s="627" t="n"/>
      <c r="K428" s="627" t="n"/>
      <c r="L428" s="627" t="n"/>
      <c r="M428" s="676" t="n"/>
      <c r="N428" s="677" t="inlineStr">
        <is>
          <t>Итого</t>
        </is>
      </c>
      <c r="O428" s="647" t="n"/>
      <c r="P428" s="647" t="n"/>
      <c r="Q428" s="647" t="n"/>
      <c r="R428" s="647" t="n"/>
      <c r="S428" s="647" t="n"/>
      <c r="T428" s="648" t="n"/>
      <c r="U428" s="43" t="inlineStr">
        <is>
          <t>кор</t>
        </is>
      </c>
      <c r="V428" s="678">
        <f>IFERROR(V426/H426,"0")+IFERROR(V427/H427,"0")</f>
        <v/>
      </c>
      <c r="W428" s="678">
        <f>IFERROR(W426/H426,"0")+IFERROR(W427/H427,"0")</f>
        <v/>
      </c>
      <c r="X428" s="678">
        <f>IFERROR(IF(X426="",0,X426),"0")+IFERROR(IF(X427="",0,X427),"0")</f>
        <v/>
      </c>
      <c r="Y428" s="679" t="n"/>
      <c r="Z428" s="679" t="n"/>
    </row>
    <row r="429">
      <c r="A429" s="627" t="n"/>
      <c r="B429" s="627" t="n"/>
      <c r="C429" s="627" t="n"/>
      <c r="D429" s="627" t="n"/>
      <c r="E429" s="627" t="n"/>
      <c r="F429" s="627" t="n"/>
      <c r="G429" s="627" t="n"/>
      <c r="H429" s="627" t="n"/>
      <c r="I429" s="627" t="n"/>
      <c r="J429" s="627" t="n"/>
      <c r="K429" s="627" t="n"/>
      <c r="L429" s="627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кг</t>
        </is>
      </c>
      <c r="V429" s="678">
        <f>IFERROR(SUM(V426:V427),"0")</f>
        <v/>
      </c>
      <c r="W429" s="678">
        <f>IFERROR(SUM(W426:W427),"0")</f>
        <v/>
      </c>
      <c r="X429" s="43" t="n"/>
      <c r="Y429" s="679" t="n"/>
      <c r="Z429" s="679" t="n"/>
    </row>
    <row r="430" ht="27.75" customHeight="1">
      <c r="A430" s="371" t="inlineStr">
        <is>
          <t>Зареченские</t>
        </is>
      </c>
      <c r="B430" s="670" t="n"/>
      <c r="C430" s="670" t="n"/>
      <c r="D430" s="670" t="n"/>
      <c r="E430" s="670" t="n"/>
      <c r="F430" s="670" t="n"/>
      <c r="G430" s="670" t="n"/>
      <c r="H430" s="670" t="n"/>
      <c r="I430" s="670" t="n"/>
      <c r="J430" s="670" t="n"/>
      <c r="K430" s="670" t="n"/>
      <c r="L430" s="670" t="n"/>
      <c r="M430" s="670" t="n"/>
      <c r="N430" s="670" t="n"/>
      <c r="O430" s="670" t="n"/>
      <c r="P430" s="670" t="n"/>
      <c r="Q430" s="670" t="n"/>
      <c r="R430" s="670" t="n"/>
      <c r="S430" s="670" t="n"/>
      <c r="T430" s="670" t="n"/>
      <c r="U430" s="670" t="n"/>
      <c r="V430" s="670" t="n"/>
      <c r="W430" s="670" t="n"/>
      <c r="X430" s="670" t="n"/>
      <c r="Y430" s="55" t="n"/>
      <c r="Z430" s="55" t="n"/>
    </row>
    <row r="431" ht="16.5" customHeight="1">
      <c r="A431" s="372" t="inlineStr">
        <is>
          <t>Зареченские продукты</t>
        </is>
      </c>
      <c r="B431" s="627" t="n"/>
      <c r="C431" s="627" t="n"/>
      <c r="D431" s="627" t="n"/>
      <c r="E431" s="627" t="n"/>
      <c r="F431" s="627" t="n"/>
      <c r="G431" s="627" t="n"/>
      <c r="H431" s="627" t="n"/>
      <c r="I431" s="627" t="n"/>
      <c r="J431" s="627" t="n"/>
      <c r="K431" s="627" t="n"/>
      <c r="L431" s="627" t="n"/>
      <c r="M431" s="627" t="n"/>
      <c r="N431" s="627" t="n"/>
      <c r="O431" s="627" t="n"/>
      <c r="P431" s="627" t="n"/>
      <c r="Q431" s="627" t="n"/>
      <c r="R431" s="627" t="n"/>
      <c r="S431" s="627" t="n"/>
      <c r="T431" s="627" t="n"/>
      <c r="U431" s="627" t="n"/>
      <c r="V431" s="627" t="n"/>
      <c r="W431" s="627" t="n"/>
      <c r="X431" s="627" t="n"/>
      <c r="Y431" s="372" t="n"/>
      <c r="Z431" s="372" t="n"/>
    </row>
    <row r="432" ht="14.25" customHeight="1">
      <c r="A432" s="373" t="inlineStr">
        <is>
          <t>Вареные колбасы</t>
        </is>
      </c>
      <c r="B432" s="627" t="n"/>
      <c r="C432" s="627" t="n"/>
      <c r="D432" s="627" t="n"/>
      <c r="E432" s="627" t="n"/>
      <c r="F432" s="627" t="n"/>
      <c r="G432" s="627" t="n"/>
      <c r="H432" s="627" t="n"/>
      <c r="I432" s="627" t="n"/>
      <c r="J432" s="627" t="n"/>
      <c r="K432" s="627" t="n"/>
      <c r="L432" s="627" t="n"/>
      <c r="M432" s="627" t="n"/>
      <c r="N432" s="627" t="n"/>
      <c r="O432" s="627" t="n"/>
      <c r="P432" s="627" t="n"/>
      <c r="Q432" s="627" t="n"/>
      <c r="R432" s="627" t="n"/>
      <c r="S432" s="627" t="n"/>
      <c r="T432" s="627" t="n"/>
      <c r="U432" s="627" t="n"/>
      <c r="V432" s="627" t="n"/>
      <c r="W432" s="627" t="n"/>
      <c r="X432" s="627" t="n"/>
      <c r="Y432" s="373" t="n"/>
      <c r="Z432" s="373" t="n"/>
    </row>
    <row r="433" ht="27" customHeight="1">
      <c r="A433" s="64" t="inlineStr">
        <is>
          <t>SU002807</t>
        </is>
      </c>
      <c r="B433" s="64" t="inlineStr">
        <is>
          <t>P003583</t>
        </is>
      </c>
      <c r="C433" s="37" t="n">
        <v>4301011585</v>
      </c>
      <c r="D433" s="374" t="n">
        <v>4640242180441</v>
      </c>
      <c r="E433" s="639" t="n"/>
      <c r="F433" s="671" t="n">
        <v>1.5</v>
      </c>
      <c r="G433" s="38" t="n">
        <v>8</v>
      </c>
      <c r="H433" s="671" t="n">
        <v>12</v>
      </c>
      <c r="I433" s="671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9" t="inlineStr">
        <is>
          <t>Вареные колбасы «Муромская» Весовой п/а ТМ «Зареченские»</t>
        </is>
      </c>
      <c r="O433" s="673" t="n"/>
      <c r="P433" s="673" t="n"/>
      <c r="Q433" s="673" t="n"/>
      <c r="R433" s="639" t="n"/>
      <c r="S433" s="40" t="inlineStr"/>
      <c r="T433" s="40" t="inlineStr"/>
      <c r="U433" s="41" t="inlineStr">
        <is>
          <t>кг</t>
        </is>
      </c>
      <c r="V433" s="674" t="n">
        <v>0</v>
      </c>
      <c r="W433" s="675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 ht="27" customHeight="1">
      <c r="A434" s="64" t="inlineStr">
        <is>
          <t>SU002808</t>
        </is>
      </c>
      <c r="B434" s="64" t="inlineStr">
        <is>
          <t>P003582</t>
        </is>
      </c>
      <c r="C434" s="37" t="n">
        <v>4301011584</v>
      </c>
      <c r="D434" s="374" t="n">
        <v>4640242180564</v>
      </c>
      <c r="E434" s="639" t="n"/>
      <c r="F434" s="671" t="n">
        <v>1.5</v>
      </c>
      <c r="G434" s="38" t="n">
        <v>8</v>
      </c>
      <c r="H434" s="671" t="n">
        <v>12</v>
      </c>
      <c r="I434" s="671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0" t="inlineStr">
        <is>
          <t>Вареные колбасы «Нежная» НТУ Весовые П/а ТМ «Зареченские»</t>
        </is>
      </c>
      <c r="O434" s="673" t="n"/>
      <c r="P434" s="673" t="n"/>
      <c r="Q434" s="673" t="n"/>
      <c r="R434" s="639" t="n"/>
      <c r="S434" s="40" t="inlineStr"/>
      <c r="T434" s="40" t="inlineStr"/>
      <c r="U434" s="41" t="inlineStr">
        <is>
          <t>кг</t>
        </is>
      </c>
      <c r="V434" s="674" t="n">
        <v>0</v>
      </c>
      <c r="W434" s="675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>
      <c r="A435" s="382" t="n"/>
      <c r="B435" s="627" t="n"/>
      <c r="C435" s="627" t="n"/>
      <c r="D435" s="627" t="n"/>
      <c r="E435" s="627" t="n"/>
      <c r="F435" s="627" t="n"/>
      <c r="G435" s="627" t="n"/>
      <c r="H435" s="627" t="n"/>
      <c r="I435" s="627" t="n"/>
      <c r="J435" s="627" t="n"/>
      <c r="K435" s="627" t="n"/>
      <c r="L435" s="627" t="n"/>
      <c r="M435" s="676" t="n"/>
      <c r="N435" s="677" t="inlineStr">
        <is>
          <t>Итого</t>
        </is>
      </c>
      <c r="O435" s="647" t="n"/>
      <c r="P435" s="647" t="n"/>
      <c r="Q435" s="647" t="n"/>
      <c r="R435" s="647" t="n"/>
      <c r="S435" s="647" t="n"/>
      <c r="T435" s="648" t="n"/>
      <c r="U435" s="43" t="inlineStr">
        <is>
          <t>кор</t>
        </is>
      </c>
      <c r="V435" s="678">
        <f>IFERROR(V433/H433,"0")+IFERROR(V434/H434,"0")</f>
        <v/>
      </c>
      <c r="W435" s="678">
        <f>IFERROR(W433/H433,"0")+IFERROR(W434/H434,"0")</f>
        <v/>
      </c>
      <c r="X435" s="678">
        <f>IFERROR(IF(X433="",0,X433),"0")+IFERROR(IF(X434="",0,X434),"0")</f>
        <v/>
      </c>
      <c r="Y435" s="679" t="n"/>
      <c r="Z435" s="679" t="n"/>
    </row>
    <row r="436">
      <c r="A436" s="627" t="n"/>
      <c r="B436" s="627" t="n"/>
      <c r="C436" s="627" t="n"/>
      <c r="D436" s="627" t="n"/>
      <c r="E436" s="627" t="n"/>
      <c r="F436" s="627" t="n"/>
      <c r="G436" s="627" t="n"/>
      <c r="H436" s="627" t="n"/>
      <c r="I436" s="627" t="n"/>
      <c r="J436" s="627" t="n"/>
      <c r="K436" s="627" t="n"/>
      <c r="L436" s="627" t="n"/>
      <c r="M436" s="676" t="n"/>
      <c r="N436" s="677" t="inlineStr">
        <is>
          <t>Итого</t>
        </is>
      </c>
      <c r="O436" s="647" t="n"/>
      <c r="P436" s="647" t="n"/>
      <c r="Q436" s="647" t="n"/>
      <c r="R436" s="647" t="n"/>
      <c r="S436" s="647" t="n"/>
      <c r="T436" s="648" t="n"/>
      <c r="U436" s="43" t="inlineStr">
        <is>
          <t>кг</t>
        </is>
      </c>
      <c r="V436" s="678">
        <f>IFERROR(SUM(V433:V434),"0")</f>
        <v/>
      </c>
      <c r="W436" s="678">
        <f>IFERROR(SUM(W433:W434),"0")</f>
        <v/>
      </c>
      <c r="X436" s="43" t="n"/>
      <c r="Y436" s="679" t="n"/>
      <c r="Z436" s="679" t="n"/>
    </row>
    <row r="437" ht="14.25" customHeight="1">
      <c r="A437" s="373" t="inlineStr">
        <is>
          <t>Ветчины</t>
        </is>
      </c>
      <c r="B437" s="627" t="n"/>
      <c r="C437" s="627" t="n"/>
      <c r="D437" s="627" t="n"/>
      <c r="E437" s="627" t="n"/>
      <c r="F437" s="627" t="n"/>
      <c r="G437" s="627" t="n"/>
      <c r="H437" s="627" t="n"/>
      <c r="I437" s="627" t="n"/>
      <c r="J437" s="627" t="n"/>
      <c r="K437" s="627" t="n"/>
      <c r="L437" s="627" t="n"/>
      <c r="M437" s="627" t="n"/>
      <c r="N437" s="627" t="n"/>
      <c r="O437" s="627" t="n"/>
      <c r="P437" s="627" t="n"/>
      <c r="Q437" s="627" t="n"/>
      <c r="R437" s="627" t="n"/>
      <c r="S437" s="627" t="n"/>
      <c r="T437" s="627" t="n"/>
      <c r="U437" s="627" t="n"/>
      <c r="V437" s="627" t="n"/>
      <c r="W437" s="627" t="n"/>
      <c r="X437" s="627" t="n"/>
      <c r="Y437" s="373" t="n"/>
      <c r="Z437" s="373" t="n"/>
    </row>
    <row r="438" ht="27" customHeight="1">
      <c r="A438" s="64" t="inlineStr">
        <is>
          <t>SU002811</t>
        </is>
      </c>
      <c r="B438" s="64" t="inlineStr">
        <is>
          <t>P003588</t>
        </is>
      </c>
      <c r="C438" s="37" t="n">
        <v>4301020260</v>
      </c>
      <c r="D438" s="374" t="n">
        <v>4640242180526</v>
      </c>
      <c r="E438" s="639" t="n"/>
      <c r="F438" s="671" t="n">
        <v>1.8</v>
      </c>
      <c r="G438" s="38" t="n">
        <v>6</v>
      </c>
      <c r="H438" s="671" t="n">
        <v>10.8</v>
      </c>
      <c r="I438" s="671" t="n">
        <v>11.28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11" t="inlineStr">
        <is>
          <t>Ветчины «Нежная» Весовой п/а ТМ «Зареченские» большой батон</t>
        </is>
      </c>
      <c r="O438" s="673" t="n"/>
      <c r="P438" s="673" t="n"/>
      <c r="Q438" s="673" t="n"/>
      <c r="R438" s="639" t="n"/>
      <c r="S438" s="40" t="inlineStr"/>
      <c r="T438" s="40" t="inlineStr"/>
      <c r="U438" s="41" t="inlineStr">
        <is>
          <t>кг</t>
        </is>
      </c>
      <c r="V438" s="674" t="n">
        <v>0</v>
      </c>
      <c r="W438" s="675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 ht="16.5" customHeight="1">
      <c r="A439" s="64" t="inlineStr">
        <is>
          <t>SU002806</t>
        </is>
      </c>
      <c r="B439" s="64" t="inlineStr">
        <is>
          <t>P003591</t>
        </is>
      </c>
      <c r="C439" s="37" t="n">
        <v>4301020269</v>
      </c>
      <c r="D439" s="374" t="n">
        <v>4640242180519</v>
      </c>
      <c r="E439" s="639" t="n"/>
      <c r="F439" s="671" t="n">
        <v>1.35</v>
      </c>
      <c r="G439" s="38" t="n">
        <v>8</v>
      </c>
      <c r="H439" s="671" t="n">
        <v>10.8</v>
      </c>
      <c r="I439" s="671" t="n">
        <v>11.28</v>
      </c>
      <c r="J439" s="38" t="n">
        <v>56</v>
      </c>
      <c r="K439" s="38" t="inlineStr">
        <is>
          <t>8</t>
        </is>
      </c>
      <c r="L439" s="39" t="inlineStr">
        <is>
          <t>СК3</t>
        </is>
      </c>
      <c r="M439" s="38" t="n">
        <v>50</v>
      </c>
      <c r="N439" s="912" t="inlineStr">
        <is>
          <t>Ветчины «Нежная» Весовой п/а ТМ «Зареченские»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>
      <c r="A440" s="382" t="n"/>
      <c r="B440" s="627" t="n"/>
      <c r="C440" s="627" t="n"/>
      <c r="D440" s="627" t="n"/>
      <c r="E440" s="627" t="n"/>
      <c r="F440" s="627" t="n"/>
      <c r="G440" s="627" t="n"/>
      <c r="H440" s="627" t="n"/>
      <c r="I440" s="627" t="n"/>
      <c r="J440" s="627" t="n"/>
      <c r="K440" s="627" t="n"/>
      <c r="L440" s="627" t="n"/>
      <c r="M440" s="676" t="n"/>
      <c r="N440" s="677" t="inlineStr">
        <is>
          <t>Итого</t>
        </is>
      </c>
      <c r="O440" s="647" t="n"/>
      <c r="P440" s="647" t="n"/>
      <c r="Q440" s="647" t="n"/>
      <c r="R440" s="647" t="n"/>
      <c r="S440" s="647" t="n"/>
      <c r="T440" s="648" t="n"/>
      <c r="U440" s="43" t="inlineStr">
        <is>
          <t>кор</t>
        </is>
      </c>
      <c r="V440" s="678">
        <f>IFERROR(V438/H438,"0")+IFERROR(V439/H439,"0")</f>
        <v/>
      </c>
      <c r="W440" s="678">
        <f>IFERROR(W438/H438,"0")+IFERROR(W439/H439,"0")</f>
        <v/>
      </c>
      <c r="X440" s="678">
        <f>IFERROR(IF(X438="",0,X438),"0")+IFERROR(IF(X439="",0,X439),"0")</f>
        <v/>
      </c>
      <c r="Y440" s="679" t="n"/>
      <c r="Z440" s="679" t="n"/>
    </row>
    <row r="441">
      <c r="A441" s="627" t="n"/>
      <c r="B441" s="627" t="n"/>
      <c r="C441" s="627" t="n"/>
      <c r="D441" s="627" t="n"/>
      <c r="E441" s="627" t="n"/>
      <c r="F441" s="627" t="n"/>
      <c r="G441" s="627" t="n"/>
      <c r="H441" s="627" t="n"/>
      <c r="I441" s="627" t="n"/>
      <c r="J441" s="627" t="n"/>
      <c r="K441" s="627" t="n"/>
      <c r="L441" s="627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кг</t>
        </is>
      </c>
      <c r="V441" s="678">
        <f>IFERROR(SUM(V438:V439),"0")</f>
        <v/>
      </c>
      <c r="W441" s="678">
        <f>IFERROR(SUM(W438:W439),"0")</f>
        <v/>
      </c>
      <c r="X441" s="43" t="n"/>
      <c r="Y441" s="679" t="n"/>
      <c r="Z441" s="679" t="n"/>
    </row>
    <row r="442" ht="14.25" customHeight="1">
      <c r="A442" s="373" t="inlineStr">
        <is>
          <t>Копченые колбасы</t>
        </is>
      </c>
      <c r="B442" s="627" t="n"/>
      <c r="C442" s="627" t="n"/>
      <c r="D442" s="627" t="n"/>
      <c r="E442" s="627" t="n"/>
      <c r="F442" s="627" t="n"/>
      <c r="G442" s="627" t="n"/>
      <c r="H442" s="627" t="n"/>
      <c r="I442" s="627" t="n"/>
      <c r="J442" s="627" t="n"/>
      <c r="K442" s="627" t="n"/>
      <c r="L442" s="627" t="n"/>
      <c r="M442" s="627" t="n"/>
      <c r="N442" s="627" t="n"/>
      <c r="O442" s="627" t="n"/>
      <c r="P442" s="627" t="n"/>
      <c r="Q442" s="627" t="n"/>
      <c r="R442" s="627" t="n"/>
      <c r="S442" s="627" t="n"/>
      <c r="T442" s="627" t="n"/>
      <c r="U442" s="627" t="n"/>
      <c r="V442" s="627" t="n"/>
      <c r="W442" s="627" t="n"/>
      <c r="X442" s="627" t="n"/>
      <c r="Y442" s="373" t="n"/>
      <c r="Z442" s="373" t="n"/>
    </row>
    <row r="443" ht="27" customHeight="1">
      <c r="A443" s="64" t="inlineStr">
        <is>
          <t>SU002805</t>
        </is>
      </c>
      <c r="B443" s="64" t="inlineStr">
        <is>
          <t>P003584</t>
        </is>
      </c>
      <c r="C443" s="37" t="n">
        <v>4301031280</v>
      </c>
      <c r="D443" s="374" t="n">
        <v>4640242180816</v>
      </c>
      <c r="E443" s="639" t="n"/>
      <c r="F443" s="671" t="n">
        <v>0.7</v>
      </c>
      <c r="G443" s="38" t="n">
        <v>6</v>
      </c>
      <c r="H443" s="671" t="n">
        <v>4.2</v>
      </c>
      <c r="I443" s="671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13" t="inlineStr">
        <is>
          <t>Копченые колбасы «Сервелат Пражский» Весовой фиброуз ТМ «Зареченские»</t>
        </is>
      </c>
      <c r="O443" s="673" t="n"/>
      <c r="P443" s="673" t="n"/>
      <c r="Q443" s="673" t="n"/>
      <c r="R443" s="639" t="n"/>
      <c r="S443" s="40" t="inlineStr"/>
      <c r="T443" s="40" t="inlineStr"/>
      <c r="U443" s="41" t="inlineStr">
        <is>
          <t>кг</t>
        </is>
      </c>
      <c r="V443" s="674" t="n">
        <v>0</v>
      </c>
      <c r="W443" s="675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 ht="27" customHeight="1">
      <c r="A444" s="64" t="inlineStr">
        <is>
          <t>SU002809</t>
        </is>
      </c>
      <c r="B444" s="64" t="inlineStr">
        <is>
          <t>P003586</t>
        </is>
      </c>
      <c r="C444" s="37" t="n">
        <v>4301031244</v>
      </c>
      <c r="D444" s="374" t="n">
        <v>4640242180595</v>
      </c>
      <c r="E444" s="639" t="n"/>
      <c r="F444" s="671" t="n">
        <v>0.7</v>
      </c>
      <c r="G444" s="38" t="n">
        <v>6</v>
      </c>
      <c r="H444" s="671" t="n">
        <v>4.2</v>
      </c>
      <c r="I444" s="671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4" t="inlineStr">
        <is>
          <t>В/к колбасы «Сервелат Рижский» НТУ Весовые Фиброуз в/у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>
      <c r="A445" s="382" t="n"/>
      <c r="B445" s="627" t="n"/>
      <c r="C445" s="627" t="n"/>
      <c r="D445" s="627" t="n"/>
      <c r="E445" s="627" t="n"/>
      <c r="F445" s="627" t="n"/>
      <c r="G445" s="627" t="n"/>
      <c r="H445" s="627" t="n"/>
      <c r="I445" s="627" t="n"/>
      <c r="J445" s="627" t="n"/>
      <c r="K445" s="627" t="n"/>
      <c r="L445" s="627" t="n"/>
      <c r="M445" s="676" t="n"/>
      <c r="N445" s="677" t="inlineStr">
        <is>
          <t>Итого</t>
        </is>
      </c>
      <c r="O445" s="647" t="n"/>
      <c r="P445" s="647" t="n"/>
      <c r="Q445" s="647" t="n"/>
      <c r="R445" s="647" t="n"/>
      <c r="S445" s="647" t="n"/>
      <c r="T445" s="648" t="n"/>
      <c r="U445" s="43" t="inlineStr">
        <is>
          <t>кор</t>
        </is>
      </c>
      <c r="V445" s="678">
        <f>IFERROR(V443/H443,"0")+IFERROR(V444/H444,"0")</f>
        <v/>
      </c>
      <c r="W445" s="678">
        <f>IFERROR(W443/H443,"0")+IFERROR(W444/H444,"0")</f>
        <v/>
      </c>
      <c r="X445" s="678">
        <f>IFERROR(IF(X443="",0,X443),"0")+IFERROR(IF(X444="",0,X444),"0")</f>
        <v/>
      </c>
      <c r="Y445" s="679" t="n"/>
      <c r="Z445" s="679" t="n"/>
    </row>
    <row r="446">
      <c r="A446" s="627" t="n"/>
      <c r="B446" s="627" t="n"/>
      <c r="C446" s="627" t="n"/>
      <c r="D446" s="627" t="n"/>
      <c r="E446" s="627" t="n"/>
      <c r="F446" s="627" t="n"/>
      <c r="G446" s="627" t="n"/>
      <c r="H446" s="627" t="n"/>
      <c r="I446" s="627" t="n"/>
      <c r="J446" s="627" t="n"/>
      <c r="K446" s="627" t="n"/>
      <c r="L446" s="627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кг</t>
        </is>
      </c>
      <c r="V446" s="678">
        <f>IFERROR(SUM(V443:V444),"0")</f>
        <v/>
      </c>
      <c r="W446" s="678">
        <f>IFERROR(SUM(W443:W444),"0")</f>
        <v/>
      </c>
      <c r="X446" s="43" t="n"/>
      <c r="Y446" s="679" t="n"/>
      <c r="Z446" s="679" t="n"/>
    </row>
    <row r="447" ht="14.25" customHeight="1">
      <c r="A447" s="373" t="inlineStr">
        <is>
          <t>Сосиски</t>
        </is>
      </c>
      <c r="B447" s="627" t="n"/>
      <c r="C447" s="627" t="n"/>
      <c r="D447" s="627" t="n"/>
      <c r="E447" s="627" t="n"/>
      <c r="F447" s="627" t="n"/>
      <c r="G447" s="627" t="n"/>
      <c r="H447" s="627" t="n"/>
      <c r="I447" s="627" t="n"/>
      <c r="J447" s="627" t="n"/>
      <c r="K447" s="627" t="n"/>
      <c r="L447" s="627" t="n"/>
      <c r="M447" s="627" t="n"/>
      <c r="N447" s="627" t="n"/>
      <c r="O447" s="627" t="n"/>
      <c r="P447" s="627" t="n"/>
      <c r="Q447" s="627" t="n"/>
      <c r="R447" s="627" t="n"/>
      <c r="S447" s="627" t="n"/>
      <c r="T447" s="627" t="n"/>
      <c r="U447" s="627" t="n"/>
      <c r="V447" s="627" t="n"/>
      <c r="W447" s="627" t="n"/>
      <c r="X447" s="627" t="n"/>
      <c r="Y447" s="373" t="n"/>
      <c r="Z447" s="373" t="n"/>
    </row>
    <row r="448" ht="27" customHeight="1">
      <c r="A448" s="64" t="inlineStr">
        <is>
          <t>SU002803</t>
        </is>
      </c>
      <c r="B448" s="64" t="inlineStr">
        <is>
          <t>P003590</t>
        </is>
      </c>
      <c r="C448" s="37" t="n">
        <v>4301051510</v>
      </c>
      <c r="D448" s="374" t="n">
        <v>4640242180540</v>
      </c>
      <c r="E448" s="639" t="n"/>
      <c r="F448" s="671" t="n">
        <v>1.3</v>
      </c>
      <c r="G448" s="38" t="n">
        <v>6</v>
      </c>
      <c r="H448" s="671" t="n">
        <v>7.8</v>
      </c>
      <c r="I448" s="671" t="n">
        <v>8.364000000000001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30</v>
      </c>
      <c r="N448" s="915" t="inlineStr">
        <is>
          <t>Сосиски «Сочные» Весовой п/а ТМ «Зареченские»</t>
        </is>
      </c>
      <c r="O448" s="673" t="n"/>
      <c r="P448" s="673" t="n"/>
      <c r="Q448" s="673" t="n"/>
      <c r="R448" s="639" t="n"/>
      <c r="S448" s="40" t="inlineStr"/>
      <c r="T448" s="40" t="inlineStr"/>
      <c r="U448" s="41" t="inlineStr">
        <is>
          <t>кг</t>
        </is>
      </c>
      <c r="V448" s="674" t="n">
        <v>0</v>
      </c>
      <c r="W448" s="675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9" t="inlineStr">
        <is>
          <t>КИ</t>
        </is>
      </c>
    </row>
    <row r="449" ht="27" customHeight="1">
      <c r="A449" s="64" t="inlineStr">
        <is>
          <t>SU002804</t>
        </is>
      </c>
      <c r="B449" s="64" t="inlineStr">
        <is>
          <t>P003585</t>
        </is>
      </c>
      <c r="C449" s="37" t="n">
        <v>4301051508</v>
      </c>
      <c r="D449" s="374" t="n">
        <v>4640242180557</v>
      </c>
      <c r="E449" s="639" t="n"/>
      <c r="F449" s="671" t="n">
        <v>0.5</v>
      </c>
      <c r="G449" s="38" t="n">
        <v>6</v>
      </c>
      <c r="H449" s="671" t="n">
        <v>3</v>
      </c>
      <c r="I449" s="671" t="n">
        <v>3.284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30</v>
      </c>
      <c r="N449" s="916" t="inlineStr">
        <is>
          <t>Сосиски «Сочные» Фикс.вес 0,5 п/а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10" t="inlineStr">
        <is>
          <t>КИ</t>
        </is>
      </c>
    </row>
    <row r="450">
      <c r="A450" s="382" t="n"/>
      <c r="B450" s="627" t="n"/>
      <c r="C450" s="627" t="n"/>
      <c r="D450" s="627" t="n"/>
      <c r="E450" s="627" t="n"/>
      <c r="F450" s="627" t="n"/>
      <c r="G450" s="627" t="n"/>
      <c r="H450" s="627" t="n"/>
      <c r="I450" s="627" t="n"/>
      <c r="J450" s="627" t="n"/>
      <c r="K450" s="627" t="n"/>
      <c r="L450" s="627" t="n"/>
      <c r="M450" s="676" t="n"/>
      <c r="N450" s="677" t="inlineStr">
        <is>
          <t>Итого</t>
        </is>
      </c>
      <c r="O450" s="647" t="n"/>
      <c r="P450" s="647" t="n"/>
      <c r="Q450" s="647" t="n"/>
      <c r="R450" s="647" t="n"/>
      <c r="S450" s="647" t="n"/>
      <c r="T450" s="648" t="n"/>
      <c r="U450" s="43" t="inlineStr">
        <is>
          <t>кор</t>
        </is>
      </c>
      <c r="V450" s="678">
        <f>IFERROR(V448/H448,"0")+IFERROR(V449/H449,"0")</f>
        <v/>
      </c>
      <c r="W450" s="678">
        <f>IFERROR(W448/H448,"0")+IFERROR(W449/H449,"0")</f>
        <v/>
      </c>
      <c r="X450" s="678">
        <f>IFERROR(IF(X448="",0,X448),"0")+IFERROR(IF(X449="",0,X449),"0")</f>
        <v/>
      </c>
      <c r="Y450" s="679" t="n"/>
      <c r="Z450" s="679" t="n"/>
    </row>
    <row r="451">
      <c r="A451" s="627" t="n"/>
      <c r="B451" s="627" t="n"/>
      <c r="C451" s="627" t="n"/>
      <c r="D451" s="627" t="n"/>
      <c r="E451" s="627" t="n"/>
      <c r="F451" s="627" t="n"/>
      <c r="G451" s="627" t="n"/>
      <c r="H451" s="627" t="n"/>
      <c r="I451" s="627" t="n"/>
      <c r="J451" s="627" t="n"/>
      <c r="K451" s="627" t="n"/>
      <c r="L451" s="627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кг</t>
        </is>
      </c>
      <c r="V451" s="678">
        <f>IFERROR(SUM(V448:V449),"0")</f>
        <v/>
      </c>
      <c r="W451" s="678">
        <f>IFERROR(SUM(W448:W449),"0")</f>
        <v/>
      </c>
      <c r="X451" s="43" t="n"/>
      <c r="Y451" s="679" t="n"/>
      <c r="Z451" s="679" t="n"/>
    </row>
    <row r="452" ht="16.5" customHeight="1">
      <c r="A452" s="372" t="inlineStr">
        <is>
          <t>Выгодная цена</t>
        </is>
      </c>
      <c r="B452" s="627" t="n"/>
      <c r="C452" s="627" t="n"/>
      <c r="D452" s="627" t="n"/>
      <c r="E452" s="627" t="n"/>
      <c r="F452" s="627" t="n"/>
      <c r="G452" s="627" t="n"/>
      <c r="H452" s="627" t="n"/>
      <c r="I452" s="627" t="n"/>
      <c r="J452" s="627" t="n"/>
      <c r="K452" s="627" t="n"/>
      <c r="L452" s="627" t="n"/>
      <c r="M452" s="627" t="n"/>
      <c r="N452" s="627" t="n"/>
      <c r="O452" s="627" t="n"/>
      <c r="P452" s="627" t="n"/>
      <c r="Q452" s="627" t="n"/>
      <c r="R452" s="627" t="n"/>
      <c r="S452" s="627" t="n"/>
      <c r="T452" s="627" t="n"/>
      <c r="U452" s="627" t="n"/>
      <c r="V452" s="627" t="n"/>
      <c r="W452" s="627" t="n"/>
      <c r="X452" s="627" t="n"/>
      <c r="Y452" s="372" t="n"/>
      <c r="Z452" s="372" t="n"/>
    </row>
    <row r="453" ht="14.25" customHeight="1">
      <c r="A453" s="373" t="inlineStr">
        <is>
          <t>Копченые колбасы</t>
        </is>
      </c>
      <c r="B453" s="627" t="n"/>
      <c r="C453" s="627" t="n"/>
      <c r="D453" s="627" t="n"/>
      <c r="E453" s="627" t="n"/>
      <c r="F453" s="627" t="n"/>
      <c r="G453" s="627" t="n"/>
      <c r="H453" s="627" t="n"/>
      <c r="I453" s="627" t="n"/>
      <c r="J453" s="627" t="n"/>
      <c r="K453" s="627" t="n"/>
      <c r="L453" s="627" t="n"/>
      <c r="M453" s="627" t="n"/>
      <c r="N453" s="627" t="n"/>
      <c r="O453" s="627" t="n"/>
      <c r="P453" s="627" t="n"/>
      <c r="Q453" s="627" t="n"/>
      <c r="R453" s="627" t="n"/>
      <c r="S453" s="627" t="n"/>
      <c r="T453" s="627" t="n"/>
      <c r="U453" s="627" t="n"/>
      <c r="V453" s="627" t="n"/>
      <c r="W453" s="627" t="n"/>
      <c r="X453" s="627" t="n"/>
      <c r="Y453" s="373" t="n"/>
      <c r="Z453" s="373" t="n"/>
    </row>
    <row r="454" ht="27" customHeight="1">
      <c r="A454" s="64" t="inlineStr">
        <is>
          <t>SU002654</t>
        </is>
      </c>
      <c r="B454" s="64" t="inlineStr">
        <is>
          <t>P003020</t>
        </is>
      </c>
      <c r="C454" s="37" t="n">
        <v>4301031156</v>
      </c>
      <c r="D454" s="374" t="n">
        <v>4680115880856</v>
      </c>
      <c r="E454" s="639" t="n"/>
      <c r="F454" s="671" t="n">
        <v>0.7</v>
      </c>
      <c r="G454" s="38" t="n">
        <v>6</v>
      </c>
      <c r="H454" s="671" t="n">
        <v>4.2</v>
      </c>
      <c r="I454" s="671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35</v>
      </c>
      <c r="N454" s="917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4" s="673" t="n"/>
      <c r="P454" s="673" t="n"/>
      <c r="Q454" s="673" t="n"/>
      <c r="R454" s="639" t="n"/>
      <c r="S454" s="40" t="inlineStr"/>
      <c r="T454" s="40" t="inlineStr"/>
      <c r="U454" s="41" t="inlineStr">
        <is>
          <t>кг</t>
        </is>
      </c>
      <c r="V454" s="674" t="n">
        <v>0</v>
      </c>
      <c r="W454" s="675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1" t="inlineStr">
        <is>
          <t>КИ</t>
        </is>
      </c>
    </row>
    <row r="455">
      <c r="A455" s="382" t="n"/>
      <c r="B455" s="627" t="n"/>
      <c r="C455" s="627" t="n"/>
      <c r="D455" s="627" t="n"/>
      <c r="E455" s="627" t="n"/>
      <c r="F455" s="627" t="n"/>
      <c r="G455" s="627" t="n"/>
      <c r="H455" s="627" t="n"/>
      <c r="I455" s="627" t="n"/>
      <c r="J455" s="627" t="n"/>
      <c r="K455" s="627" t="n"/>
      <c r="L455" s="627" t="n"/>
      <c r="M455" s="676" t="n"/>
      <c r="N455" s="677" t="inlineStr">
        <is>
          <t>Итого</t>
        </is>
      </c>
      <c r="O455" s="647" t="n"/>
      <c r="P455" s="647" t="n"/>
      <c r="Q455" s="647" t="n"/>
      <c r="R455" s="647" t="n"/>
      <c r="S455" s="647" t="n"/>
      <c r="T455" s="648" t="n"/>
      <c r="U455" s="43" t="inlineStr">
        <is>
          <t>кор</t>
        </is>
      </c>
      <c r="V455" s="678">
        <f>IFERROR(V454/H454,"0")</f>
        <v/>
      </c>
      <c r="W455" s="678">
        <f>IFERROR(W454/H454,"0")</f>
        <v/>
      </c>
      <c r="X455" s="678">
        <f>IFERROR(IF(X454="",0,X454),"0")</f>
        <v/>
      </c>
      <c r="Y455" s="679" t="n"/>
      <c r="Z455" s="679" t="n"/>
    </row>
    <row r="456">
      <c r="A456" s="627" t="n"/>
      <c r="B456" s="627" t="n"/>
      <c r="C456" s="627" t="n"/>
      <c r="D456" s="627" t="n"/>
      <c r="E456" s="627" t="n"/>
      <c r="F456" s="627" t="n"/>
      <c r="G456" s="627" t="n"/>
      <c r="H456" s="627" t="n"/>
      <c r="I456" s="627" t="n"/>
      <c r="J456" s="627" t="n"/>
      <c r="K456" s="627" t="n"/>
      <c r="L456" s="627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кг</t>
        </is>
      </c>
      <c r="V456" s="678">
        <f>IFERROR(SUM(V454:V454),"0")</f>
        <v/>
      </c>
      <c r="W456" s="678">
        <f>IFERROR(SUM(W454:W454),"0")</f>
        <v/>
      </c>
      <c r="X456" s="43" t="n"/>
      <c r="Y456" s="679" t="n"/>
      <c r="Z456" s="679" t="n"/>
    </row>
    <row r="457" ht="14.25" customHeight="1">
      <c r="A457" s="373" t="inlineStr">
        <is>
          <t>Сосиски</t>
        </is>
      </c>
      <c r="B457" s="627" t="n"/>
      <c r="C457" s="627" t="n"/>
      <c r="D457" s="627" t="n"/>
      <c r="E457" s="627" t="n"/>
      <c r="F457" s="627" t="n"/>
      <c r="G457" s="627" t="n"/>
      <c r="H457" s="627" t="n"/>
      <c r="I457" s="627" t="n"/>
      <c r="J457" s="627" t="n"/>
      <c r="K457" s="627" t="n"/>
      <c r="L457" s="627" t="n"/>
      <c r="M457" s="627" t="n"/>
      <c r="N457" s="627" t="n"/>
      <c r="O457" s="627" t="n"/>
      <c r="P457" s="627" t="n"/>
      <c r="Q457" s="627" t="n"/>
      <c r="R457" s="627" t="n"/>
      <c r="S457" s="627" t="n"/>
      <c r="T457" s="627" t="n"/>
      <c r="U457" s="627" t="n"/>
      <c r="V457" s="627" t="n"/>
      <c r="W457" s="627" t="n"/>
      <c r="X457" s="627" t="n"/>
      <c r="Y457" s="373" t="n"/>
      <c r="Z457" s="373" t="n"/>
    </row>
    <row r="458" ht="16.5" customHeight="1">
      <c r="A458" s="64" t="inlineStr">
        <is>
          <t>SU002655</t>
        </is>
      </c>
      <c r="B458" s="64" t="inlineStr">
        <is>
          <t>P003022</t>
        </is>
      </c>
      <c r="C458" s="37" t="n">
        <v>4301051310</v>
      </c>
      <c r="D458" s="374" t="n">
        <v>4680115880870</v>
      </c>
      <c r="E458" s="639" t="n"/>
      <c r="F458" s="671" t="n">
        <v>1.3</v>
      </c>
      <c r="G458" s="38" t="n">
        <v>6</v>
      </c>
      <c r="H458" s="671" t="n">
        <v>7.8</v>
      </c>
      <c r="I458" s="671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СК3</t>
        </is>
      </c>
      <c r="M458" s="38" t="n">
        <v>40</v>
      </c>
      <c r="N458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8" s="673" t="n"/>
      <c r="P458" s="673" t="n"/>
      <c r="Q458" s="673" t="n"/>
      <c r="R458" s="639" t="n"/>
      <c r="S458" s="40" t="inlineStr"/>
      <c r="T458" s="40" t="inlineStr"/>
      <c r="U458" s="41" t="inlineStr">
        <is>
          <t>кг</t>
        </is>
      </c>
      <c r="V458" s="674" t="n">
        <v>250</v>
      </c>
      <c r="W458" s="675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2" t="inlineStr">
        <is>
          <t>КИ</t>
        </is>
      </c>
    </row>
    <row r="459">
      <c r="A459" s="382" t="n"/>
      <c r="B459" s="627" t="n"/>
      <c r="C459" s="627" t="n"/>
      <c r="D459" s="627" t="n"/>
      <c r="E459" s="627" t="n"/>
      <c r="F459" s="627" t="n"/>
      <c r="G459" s="627" t="n"/>
      <c r="H459" s="627" t="n"/>
      <c r="I459" s="627" t="n"/>
      <c r="J459" s="627" t="n"/>
      <c r="K459" s="627" t="n"/>
      <c r="L459" s="627" t="n"/>
      <c r="M459" s="676" t="n"/>
      <c r="N459" s="677" t="inlineStr">
        <is>
          <t>Итого</t>
        </is>
      </c>
      <c r="O459" s="647" t="n"/>
      <c r="P459" s="647" t="n"/>
      <c r="Q459" s="647" t="n"/>
      <c r="R459" s="647" t="n"/>
      <c r="S459" s="647" t="n"/>
      <c r="T459" s="648" t="n"/>
      <c r="U459" s="43" t="inlineStr">
        <is>
          <t>кор</t>
        </is>
      </c>
      <c r="V459" s="678">
        <f>IFERROR(V458/H458,"0")</f>
        <v/>
      </c>
      <c r="W459" s="678">
        <f>IFERROR(W458/H458,"0")</f>
        <v/>
      </c>
      <c r="X459" s="678">
        <f>IFERROR(IF(X458="",0,X458),"0")</f>
        <v/>
      </c>
      <c r="Y459" s="679" t="n"/>
      <c r="Z459" s="679" t="n"/>
    </row>
    <row r="460">
      <c r="A460" s="627" t="n"/>
      <c r="B460" s="627" t="n"/>
      <c r="C460" s="627" t="n"/>
      <c r="D460" s="627" t="n"/>
      <c r="E460" s="627" t="n"/>
      <c r="F460" s="627" t="n"/>
      <c r="G460" s="627" t="n"/>
      <c r="H460" s="627" t="n"/>
      <c r="I460" s="627" t="n"/>
      <c r="J460" s="627" t="n"/>
      <c r="K460" s="627" t="n"/>
      <c r="L460" s="627" t="n"/>
      <c r="M460" s="676" t="n"/>
      <c r="N460" s="677" t="inlineStr">
        <is>
          <t>Итого</t>
        </is>
      </c>
      <c r="O460" s="647" t="n"/>
      <c r="P460" s="647" t="n"/>
      <c r="Q460" s="647" t="n"/>
      <c r="R460" s="647" t="n"/>
      <c r="S460" s="647" t="n"/>
      <c r="T460" s="648" t="n"/>
      <c r="U460" s="43" t="inlineStr">
        <is>
          <t>кг</t>
        </is>
      </c>
      <c r="V460" s="678">
        <f>IFERROR(SUM(V458:V458),"0")</f>
        <v/>
      </c>
      <c r="W460" s="678">
        <f>IFERROR(SUM(W458:W458),"0")</f>
        <v/>
      </c>
      <c r="X460" s="43" t="n"/>
      <c r="Y460" s="679" t="n"/>
      <c r="Z460" s="679" t="n"/>
    </row>
    <row r="461" ht="15" customHeight="1">
      <c r="A461" s="625" t="n"/>
      <c r="B461" s="627" t="n"/>
      <c r="C461" s="627" t="n"/>
      <c r="D461" s="627" t="n"/>
      <c r="E461" s="627" t="n"/>
      <c r="F461" s="627" t="n"/>
      <c r="G461" s="627" t="n"/>
      <c r="H461" s="627" t="n"/>
      <c r="I461" s="627" t="n"/>
      <c r="J461" s="627" t="n"/>
      <c r="K461" s="627" t="n"/>
      <c r="L461" s="627" t="n"/>
      <c r="M461" s="636" t="n"/>
      <c r="N461" s="919" t="inlineStr">
        <is>
          <t>ИТОГО НЕТТО</t>
        </is>
      </c>
      <c r="O461" s="630" t="n"/>
      <c r="P461" s="630" t="n"/>
      <c r="Q461" s="630" t="n"/>
      <c r="R461" s="630" t="n"/>
      <c r="S461" s="630" t="n"/>
      <c r="T461" s="631" t="n"/>
      <c r="U461" s="43" t="inlineStr">
        <is>
          <t>кг</t>
        </is>
      </c>
      <c r="V461" s="678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/>
      </c>
      <c r="W461" s="678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/>
      </c>
      <c r="X461" s="43" t="n"/>
      <c r="Y461" s="679" t="n"/>
      <c r="Z461" s="679" t="n"/>
    </row>
    <row r="462">
      <c r="A462" s="627" t="n"/>
      <c r="B462" s="627" t="n"/>
      <c r="C462" s="627" t="n"/>
      <c r="D462" s="627" t="n"/>
      <c r="E462" s="627" t="n"/>
      <c r="F462" s="627" t="n"/>
      <c r="G462" s="627" t="n"/>
      <c r="H462" s="627" t="n"/>
      <c r="I462" s="627" t="n"/>
      <c r="J462" s="627" t="n"/>
      <c r="K462" s="627" t="n"/>
      <c r="L462" s="627" t="n"/>
      <c r="M462" s="636" t="n"/>
      <c r="N462" s="919" t="inlineStr">
        <is>
          <t>ИТОГО БРУТТО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кг</t>
        </is>
      </c>
      <c r="V462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/>
      </c>
      <c r="W462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/>
      </c>
      <c r="X462" s="43" t="n"/>
      <c r="Y462" s="679" t="n"/>
      <c r="Z462" s="679" t="n"/>
    </row>
    <row r="463">
      <c r="A463" s="627" t="n"/>
      <c r="B463" s="627" t="n"/>
      <c r="C463" s="627" t="n"/>
      <c r="D463" s="627" t="n"/>
      <c r="E463" s="627" t="n"/>
      <c r="F463" s="627" t="n"/>
      <c r="G463" s="627" t="n"/>
      <c r="H463" s="627" t="n"/>
      <c r="I463" s="627" t="n"/>
      <c r="J463" s="627" t="n"/>
      <c r="K463" s="627" t="n"/>
      <c r="L463" s="627" t="n"/>
      <c r="M463" s="636" t="n"/>
      <c r="N463" s="919" t="inlineStr">
        <is>
          <t>Кол-во паллет</t>
        </is>
      </c>
      <c r="O463" s="630" t="n"/>
      <c r="P463" s="630" t="n"/>
      <c r="Q463" s="630" t="n"/>
      <c r="R463" s="630" t="n"/>
      <c r="S463" s="630" t="n"/>
      <c r="T463" s="631" t="n"/>
      <c r="U463" s="43" t="inlineStr">
        <is>
          <t>шт</t>
        </is>
      </c>
      <c r="V46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/>
      </c>
      <c r="W46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/>
      </c>
      <c r="X463" s="43" t="n"/>
      <c r="Y463" s="679" t="n"/>
      <c r="Z463" s="679" t="n"/>
    </row>
    <row r="464">
      <c r="A464" s="627" t="n"/>
      <c r="B464" s="627" t="n"/>
      <c r="C464" s="627" t="n"/>
      <c r="D464" s="627" t="n"/>
      <c r="E464" s="627" t="n"/>
      <c r="F464" s="627" t="n"/>
      <c r="G464" s="627" t="n"/>
      <c r="H464" s="627" t="n"/>
      <c r="I464" s="627" t="n"/>
      <c r="J464" s="627" t="n"/>
      <c r="K464" s="627" t="n"/>
      <c r="L464" s="627" t="n"/>
      <c r="M464" s="636" t="n"/>
      <c r="N464" s="919" t="inlineStr">
        <is>
          <t>Вес брутто  с паллетами</t>
        </is>
      </c>
      <c r="O464" s="630" t="n"/>
      <c r="P464" s="630" t="n"/>
      <c r="Q464" s="630" t="n"/>
      <c r="R464" s="630" t="n"/>
      <c r="S464" s="630" t="n"/>
      <c r="T464" s="631" t="n"/>
      <c r="U464" s="43" t="inlineStr">
        <is>
          <t>кг</t>
        </is>
      </c>
      <c r="V464" s="678">
        <f>GrossWeightTotal+PalletQtyTotal*25</f>
        <v/>
      </c>
      <c r="W464" s="678">
        <f>GrossWeightTotalR+PalletQtyTotalR*25</f>
        <v/>
      </c>
      <c r="X464" s="43" t="n"/>
      <c r="Y464" s="679" t="n"/>
      <c r="Z464" s="679" t="n"/>
    </row>
    <row r="465">
      <c r="A465" s="627" t="n"/>
      <c r="B465" s="627" t="n"/>
      <c r="C465" s="627" t="n"/>
      <c r="D465" s="627" t="n"/>
      <c r="E465" s="627" t="n"/>
      <c r="F465" s="627" t="n"/>
      <c r="G465" s="627" t="n"/>
      <c r="H465" s="627" t="n"/>
      <c r="I465" s="627" t="n"/>
      <c r="J465" s="627" t="n"/>
      <c r="K465" s="627" t="n"/>
      <c r="L465" s="627" t="n"/>
      <c r="M465" s="636" t="n"/>
      <c r="N465" s="919" t="inlineStr">
        <is>
          <t>Кол-во коробок</t>
        </is>
      </c>
      <c r="O465" s="630" t="n"/>
      <c r="P465" s="630" t="n"/>
      <c r="Q465" s="630" t="n"/>
      <c r="R465" s="630" t="n"/>
      <c r="S465" s="630" t="n"/>
      <c r="T465" s="631" t="n"/>
      <c r="U465" s="43" t="inlineStr">
        <is>
          <t>шт</t>
        </is>
      </c>
      <c r="V465" s="678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/>
      </c>
      <c r="W465" s="678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/>
      </c>
      <c r="X465" s="43" t="n"/>
      <c r="Y465" s="679" t="n"/>
      <c r="Z465" s="679" t="n"/>
    </row>
    <row r="466" ht="14.25" customHeight="1">
      <c r="A466" s="627" t="n"/>
      <c r="B466" s="627" t="n"/>
      <c r="C466" s="627" t="n"/>
      <c r="D466" s="627" t="n"/>
      <c r="E466" s="627" t="n"/>
      <c r="F466" s="627" t="n"/>
      <c r="G466" s="627" t="n"/>
      <c r="H466" s="627" t="n"/>
      <c r="I466" s="627" t="n"/>
      <c r="J466" s="627" t="n"/>
      <c r="K466" s="627" t="n"/>
      <c r="L466" s="627" t="n"/>
      <c r="M466" s="636" t="n"/>
      <c r="N466" s="919" t="inlineStr">
        <is>
          <t>Объем заказа</t>
        </is>
      </c>
      <c r="O466" s="630" t="n"/>
      <c r="P466" s="630" t="n"/>
      <c r="Q466" s="630" t="n"/>
      <c r="R466" s="630" t="n"/>
      <c r="S466" s="630" t="n"/>
      <c r="T466" s="631" t="n"/>
      <c r="U466" s="46" t="inlineStr">
        <is>
          <t>м3</t>
        </is>
      </c>
      <c r="V466" s="43" t="n"/>
      <c r="W466" s="43" t="n"/>
      <c r="X466" s="43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/>
      </c>
      <c r="Y466" s="679" t="n"/>
      <c r="Z466" s="679" t="n"/>
    </row>
    <row r="467" ht="13.5" customHeight="1" thickBot="1"/>
    <row r="468" ht="27" customHeight="1" thickBot="1" thickTop="1">
      <c r="A468" s="47" t="inlineStr">
        <is>
          <t>ТОРГОВАЯ МАРКА</t>
        </is>
      </c>
      <c r="B468" s="626" t="inlineStr">
        <is>
          <t>Ядрена копоть</t>
        </is>
      </c>
      <c r="C468" s="626" t="inlineStr">
        <is>
          <t>Вязанка</t>
        </is>
      </c>
      <c r="D468" s="920" t="n"/>
      <c r="E468" s="920" t="n"/>
      <c r="F468" s="921" t="n"/>
      <c r="G468" s="626" t="inlineStr">
        <is>
          <t>Стародворье</t>
        </is>
      </c>
      <c r="H468" s="920" t="n"/>
      <c r="I468" s="920" t="n"/>
      <c r="J468" s="920" t="n"/>
      <c r="K468" s="920" t="n"/>
      <c r="L468" s="920" t="n"/>
      <c r="M468" s="921" t="n"/>
      <c r="N468" s="626" t="inlineStr">
        <is>
          <t>Особый рецепт</t>
        </is>
      </c>
      <c r="O468" s="921" t="n"/>
      <c r="P468" s="626" t="inlineStr">
        <is>
          <t>Баварушка</t>
        </is>
      </c>
      <c r="Q468" s="921" t="n"/>
      <c r="R468" s="626" t="inlineStr">
        <is>
          <t>Дугушка</t>
        </is>
      </c>
      <c r="S468" s="626" t="inlineStr">
        <is>
          <t>Зареченские</t>
        </is>
      </c>
      <c r="T468" s="921" t="n"/>
      <c r="U468" s="627" t="n"/>
      <c r="Z468" s="61" t="n"/>
      <c r="AC468" s="627" t="n"/>
    </row>
    <row r="469" ht="14.25" customHeight="1" thickTop="1">
      <c r="A469" s="628" t="inlineStr">
        <is>
          <t>СЕРИЯ</t>
        </is>
      </c>
      <c r="B469" s="626" t="inlineStr">
        <is>
          <t>Ядрена копоть</t>
        </is>
      </c>
      <c r="C469" s="626" t="inlineStr">
        <is>
          <t>Столичная</t>
        </is>
      </c>
      <c r="D469" s="626" t="inlineStr">
        <is>
          <t>Классическая</t>
        </is>
      </c>
      <c r="E469" s="626" t="inlineStr">
        <is>
          <t>Вязанка</t>
        </is>
      </c>
      <c r="F469" s="626" t="inlineStr">
        <is>
          <t>Сливушки</t>
        </is>
      </c>
      <c r="G469" s="626" t="inlineStr">
        <is>
          <t>Золоченная в печи</t>
        </is>
      </c>
      <c r="H469" s="626" t="inlineStr">
        <is>
          <t>Мясорубская</t>
        </is>
      </c>
      <c r="I469" s="626" t="inlineStr">
        <is>
          <t>Сочинка</t>
        </is>
      </c>
      <c r="J469" s="626" t="inlineStr">
        <is>
          <t>Бордо</t>
        </is>
      </c>
      <c r="K469" s="627" t="n"/>
      <c r="L469" s="626" t="inlineStr">
        <is>
          <t>Фирменная</t>
        </is>
      </c>
      <c r="M469" s="626" t="inlineStr">
        <is>
          <t>Бавария</t>
        </is>
      </c>
      <c r="N469" s="626" t="inlineStr">
        <is>
          <t>Особая</t>
        </is>
      </c>
      <c r="O469" s="626" t="inlineStr">
        <is>
          <t>Особая Без свинины</t>
        </is>
      </c>
      <c r="P469" s="626" t="inlineStr">
        <is>
          <t>Филейбургская</t>
        </is>
      </c>
      <c r="Q469" s="626" t="inlineStr">
        <is>
          <t>Балыкбургская</t>
        </is>
      </c>
      <c r="R469" s="626" t="inlineStr">
        <is>
          <t>Дугушка</t>
        </is>
      </c>
      <c r="S469" s="626" t="inlineStr">
        <is>
          <t>Зареченские продукты</t>
        </is>
      </c>
      <c r="T469" s="626" t="inlineStr">
        <is>
          <t>Выгодная цена</t>
        </is>
      </c>
      <c r="U469" s="627" t="n"/>
      <c r="Z469" s="61" t="n"/>
      <c r="AC469" s="627" t="n"/>
    </row>
    <row r="470" ht="13.5" customHeight="1" thickBot="1">
      <c r="A470" s="922" t="n"/>
      <c r="B470" s="923" t="n"/>
      <c r="C470" s="923" t="n"/>
      <c r="D470" s="923" t="n"/>
      <c r="E470" s="923" t="n"/>
      <c r="F470" s="923" t="n"/>
      <c r="G470" s="923" t="n"/>
      <c r="H470" s="923" t="n"/>
      <c r="I470" s="923" t="n"/>
      <c r="J470" s="923" t="n"/>
      <c r="K470" s="627" t="n"/>
      <c r="L470" s="923" t="n"/>
      <c r="M470" s="923" t="n"/>
      <c r="N470" s="923" t="n"/>
      <c r="O470" s="923" t="n"/>
      <c r="P470" s="923" t="n"/>
      <c r="Q470" s="923" t="n"/>
      <c r="R470" s="923" t="n"/>
      <c r="S470" s="923" t="n"/>
      <c r="T470" s="923" t="n"/>
      <c r="U470" s="627" t="n"/>
      <c r="Z470" s="61" t="n"/>
      <c r="AC470" s="627" t="n"/>
    </row>
    <row r="471" ht="18" customHeight="1" thickBot="1" thickTop="1">
      <c r="A471" s="47" t="inlineStr">
        <is>
          <t>ИТОГО, кг</t>
        </is>
      </c>
      <c r="B471" s="53">
        <f>IFERROR(W22*1,"0")+IFERROR(W26*1,"0")+IFERROR(W27*1,"0")+IFERROR(W28*1,"0")+IFERROR(W29*1,"0")+IFERROR(W30*1,"0")+IFERROR(W31*1,"0")+IFERROR(W35*1,"0")+IFERROR(W39*1,"0")+IFERROR(W43*1,"0")</f>
        <v/>
      </c>
      <c r="C471" s="53">
        <f>IFERROR(W49*1,"0")+IFERROR(W50*1,"0")</f>
        <v/>
      </c>
      <c r="D471" s="53">
        <f>IFERROR(W55*1,"0")+IFERROR(W56*1,"0")+IFERROR(W57*1,"0")+IFERROR(W58*1,"0")</f>
        <v/>
      </c>
      <c r="E47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1" s="53">
        <f>IFERROR(W128*1,"0")+IFERROR(W129*1,"0")+IFERROR(W130*1,"0")</f>
        <v/>
      </c>
      <c r="G471" s="53">
        <f>IFERROR(W136*1,"0")+IFERROR(W137*1,"0")+IFERROR(W138*1,"0")</f>
        <v/>
      </c>
      <c r="H471" s="53">
        <f>IFERROR(W143*1,"0")+IFERROR(W144*1,"0")+IFERROR(W145*1,"0")+IFERROR(W146*1,"0")+IFERROR(W147*1,"0")+IFERROR(W148*1,"0")+IFERROR(W149*1,"0")+IFERROR(W150*1,"0")</f>
        <v/>
      </c>
      <c r="I471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1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/>
      </c>
      <c r="K471" s="627" t="n"/>
      <c r="L471" s="53">
        <f>IFERROR(W256*1,"0")+IFERROR(W257*1,"0")+IFERROR(W258*1,"0")+IFERROR(W259*1,"0")+IFERROR(W260*1,"0")+IFERROR(W261*1,"0")+IFERROR(W262*1,"0")+IFERROR(W266*1,"0")+IFERROR(W267*1,"0")</f>
        <v/>
      </c>
      <c r="M471" s="53">
        <f>IFERROR(W272*1,"0")+IFERROR(W276*1,"0")+IFERROR(W277*1,"0")+IFERROR(W278*1,"0")+IFERROR(W282*1,"0")+IFERROR(W286*1,"0")</f>
        <v/>
      </c>
      <c r="N471" s="53">
        <f>IFERROR(W292*1,"0")+IFERROR(W293*1,"0")+IFERROR(W294*1,"0")+IFERROR(W295*1,"0")+IFERROR(W296*1,"0")+IFERROR(W297*1,"0")+IFERROR(W298*1,"0")+IFERROR(W299*1,"0")+IFERROR(W303*1,"0")+IFERROR(W304*1,"0")+IFERROR(W308*1,"0")+IFERROR(W312*1,"0")</f>
        <v/>
      </c>
      <c r="O471" s="53">
        <f>IFERROR(W317*1,"0")+IFERROR(W318*1,"0")+IFERROR(W319*1,"0")+IFERROR(W320*1,"0")+IFERROR(W324*1,"0")+IFERROR(W325*1,"0")+IFERROR(W329*1,"0")+IFERROR(W330*1,"0")+IFERROR(W331*1,"0")+IFERROR(W332*1,"0")+IFERROR(W336*1,"0")</f>
        <v/>
      </c>
      <c r="P471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/>
      </c>
      <c r="Q471" s="53">
        <f>IFERROR(W379*1,"0")+IFERROR(W380*1,"0")+IFERROR(W384*1,"0")+IFERROR(W385*1,"0")+IFERROR(W386*1,"0")+IFERROR(W387*1,"0")+IFERROR(W388*1,"0")+IFERROR(W389*1,"0")+IFERROR(W390*1,"0")+IFERROR(W394*1,"0")</f>
        <v/>
      </c>
      <c r="R471" s="5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/>
      </c>
      <c r="S471" s="53">
        <f>IFERROR(W433*1,"0")+IFERROR(W434*1,"0")+IFERROR(W438*1,"0")+IFERROR(W439*1,"0")+IFERROR(W443*1,"0")+IFERROR(W444*1,"0")+IFERROR(W448*1,"0")+IFERROR(W449*1,"0")</f>
        <v/>
      </c>
      <c r="T471" s="53">
        <f>IFERROR(W454*1,"0")+IFERROR(W458*1,"0")</f>
        <v/>
      </c>
      <c r="U471" s="627" t="n"/>
      <c r="Z471" s="61" t="n"/>
      <c r="AC471" s="627" t="n"/>
    </row>
    <row r="47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dwMVi8lRboeqwpyKRIP1g==" formatRows="1" sort="0" spinCount="100000" hashValue="Ds0tMHvzcJqw876gfX9NK/5E2Tt1x32n5hYjPbMOsy8MRjKL32szmnpw1l9AoMycjeUwmykmwWnK0r3FI7fFsA=="/>
  <autoFilter ref="B18:X466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7">
    <mergeCell ref="N144:R144"/>
    <mergeCell ref="D187:E187"/>
    <mergeCell ref="A196:X196"/>
    <mergeCell ref="D174:E174"/>
    <mergeCell ref="N451:T451"/>
    <mergeCell ref="A36:M37"/>
    <mergeCell ref="A133:X133"/>
    <mergeCell ref="N24:T24"/>
    <mergeCell ref="H9:I9"/>
    <mergeCell ref="N195:T195"/>
    <mergeCell ref="A369:X36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366:R366"/>
    <mergeCell ref="D238:E238"/>
    <mergeCell ref="D426:E426"/>
    <mergeCell ref="N234:T234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A432:X432"/>
    <mergeCell ref="N199:R199"/>
    <mergeCell ref="N28:R28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A275:X275"/>
    <mergeCell ref="N44:T44"/>
    <mergeCell ref="A340:X340"/>
    <mergeCell ref="H5:L5"/>
    <mergeCell ref="N190:T190"/>
    <mergeCell ref="N257:R257"/>
    <mergeCell ref="N175:R175"/>
    <mergeCell ref="N466:T466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M469:M470"/>
    <mergeCell ref="A377:X377"/>
    <mergeCell ref="D351:E351"/>
    <mergeCell ref="N268:T268"/>
    <mergeCell ref="A409:M410"/>
    <mergeCell ref="N395:T395"/>
    <mergeCell ref="N147:R147"/>
    <mergeCell ref="W17:W18"/>
    <mergeCell ref="N459:T459"/>
    <mergeCell ref="N178:R178"/>
    <mergeCell ref="D110:E110"/>
    <mergeCell ref="N396:T396"/>
    <mergeCell ref="N461:T461"/>
    <mergeCell ref="A391:M392"/>
    <mergeCell ref="D129:E129"/>
    <mergeCell ref="N359:R359"/>
    <mergeCell ref="N49:R49"/>
    <mergeCell ref="R6:S9"/>
    <mergeCell ref="D365:E365"/>
    <mergeCell ref="N207:R207"/>
    <mergeCell ref="N2:U3"/>
    <mergeCell ref="D79:E79"/>
    <mergeCell ref="A61:X61"/>
    <mergeCell ref="N394:R394"/>
    <mergeCell ref="BA17:BA18"/>
    <mergeCell ref="D144:E144"/>
    <mergeCell ref="A153:X153"/>
    <mergeCell ref="A346:X346"/>
    <mergeCell ref="N113:R113"/>
    <mergeCell ref="N173:R173"/>
    <mergeCell ref="L469:L470"/>
    <mergeCell ref="N100:R100"/>
    <mergeCell ref="A54:X54"/>
    <mergeCell ref="N94:R94"/>
    <mergeCell ref="N60:T60"/>
    <mergeCell ref="N336:R336"/>
    <mergeCell ref="D379:E379"/>
    <mergeCell ref="D208:E208"/>
    <mergeCell ref="AA17:AC18"/>
    <mergeCell ref="A461:M466"/>
    <mergeCell ref="N423:T423"/>
    <mergeCell ref="D366:E366"/>
    <mergeCell ref="N279:T279"/>
    <mergeCell ref="N410:T410"/>
    <mergeCell ref="N124:T124"/>
    <mergeCell ref="S468:T468"/>
    <mergeCell ref="A154:X154"/>
    <mergeCell ref="D406:E406"/>
    <mergeCell ref="N360:T360"/>
    <mergeCell ref="A285:X285"/>
    <mergeCell ref="A341:X341"/>
    <mergeCell ref="N45:T45"/>
    <mergeCell ref="N424:T424"/>
    <mergeCell ref="N280:T280"/>
    <mergeCell ref="N218:T218"/>
    <mergeCell ref="N347:R347"/>
    <mergeCell ref="N345:T345"/>
    <mergeCell ref="N176:R176"/>
    <mergeCell ref="N412:R412"/>
    <mergeCell ref="N64:R64"/>
    <mergeCell ref="N120:R120"/>
    <mergeCell ref="A321:M322"/>
    <mergeCell ref="D259:E259"/>
    <mergeCell ref="N349:R349"/>
    <mergeCell ref="D28:E28"/>
    <mergeCell ref="N128:R128"/>
    <mergeCell ref="N426:R426"/>
    <mergeCell ref="N364:R364"/>
    <mergeCell ref="A450:M451"/>
    <mergeCell ref="N220:R220"/>
    <mergeCell ref="N413:R413"/>
    <mergeCell ref="D55:E55"/>
    <mergeCell ref="N407:R407"/>
    <mergeCell ref="D30:E30"/>
    <mergeCell ref="D353:E353"/>
    <mergeCell ref="D67:E67"/>
    <mergeCell ref="D5:E5"/>
    <mergeCell ref="D303:E303"/>
    <mergeCell ref="N222:R222"/>
    <mergeCell ref="D94:E94"/>
    <mergeCell ref="D417:E417"/>
    <mergeCell ref="N371:T371"/>
    <mergeCell ref="N469:N470"/>
    <mergeCell ref="D69:E69"/>
    <mergeCell ref="A271:X271"/>
    <mergeCell ref="N162:T162"/>
    <mergeCell ref="D354:E354"/>
    <mergeCell ref="O10:P10"/>
    <mergeCell ref="D356:E356"/>
    <mergeCell ref="N342:R342"/>
    <mergeCell ref="A305:M306"/>
    <mergeCell ref="N75:R75"/>
    <mergeCell ref="N298:R298"/>
    <mergeCell ref="A302:X302"/>
    <mergeCell ref="N444:R444"/>
    <mergeCell ref="N102:R102"/>
    <mergeCell ref="N400:R400"/>
    <mergeCell ref="D145:E145"/>
    <mergeCell ref="D387:E387"/>
    <mergeCell ref="D443:E443"/>
    <mergeCell ref="D272:E272"/>
    <mergeCell ref="D210:E210"/>
    <mergeCell ref="D8:L8"/>
    <mergeCell ref="N287:T287"/>
    <mergeCell ref="D308:E308"/>
    <mergeCell ref="N39:R39"/>
    <mergeCell ref="N166:R166"/>
    <mergeCell ref="D380:E380"/>
    <mergeCell ref="D209:E209"/>
    <mergeCell ref="N402:R402"/>
    <mergeCell ref="D147:E147"/>
    <mergeCell ref="D87:E87"/>
    <mergeCell ref="D245:E245"/>
    <mergeCell ref="D122:E122"/>
    <mergeCell ref="N352:R352"/>
    <mergeCell ref="D211:E211"/>
    <mergeCell ref="D1:F1"/>
    <mergeCell ref="N117:T117"/>
    <mergeCell ref="N210:R210"/>
    <mergeCell ref="J17:J18"/>
    <mergeCell ref="A328:X328"/>
    <mergeCell ref="L17:L18"/>
    <mergeCell ref="A333:M334"/>
    <mergeCell ref="N65:R65"/>
    <mergeCell ref="N192:R192"/>
    <mergeCell ref="N363:R363"/>
    <mergeCell ref="N434:R434"/>
    <mergeCell ref="A457:X457"/>
    <mergeCell ref="N228:R228"/>
    <mergeCell ref="N355:R355"/>
    <mergeCell ref="D100:E100"/>
    <mergeCell ref="N17:R18"/>
    <mergeCell ref="N129:R129"/>
    <mergeCell ref="N63:R63"/>
    <mergeCell ref="O6:P6"/>
    <mergeCell ref="N365:R365"/>
    <mergeCell ref="N243:R243"/>
    <mergeCell ref="N221:R221"/>
    <mergeCell ref="N50:R50"/>
    <mergeCell ref="N292:R292"/>
    <mergeCell ref="N286:R286"/>
    <mergeCell ref="A103:M104"/>
    <mergeCell ref="N357:R357"/>
    <mergeCell ref="D329:E329"/>
    <mergeCell ref="D31:E31"/>
    <mergeCell ref="D400:E400"/>
    <mergeCell ref="D229:E229"/>
    <mergeCell ref="D77:E77"/>
    <mergeCell ref="A469:A470"/>
    <mergeCell ref="N300:T300"/>
    <mergeCell ref="D108:E108"/>
    <mergeCell ref="N223:R223"/>
    <mergeCell ref="N350:R350"/>
    <mergeCell ref="A248:X248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D421:E421"/>
    <mergeCell ref="A371:M372"/>
    <mergeCell ref="A289:X289"/>
    <mergeCell ref="A23:M24"/>
    <mergeCell ref="T469:T470"/>
    <mergeCell ref="N78:R78"/>
    <mergeCell ref="N149:R149"/>
    <mergeCell ref="N205:R205"/>
    <mergeCell ref="O11:P11"/>
    <mergeCell ref="A344:M345"/>
    <mergeCell ref="D260:E260"/>
    <mergeCell ref="A226:X226"/>
    <mergeCell ref="A6:C6"/>
    <mergeCell ref="D113:E113"/>
    <mergeCell ref="N422:R422"/>
    <mergeCell ref="AD17:AD18"/>
    <mergeCell ref="D88:E88"/>
    <mergeCell ref="N403:R403"/>
    <mergeCell ref="A337:M338"/>
    <mergeCell ref="D148:E148"/>
    <mergeCell ref="D324:E324"/>
    <mergeCell ref="A399:X399"/>
    <mergeCell ref="N132:T132"/>
    <mergeCell ref="N55:R55"/>
    <mergeCell ref="D26:E26"/>
    <mergeCell ref="D115:E115"/>
    <mergeCell ref="D261:E261"/>
    <mergeCell ref="N367:T367"/>
    <mergeCell ref="D388:E388"/>
    <mergeCell ref="A25:X25"/>
    <mergeCell ref="D448:E448"/>
    <mergeCell ref="N158:T158"/>
    <mergeCell ref="A236:X236"/>
    <mergeCell ref="D390:E390"/>
    <mergeCell ref="N225:T225"/>
    <mergeCell ref="A5:C5"/>
    <mergeCell ref="A326:M327"/>
    <mergeCell ref="N306:T306"/>
    <mergeCell ref="N71:R71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244:R244"/>
    <mergeCell ref="N73:R73"/>
    <mergeCell ref="A17:A18"/>
    <mergeCell ref="A20:X20"/>
    <mergeCell ref="A194:M195"/>
    <mergeCell ref="N231:R231"/>
    <mergeCell ref="C17:C18"/>
    <mergeCell ref="K17:K18"/>
    <mergeCell ref="N358:R358"/>
    <mergeCell ref="D401:E401"/>
    <mergeCell ref="D230:E230"/>
    <mergeCell ref="D168:E168"/>
    <mergeCell ref="A240:M241"/>
    <mergeCell ref="N308:R308"/>
    <mergeCell ref="N137:R137"/>
    <mergeCell ref="D180:E180"/>
    <mergeCell ref="D9:E9"/>
    <mergeCell ref="F9:G9"/>
    <mergeCell ref="N224:T224"/>
    <mergeCell ref="A127:X127"/>
    <mergeCell ref="D167:E167"/>
    <mergeCell ref="N322:T322"/>
    <mergeCell ref="N189:T189"/>
    <mergeCell ref="D161:E161"/>
    <mergeCell ref="D403:E403"/>
    <mergeCell ref="D232:E232"/>
    <mergeCell ref="N309:T309"/>
    <mergeCell ref="A191:X191"/>
    <mergeCell ref="N253:T253"/>
    <mergeCell ref="N240:T240"/>
    <mergeCell ref="A315:X315"/>
    <mergeCell ref="N86:R86"/>
    <mergeCell ref="N384:R384"/>
    <mergeCell ref="D63:E63"/>
    <mergeCell ref="D330:E330"/>
    <mergeCell ref="N449:R449"/>
    <mergeCell ref="A453:X453"/>
    <mergeCell ref="N344:T344"/>
    <mergeCell ref="N150:R150"/>
    <mergeCell ref="D96:E96"/>
    <mergeCell ref="A423:M424"/>
    <mergeCell ref="N386:R386"/>
    <mergeCell ref="A124:M125"/>
    <mergeCell ref="N165:R165"/>
    <mergeCell ref="D350:E350"/>
    <mergeCell ref="A360:M361"/>
    <mergeCell ref="A242:X242"/>
    <mergeCell ref="A189:M190"/>
    <mergeCell ref="D27:E27"/>
    <mergeCell ref="N15:R16"/>
    <mergeCell ref="D325:E325"/>
    <mergeCell ref="N375:T375"/>
    <mergeCell ref="G468:M468"/>
    <mergeCell ref="N464:T464"/>
    <mergeCell ref="D352:E352"/>
    <mergeCell ref="S469:S470"/>
    <mergeCell ref="D156:E156"/>
    <mergeCell ref="D454:E454"/>
    <mergeCell ref="A62:X62"/>
    <mergeCell ref="N37:T37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343:E343"/>
    <mergeCell ref="N74:R74"/>
    <mergeCell ref="A279:M280"/>
    <mergeCell ref="N145:R145"/>
    <mergeCell ref="A339:X339"/>
    <mergeCell ref="N443:R443"/>
    <mergeCell ref="I469:I470"/>
    <mergeCell ref="D182:E182"/>
    <mergeCell ref="D109:E109"/>
    <mergeCell ref="N101:R101"/>
    <mergeCell ref="N138:R138"/>
    <mergeCell ref="N76:R76"/>
    <mergeCell ref="T5:U5"/>
    <mergeCell ref="N374:R374"/>
    <mergeCell ref="N174:R174"/>
    <mergeCell ref="D119:E119"/>
    <mergeCell ref="U17:U18"/>
    <mergeCell ref="A268:M269"/>
    <mergeCell ref="A255:X255"/>
    <mergeCell ref="N90:T90"/>
    <mergeCell ref="D282:E282"/>
    <mergeCell ref="D233:E233"/>
    <mergeCell ref="D111:E111"/>
    <mergeCell ref="C468:F468"/>
    <mergeCell ref="D183:E183"/>
    <mergeCell ref="A21:X21"/>
    <mergeCell ref="D444:E444"/>
    <mergeCell ref="D419:E419"/>
    <mergeCell ref="N232:R232"/>
    <mergeCell ref="N77:R77"/>
    <mergeCell ref="T6:U9"/>
    <mergeCell ref="D185:E185"/>
    <mergeCell ref="N91:T91"/>
    <mergeCell ref="D277:E277"/>
    <mergeCell ref="N327:T327"/>
    <mergeCell ref="A213:M214"/>
    <mergeCell ref="A151:M152"/>
    <mergeCell ref="H469:H470"/>
    <mergeCell ref="N229:R229"/>
    <mergeCell ref="N200:R200"/>
    <mergeCell ref="D43:E43"/>
    <mergeCell ref="N29:R29"/>
    <mergeCell ref="N387:R387"/>
    <mergeCell ref="N458:R458"/>
    <mergeCell ref="D137:E137"/>
    <mergeCell ref="D422:E422"/>
    <mergeCell ref="N31:R31"/>
    <mergeCell ref="N202:R202"/>
    <mergeCell ref="N258:R258"/>
    <mergeCell ref="N151:T151"/>
    <mergeCell ref="N329:R329"/>
    <mergeCell ref="D130:E130"/>
    <mergeCell ref="N87:R87"/>
    <mergeCell ref="D201:E201"/>
    <mergeCell ref="N245:R245"/>
    <mergeCell ref="D74:E74"/>
    <mergeCell ref="D68:E68"/>
    <mergeCell ref="A270:X270"/>
    <mergeCell ref="A34:X34"/>
    <mergeCell ref="D188:E188"/>
    <mergeCell ref="N168:R168"/>
    <mergeCell ref="N247:T247"/>
    <mergeCell ref="N260:R260"/>
    <mergeCell ref="N89:R89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N405:R405"/>
    <mergeCell ref="A118:X118"/>
    <mergeCell ref="N313:T313"/>
    <mergeCell ref="A287:M288"/>
    <mergeCell ref="N380:R380"/>
    <mergeCell ref="N184:R184"/>
    <mergeCell ref="A378:X378"/>
    <mergeCell ref="D7:L7"/>
    <mergeCell ref="N269:T269"/>
    <mergeCell ref="N121:R121"/>
    <mergeCell ref="N115:R115"/>
    <mergeCell ref="N238:R238"/>
    <mergeCell ref="A139:M140"/>
    <mergeCell ref="A381:M382"/>
    <mergeCell ref="N148:R148"/>
    <mergeCell ref="N179:R179"/>
    <mergeCell ref="N414:T414"/>
    <mergeCell ref="A445:M446"/>
    <mergeCell ref="A265:X265"/>
    <mergeCell ref="D112:E112"/>
    <mergeCell ref="N460:T460"/>
    <mergeCell ref="D348:E348"/>
    <mergeCell ref="D56:E56"/>
    <mergeCell ref="N448:R448"/>
    <mergeCell ref="D193:E193"/>
    <mergeCell ref="N304:R304"/>
    <mergeCell ref="J469:J470"/>
    <mergeCell ref="D347:E347"/>
    <mergeCell ref="N264:T264"/>
    <mergeCell ref="B469:B470"/>
    <mergeCell ref="N391:T391"/>
    <mergeCell ref="D412:E412"/>
    <mergeCell ref="N462:T462"/>
    <mergeCell ref="A234:M235"/>
    <mergeCell ref="D176:E176"/>
    <mergeCell ref="D114:E114"/>
    <mergeCell ref="D64:E64"/>
    <mergeCell ref="N170:T170"/>
    <mergeCell ref="A437:X437"/>
    <mergeCell ref="A431:X431"/>
    <mergeCell ref="N157:T157"/>
    <mergeCell ref="D349:E349"/>
    <mergeCell ref="N455:T455"/>
    <mergeCell ref="A197:X197"/>
    <mergeCell ref="N108:R108"/>
    <mergeCell ref="N392:T392"/>
    <mergeCell ref="N266:R266"/>
    <mergeCell ref="A300:M301"/>
    <mergeCell ref="N95:R95"/>
    <mergeCell ref="D138:E138"/>
    <mergeCell ref="N70:R70"/>
    <mergeCell ref="N331:R331"/>
    <mergeCell ref="D374:E374"/>
    <mergeCell ref="D203:E203"/>
    <mergeCell ref="N330:R330"/>
    <mergeCell ref="N97:R97"/>
    <mergeCell ref="D438:E438"/>
    <mergeCell ref="D267:E267"/>
    <mergeCell ref="A447:X447"/>
    <mergeCell ref="G469:G470"/>
    <mergeCell ref="N409:T409"/>
    <mergeCell ref="D359:E359"/>
    <mergeCell ref="N96:R96"/>
    <mergeCell ref="H17:H18"/>
    <mergeCell ref="N332:R332"/>
    <mergeCell ref="N161:R161"/>
    <mergeCell ref="D204:E204"/>
    <mergeCell ref="A42:X42"/>
    <mergeCell ref="D198:E198"/>
    <mergeCell ref="N104:T104"/>
    <mergeCell ref="D296:E296"/>
    <mergeCell ref="D427:E427"/>
    <mergeCell ref="N98:R98"/>
    <mergeCell ref="D75:E75"/>
    <mergeCell ref="D206:E206"/>
    <mergeCell ref="A411:X411"/>
    <mergeCell ref="A215:X215"/>
    <mergeCell ref="N283:T283"/>
    <mergeCell ref="N41:T41"/>
    <mergeCell ref="D298:E298"/>
    <mergeCell ref="A373:X373"/>
    <mergeCell ref="D181:E181"/>
    <mergeCell ref="N252:T252"/>
    <mergeCell ref="N123:R123"/>
    <mergeCell ref="N421:R421"/>
    <mergeCell ref="N408:R408"/>
    <mergeCell ref="D39:E39"/>
    <mergeCell ref="A224:M225"/>
    <mergeCell ref="N187:R187"/>
    <mergeCell ref="D418:E418"/>
    <mergeCell ref="D89:E89"/>
    <mergeCell ref="A459:M460"/>
    <mergeCell ref="A291:X291"/>
    <mergeCell ref="N216:R216"/>
    <mergeCell ref="N343:R343"/>
    <mergeCell ref="D420:E420"/>
    <mergeCell ref="N59:T59"/>
    <mergeCell ref="N256:R256"/>
    <mergeCell ref="D128:E128"/>
    <mergeCell ref="D199:E199"/>
    <mergeCell ref="N109:R109"/>
    <mergeCell ref="H1:O1"/>
    <mergeCell ref="D364:E364"/>
    <mergeCell ref="D186:E186"/>
    <mergeCell ref="D413:E413"/>
    <mergeCell ref="N463:T463"/>
    <mergeCell ref="O9:P9"/>
    <mergeCell ref="A397:X397"/>
    <mergeCell ref="N193:R193"/>
    <mergeCell ref="N22:R22"/>
    <mergeCell ref="D65:E65"/>
    <mergeCell ref="N288:T288"/>
    <mergeCell ref="P469:P470"/>
    <mergeCell ref="N36:T36"/>
    <mergeCell ref="R469:R470"/>
    <mergeCell ref="N334:T334"/>
    <mergeCell ref="N401:R401"/>
    <mergeCell ref="P468:Q468"/>
    <mergeCell ref="Z17:Z18"/>
    <mergeCell ref="N167:R167"/>
    <mergeCell ref="A311:X311"/>
    <mergeCell ref="N111:R111"/>
    <mergeCell ref="A32:M33"/>
    <mergeCell ref="D212:E212"/>
    <mergeCell ref="D439:E439"/>
    <mergeCell ref="D317:E317"/>
    <mergeCell ref="A395:M396"/>
    <mergeCell ref="D146:E146"/>
    <mergeCell ref="N125:T125"/>
    <mergeCell ref="N119:R119"/>
    <mergeCell ref="D304:E304"/>
    <mergeCell ref="N211:R211"/>
    <mergeCell ref="D83:E83"/>
    <mergeCell ref="D143:E143"/>
    <mergeCell ref="A92:X92"/>
    <mergeCell ref="D319:E319"/>
    <mergeCell ref="N177:R177"/>
    <mergeCell ref="D256:E256"/>
    <mergeCell ref="D207:E207"/>
    <mergeCell ref="D85:E85"/>
    <mergeCell ref="N114:R114"/>
    <mergeCell ref="A452:X452"/>
    <mergeCell ref="D299:E299"/>
    <mergeCell ref="D370:E370"/>
    <mergeCell ref="A281:X281"/>
    <mergeCell ref="N206:R206"/>
    <mergeCell ref="D222:E222"/>
    <mergeCell ref="N35:R35"/>
    <mergeCell ref="G17:G18"/>
    <mergeCell ref="A316:X316"/>
    <mergeCell ref="H10:L10"/>
    <mergeCell ref="A169:M170"/>
    <mergeCell ref="A46:X46"/>
    <mergeCell ref="N188:R188"/>
    <mergeCell ref="N66:R66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N440:T440"/>
    <mergeCell ref="D200:E200"/>
    <mergeCell ref="N417:R417"/>
    <mergeCell ref="D292:E292"/>
    <mergeCell ref="N246:T246"/>
    <mergeCell ref="A171:X171"/>
    <mergeCell ref="D227:E227"/>
    <mergeCell ref="A9:C9"/>
    <mergeCell ref="D202:E202"/>
    <mergeCell ref="D58:E58"/>
    <mergeCell ref="A116:M117"/>
    <mergeCell ref="N348:R348"/>
    <mergeCell ref="A309:M310"/>
    <mergeCell ref="A414:M415"/>
    <mergeCell ref="D294:E294"/>
    <mergeCell ref="N273:T273"/>
    <mergeCell ref="O12:P12"/>
    <mergeCell ref="N52:T52"/>
    <mergeCell ref="D231:E231"/>
    <mergeCell ref="N337:T337"/>
    <mergeCell ref="D358:E358"/>
    <mergeCell ref="D408:E408"/>
    <mergeCell ref="N379:R379"/>
    <mergeCell ref="N208:R208"/>
    <mergeCell ref="N116:T116"/>
    <mergeCell ref="N183:R183"/>
    <mergeCell ref="D6:L6"/>
    <mergeCell ref="N103:T103"/>
    <mergeCell ref="O469:O470"/>
    <mergeCell ref="N419:R419"/>
    <mergeCell ref="O13:P13"/>
    <mergeCell ref="Q469:Q470"/>
    <mergeCell ref="N250:R250"/>
    <mergeCell ref="N201:R201"/>
    <mergeCell ref="D318:E318"/>
    <mergeCell ref="N406:R406"/>
    <mergeCell ref="D389:E389"/>
    <mergeCell ref="N237:R237"/>
    <mergeCell ref="N212:R212"/>
    <mergeCell ref="A246:M247"/>
    <mergeCell ref="D84:E84"/>
    <mergeCell ref="N277:R277"/>
    <mergeCell ref="N203:R203"/>
    <mergeCell ref="D155:E155"/>
    <mergeCell ref="D320:E320"/>
    <mergeCell ref="D149:E149"/>
    <mergeCell ref="D22:E22"/>
    <mergeCell ref="N239:R239"/>
    <mergeCell ref="D385:E385"/>
    <mergeCell ref="N122:R122"/>
    <mergeCell ref="N217:T217"/>
    <mergeCell ref="N276:R276"/>
    <mergeCell ref="N43:R43"/>
    <mergeCell ref="D257:E257"/>
    <mergeCell ref="D86:E86"/>
    <mergeCell ref="D384:E384"/>
    <mergeCell ref="A393:X393"/>
    <mergeCell ref="N428:T428"/>
    <mergeCell ref="D449:E449"/>
    <mergeCell ref="N415:T415"/>
    <mergeCell ref="N278:R278"/>
    <mergeCell ref="N107:R107"/>
    <mergeCell ref="D150:E150"/>
    <mergeCell ref="N305:T305"/>
    <mergeCell ref="A159:X159"/>
    <mergeCell ref="A219:X219"/>
    <mergeCell ref="D386:E386"/>
    <mergeCell ref="A290:X290"/>
    <mergeCell ref="M17:M18"/>
    <mergeCell ref="N131:T131"/>
    <mergeCell ref="N67:R67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A455:M456"/>
    <mergeCell ref="N418:R418"/>
    <mergeCell ref="N296:R296"/>
    <mergeCell ref="N356:R356"/>
    <mergeCell ref="D35:E35"/>
    <mergeCell ref="D228:E228"/>
    <mergeCell ref="D404:E404"/>
    <mergeCell ref="D10:E10"/>
    <mergeCell ref="N433:R433"/>
    <mergeCell ref="F10:G10"/>
    <mergeCell ref="N227:R227"/>
    <mergeCell ref="D243:E243"/>
    <mergeCell ref="N420:R420"/>
    <mergeCell ref="N110:R110"/>
    <mergeCell ref="D99:E99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F5:G5"/>
    <mergeCell ref="A14:L14"/>
    <mergeCell ref="N251:R251"/>
    <mergeCell ref="A47:X47"/>
    <mergeCell ref="D175:E175"/>
    <mergeCell ref="T11:U11"/>
    <mergeCell ref="D221:E221"/>
    <mergeCell ref="A134:X134"/>
    <mergeCell ref="N436:T436"/>
    <mergeCell ref="N57:R57"/>
    <mergeCell ref="N293:R293"/>
    <mergeCell ref="D165:E165"/>
    <mergeCell ref="N317:R317"/>
    <mergeCell ref="N146:R146"/>
    <mergeCell ref="D394:E394"/>
    <mergeCell ref="D223:E223"/>
    <mergeCell ref="N33:T33"/>
    <mergeCell ref="N465:T465"/>
    <mergeCell ref="D29:E29"/>
    <mergeCell ref="N319:R319"/>
    <mergeCell ref="D216:E216"/>
    <mergeCell ref="N333:T333"/>
    <mergeCell ref="A40:M41"/>
    <mergeCell ref="N204:R204"/>
    <mergeCell ref="A398:X398"/>
    <mergeCell ref="N160:R160"/>
    <mergeCell ref="A51:M52"/>
    <mergeCell ref="A335:X335"/>
    <mergeCell ref="A164:X164"/>
    <mergeCell ref="D469:D470"/>
    <mergeCell ref="N439:R439"/>
    <mergeCell ref="F469:F470"/>
    <mergeCell ref="A367:M368"/>
    <mergeCell ref="D249:E249"/>
    <mergeCell ref="N233:R233"/>
    <mergeCell ref="D276:E276"/>
    <mergeCell ref="N72:R72"/>
    <mergeCell ref="N143:R143"/>
    <mergeCell ref="N370:R370"/>
    <mergeCell ref="D49:E49"/>
    <mergeCell ref="O5:P5"/>
    <mergeCell ref="D120:E120"/>
    <mergeCell ref="N297:R297"/>
    <mergeCell ref="F17:F18"/>
    <mergeCell ref="D278:E278"/>
    <mergeCell ref="D107:E107"/>
    <mergeCell ref="N213:T213"/>
    <mergeCell ref="D405:E405"/>
    <mergeCell ref="N185:R185"/>
    <mergeCell ref="N136:R136"/>
    <mergeCell ref="N312:R312"/>
    <mergeCell ref="A126:X126"/>
    <mergeCell ref="D244:E244"/>
    <mergeCell ref="N299:R299"/>
    <mergeCell ref="N321:T321"/>
    <mergeCell ref="D342:E342"/>
    <mergeCell ref="A53:X53"/>
    <mergeCell ref="N326:T326"/>
    <mergeCell ref="D336:E336"/>
    <mergeCell ref="D407:E407"/>
    <mergeCell ref="A416:X416"/>
    <mergeCell ref="A13:L13"/>
    <mergeCell ref="A19:X19"/>
    <mergeCell ref="N81:T81"/>
    <mergeCell ref="D102:E102"/>
    <mergeCell ref="N259:R259"/>
    <mergeCell ref="N152:T152"/>
    <mergeCell ref="N88:R88"/>
    <mergeCell ref="N450:T450"/>
    <mergeCell ref="N324:R324"/>
    <mergeCell ref="C469:C470"/>
    <mergeCell ref="A15:L15"/>
    <mergeCell ref="E469:E470"/>
    <mergeCell ref="N194:T194"/>
    <mergeCell ref="A48:X48"/>
    <mergeCell ref="N23:T23"/>
    <mergeCell ref="N261:R261"/>
    <mergeCell ref="N381:T381"/>
    <mergeCell ref="N388:R388"/>
    <mergeCell ref="A142:X142"/>
    <mergeCell ref="J9:L9"/>
    <mergeCell ref="R5:S5"/>
    <mergeCell ref="N27:R27"/>
    <mergeCell ref="N83:R83"/>
    <mergeCell ref="N325:R325"/>
    <mergeCell ref="N390:R390"/>
    <mergeCell ref="D458:E458"/>
    <mergeCell ref="D433:E433"/>
    <mergeCell ref="D262:E262"/>
    <mergeCell ref="A442:X442"/>
    <mergeCell ref="N456:T456"/>
    <mergeCell ref="D237:E237"/>
    <mergeCell ref="N389:R389"/>
    <mergeCell ref="N85:R85"/>
    <mergeCell ref="N156:R156"/>
    <mergeCell ref="N454:R454"/>
    <mergeCell ref="A252:M253"/>
    <mergeCell ref="D239:E239"/>
    <mergeCell ref="D266:E266"/>
    <mergeCell ref="D95:E95"/>
    <mergeCell ref="N372:T372"/>
    <mergeCell ref="N385:R385"/>
    <mergeCell ref="N310:T310"/>
    <mergeCell ref="D331:E331"/>
    <mergeCell ref="Y17:Y18"/>
    <mergeCell ref="D57:E57"/>
    <mergeCell ref="S17:T17"/>
    <mergeCell ref="N163:T163"/>
    <mergeCell ref="D355:E355"/>
    <mergeCell ref="A8:C8"/>
    <mergeCell ref="D293:E293"/>
    <mergeCell ref="A217:M218"/>
    <mergeCell ref="D97:E97"/>
    <mergeCell ref="N180:R180"/>
    <mergeCell ref="A375:M376"/>
    <mergeCell ref="N361:T361"/>
    <mergeCell ref="N272:R272"/>
    <mergeCell ref="A10:C10"/>
    <mergeCell ref="A440:M441"/>
    <mergeCell ref="N140:T140"/>
    <mergeCell ref="N182:R182"/>
    <mergeCell ref="D184:E184"/>
    <mergeCell ref="N84:R84"/>
    <mergeCell ref="N249:R249"/>
    <mergeCell ref="N320:R320"/>
    <mergeCell ref="N169:T169"/>
    <mergeCell ref="D121:E121"/>
    <mergeCell ref="D192:E192"/>
    <mergeCell ref="P1:R1"/>
    <mergeCell ref="A435:M436"/>
    <mergeCell ref="N263:T263"/>
    <mergeCell ref="D173:E173"/>
    <mergeCell ref="D17:E18"/>
    <mergeCell ref="N468:O468"/>
    <mergeCell ref="V17:V18"/>
    <mergeCell ref="D123:E123"/>
    <mergeCell ref="X17:X18"/>
    <mergeCell ref="D250:E250"/>
    <mergeCell ref="D50:E50"/>
    <mergeCell ref="A430:X430"/>
    <mergeCell ref="A59:M60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WBxe3zWdnmotaneJzC/Ug==" formatRows="1" sort="0" spinCount="100000" hashValue="FvO4KNJlRynckTJ0C3rCYGMTARlUvDRy6x8f2hSFWCkpadbQfxFOSUUlkjMUGV9tII9FRCbe/FoHJkpVnGcB4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2023-11-09T10:18:38Z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