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X382" i="1"/>
  <c r="W382" i="1"/>
  <c r="N382" i="1"/>
  <c r="V380" i="1"/>
  <c r="W379" i="1"/>
  <c r="V379" i="1"/>
  <c r="X378" i="1"/>
  <c r="W378" i="1"/>
  <c r="N378" i="1"/>
  <c r="W377" i="1"/>
  <c r="N377" i="1"/>
  <c r="V374" i="1"/>
  <c r="V373" i="1"/>
  <c r="W372" i="1"/>
  <c r="V370" i="1"/>
  <c r="V369" i="1"/>
  <c r="W368" i="1"/>
  <c r="W370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W331" i="1" s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W285" i="1" s="1"/>
  <c r="N284" i="1"/>
  <c r="V282" i="1"/>
  <c r="V281" i="1"/>
  <c r="W280" i="1"/>
  <c r="W281" i="1" s="1"/>
  <c r="N280" i="1"/>
  <c r="V278" i="1"/>
  <c r="V277" i="1"/>
  <c r="W276" i="1"/>
  <c r="X276" i="1" s="1"/>
  <c r="W275" i="1"/>
  <c r="X275" i="1" s="1"/>
  <c r="N275" i="1"/>
  <c r="W274" i="1"/>
  <c r="W277" i="1" s="1"/>
  <c r="N274" i="1"/>
  <c r="V272" i="1"/>
  <c r="V271" i="1"/>
  <c r="W270" i="1"/>
  <c r="M465" i="1" s="1"/>
  <c r="N270" i="1"/>
  <c r="V267" i="1"/>
  <c r="V266" i="1"/>
  <c r="X265" i="1"/>
  <c r="W265" i="1"/>
  <c r="N265" i="1"/>
  <c r="W264" i="1"/>
  <c r="W267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X247" i="1"/>
  <c r="W247" i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W239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W233" i="1" s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W215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W188" i="1" s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5" i="1" s="1"/>
  <c r="N134" i="1"/>
  <c r="V130" i="1"/>
  <c r="V129" i="1"/>
  <c r="W128" i="1"/>
  <c r="X128" i="1" s="1"/>
  <c r="N128" i="1"/>
  <c r="X127" i="1"/>
  <c r="W127" i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W106" i="1"/>
  <c r="X106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457" i="1" l="1"/>
  <c r="V455" i="1"/>
  <c r="W32" i="1"/>
  <c r="N465" i="1"/>
  <c r="X306" i="1"/>
  <c r="X307" i="1" s="1"/>
  <c r="W307" i="1"/>
  <c r="X310" i="1"/>
  <c r="X311" i="1" s="1"/>
  <c r="W311" i="1"/>
  <c r="X319" i="1"/>
  <c r="W434" i="1"/>
  <c r="X79" i="1"/>
  <c r="W223" i="1"/>
  <c r="X250" i="1"/>
  <c r="X261" i="1"/>
  <c r="X358" i="1"/>
  <c r="X389" i="1"/>
  <c r="X22" i="1"/>
  <c r="X23" i="1" s="1"/>
  <c r="W23" i="1"/>
  <c r="X26" i="1"/>
  <c r="X32" i="1" s="1"/>
  <c r="D465" i="1"/>
  <c r="W90" i="1"/>
  <c r="W102" i="1"/>
  <c r="X105" i="1"/>
  <c r="X114" i="1" s="1"/>
  <c r="W122" i="1"/>
  <c r="W129" i="1"/>
  <c r="H465" i="1"/>
  <c r="W160" i="1"/>
  <c r="X170" i="1"/>
  <c r="X190" i="1"/>
  <c r="X192" i="1" s="1"/>
  <c r="W211" i="1"/>
  <c r="X225" i="1"/>
  <c r="X235" i="1"/>
  <c r="X238" i="1" s="1"/>
  <c r="W245" i="1"/>
  <c r="W251" i="1"/>
  <c r="X270" i="1"/>
  <c r="X271" i="1" s="1"/>
  <c r="W271" i="1"/>
  <c r="X274" i="1"/>
  <c r="X277" i="1" s="1"/>
  <c r="W319" i="1"/>
  <c r="X327" i="1"/>
  <c r="X331" i="1" s="1"/>
  <c r="W358" i="1"/>
  <c r="X368" i="1"/>
  <c r="X369" i="1" s="1"/>
  <c r="W369" i="1"/>
  <c r="W422" i="1"/>
  <c r="W421" i="1"/>
  <c r="X431" i="1"/>
  <c r="X433" i="1" s="1"/>
  <c r="W433" i="1"/>
  <c r="X102" i="1"/>
  <c r="X187" i="1"/>
  <c r="X232" i="1"/>
  <c r="F9" i="1"/>
  <c r="J9" i="1"/>
  <c r="F10" i="1"/>
  <c r="W33" i="1"/>
  <c r="W37" i="1"/>
  <c r="W41" i="1"/>
  <c r="W45" i="1"/>
  <c r="W51" i="1"/>
  <c r="W60" i="1"/>
  <c r="W79" i="1"/>
  <c r="W89" i="1"/>
  <c r="W103" i="1"/>
  <c r="W115" i="1"/>
  <c r="W123" i="1"/>
  <c r="W130" i="1"/>
  <c r="W138" i="1"/>
  <c r="W149" i="1"/>
  <c r="W156" i="1"/>
  <c r="W161" i="1"/>
  <c r="W167" i="1"/>
  <c r="W187" i="1"/>
  <c r="W193" i="1"/>
  <c r="W212" i="1"/>
  <c r="W216" i="1"/>
  <c r="W222" i="1"/>
  <c r="W232" i="1"/>
  <c r="W238" i="1"/>
  <c r="W244" i="1"/>
  <c r="W250" i="1"/>
  <c r="W262" i="1"/>
  <c r="W266" i="1"/>
  <c r="W278" i="1"/>
  <c r="W282" i="1"/>
  <c r="W286" i="1"/>
  <c r="W299" i="1"/>
  <c r="W304" i="1"/>
  <c r="X301" i="1"/>
  <c r="X303" i="1" s="1"/>
  <c r="W320" i="1"/>
  <c r="W325" i="1"/>
  <c r="X322" i="1"/>
  <c r="X324" i="1" s="1"/>
  <c r="W332" i="1"/>
  <c r="W335" i="1"/>
  <c r="X334" i="1"/>
  <c r="X335" i="1" s="1"/>
  <c r="W336" i="1"/>
  <c r="P465" i="1"/>
  <c r="W343" i="1"/>
  <c r="X340" i="1"/>
  <c r="X342" i="1" s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27" i="1"/>
  <c r="W438" i="1"/>
  <c r="X436" i="1"/>
  <c r="X438" i="1" s="1"/>
  <c r="S465" i="1"/>
  <c r="W449" i="1"/>
  <c r="T465" i="1"/>
  <c r="W453" i="1"/>
  <c r="X452" i="1"/>
  <c r="X453" i="1" s="1"/>
  <c r="W454" i="1"/>
  <c r="B465" i="1"/>
  <c r="F465" i="1"/>
  <c r="J465" i="1"/>
  <c r="O465" i="1"/>
  <c r="H9" i="1"/>
  <c r="V459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5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5" i="1"/>
  <c r="W155" i="1"/>
  <c r="X163" i="1"/>
  <c r="X167" i="1" s="1"/>
  <c r="X196" i="1"/>
  <c r="X211" i="1" s="1"/>
  <c r="X214" i="1"/>
  <c r="X215" i="1" s="1"/>
  <c r="X218" i="1"/>
  <c r="X222" i="1" s="1"/>
  <c r="X241" i="1"/>
  <c r="X244" i="1" s="1"/>
  <c r="L465" i="1"/>
  <c r="W261" i="1"/>
  <c r="X264" i="1"/>
  <c r="X266" i="1" s="1"/>
  <c r="W272" i="1"/>
  <c r="X280" i="1"/>
  <c r="X281" i="1" s="1"/>
  <c r="X284" i="1"/>
  <c r="X285" i="1" s="1"/>
  <c r="X290" i="1"/>
  <c r="X298" i="1" s="1"/>
  <c r="W298" i="1"/>
  <c r="W303" i="1"/>
  <c r="W324" i="1"/>
  <c r="W34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W412" i="1"/>
  <c r="X421" i="1"/>
  <c r="W426" i="1"/>
  <c r="W439" i="1"/>
  <c r="W448" i="1"/>
  <c r="X446" i="1"/>
  <c r="X448" i="1" s="1"/>
  <c r="W456" i="1"/>
  <c r="W458" i="1" s="1"/>
  <c r="Q465" i="1"/>
  <c r="X460" i="1" l="1"/>
  <c r="W459" i="1"/>
  <c r="W455" i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<sst xmlns="http://schemas.openxmlformats.org/spreadsheetml/2006/main" count="1904" uniqueCount="645">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</sst>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37" t="s">
        <v>0</v>
      </c>
      <c r="E1" s="314"/>
      <c r="F1" s="314"/>
      <c r="G1" s="12" t="s">
        <v>1</v>
      </c>
      <c r="H1" s="437" t="s">
        <v>2</v>
      </c>
      <c r="I1" s="314"/>
      <c r="J1" s="314"/>
      <c r="K1" s="314"/>
      <c r="L1" s="314"/>
      <c r="M1" s="314"/>
      <c r="N1" s="314"/>
      <c r="O1" s="314"/>
      <c r="P1" s="313" t="s">
        <v>3</v>
      </c>
      <c r="Q1" s="314"/>
      <c r="R1" s="3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504" t="s">
        <v>8</v>
      </c>
      <c r="B5" s="311"/>
      <c r="C5" s="312"/>
      <c r="D5" s="563"/>
      <c r="E5" s="564"/>
      <c r="F5" s="374" t="s">
        <v>9</v>
      </c>
      <c r="G5" s="312"/>
      <c r="H5" s="563" t="s">
        <v>644</v>
      </c>
      <c r="I5" s="603"/>
      <c r="J5" s="603"/>
      <c r="K5" s="603"/>
      <c r="L5" s="564"/>
      <c r="N5" s="24" t="s">
        <v>10</v>
      </c>
      <c r="O5" s="362">
        <v>45238</v>
      </c>
      <c r="P5" s="363"/>
      <c r="R5" s="368" t="s">
        <v>11</v>
      </c>
      <c r="S5" s="369"/>
      <c r="T5" s="489" t="s">
        <v>12</v>
      </c>
      <c r="U5" s="363"/>
      <c r="Z5" s="51"/>
      <c r="AA5" s="51"/>
      <c r="AB5" s="51"/>
    </row>
    <row r="6" spans="1:29" s="296" customFormat="1" ht="24" customHeight="1" x14ac:dyDescent="0.2">
      <c r="A6" s="504" t="s">
        <v>13</v>
      </c>
      <c r="B6" s="311"/>
      <c r="C6" s="312"/>
      <c r="D6" s="401" t="s">
        <v>14</v>
      </c>
      <c r="E6" s="402"/>
      <c r="F6" s="402"/>
      <c r="G6" s="402"/>
      <c r="H6" s="402"/>
      <c r="I6" s="402"/>
      <c r="J6" s="402"/>
      <c r="K6" s="402"/>
      <c r="L6" s="363"/>
      <c r="N6" s="24" t="s">
        <v>15</v>
      </c>
      <c r="O6" s="553" t="str">
        <f>IF(O5=0," ",CHOOSE(WEEKDAY(O5,2),"Понедельник","Вторник","Среда","Четверг","Пятница","Суббота","Воскресенье"))</f>
        <v>Среда</v>
      </c>
      <c r="P6" s="316"/>
      <c r="R6" s="583" t="s">
        <v>16</v>
      </c>
      <c r="S6" s="369"/>
      <c r="T6" s="492" t="s">
        <v>17</v>
      </c>
      <c r="U6" s="493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462" t="str">
        <f>IFERROR(VLOOKUP(DeliveryAddress,Table,3,0),1)</f>
        <v>1</v>
      </c>
      <c r="E7" s="463"/>
      <c r="F7" s="463"/>
      <c r="G7" s="463"/>
      <c r="H7" s="463"/>
      <c r="I7" s="463"/>
      <c r="J7" s="463"/>
      <c r="K7" s="463"/>
      <c r="L7" s="416"/>
      <c r="N7" s="24"/>
      <c r="O7" s="42"/>
      <c r="P7" s="42"/>
      <c r="R7" s="323"/>
      <c r="S7" s="369"/>
      <c r="T7" s="494"/>
      <c r="U7" s="495"/>
      <c r="Z7" s="51"/>
      <c r="AA7" s="51"/>
      <c r="AB7" s="51"/>
    </row>
    <row r="8" spans="1:29" s="296" customFormat="1" ht="25.5" customHeight="1" x14ac:dyDescent="0.2">
      <c r="A8" s="329" t="s">
        <v>18</v>
      </c>
      <c r="B8" s="330"/>
      <c r="C8" s="331"/>
      <c r="D8" s="567"/>
      <c r="E8" s="568"/>
      <c r="F8" s="568"/>
      <c r="G8" s="568"/>
      <c r="H8" s="568"/>
      <c r="I8" s="568"/>
      <c r="J8" s="568"/>
      <c r="K8" s="568"/>
      <c r="L8" s="569"/>
      <c r="N8" s="24" t="s">
        <v>19</v>
      </c>
      <c r="O8" s="410">
        <v>0.41666666666666669</v>
      </c>
      <c r="P8" s="363"/>
      <c r="R8" s="323"/>
      <c r="S8" s="369"/>
      <c r="T8" s="494"/>
      <c r="U8" s="495"/>
      <c r="Z8" s="51"/>
      <c r="AA8" s="51"/>
      <c r="AB8" s="51"/>
    </row>
    <row r="9" spans="1:29" s="296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4"/>
      <c r="E9" s="36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62"/>
      <c r="P9" s="363"/>
      <c r="R9" s="323"/>
      <c r="S9" s="369"/>
      <c r="T9" s="496"/>
      <c r="U9" s="49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4"/>
      <c r="E10" s="36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25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10"/>
      <c r="P10" s="363"/>
      <c r="S10" s="24" t="s">
        <v>22</v>
      </c>
      <c r="T10" s="613" t="s">
        <v>23</v>
      </c>
      <c r="U10" s="493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63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346" t="s">
        <v>28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2"/>
      <c r="N12" s="24" t="s">
        <v>29</v>
      </c>
      <c r="O12" s="415"/>
      <c r="P12" s="416"/>
      <c r="Q12" s="23"/>
      <c r="S12" s="24"/>
      <c r="T12" s="314"/>
      <c r="U12" s="323"/>
      <c r="Z12" s="51"/>
      <c r="AA12" s="51"/>
      <c r="AB12" s="51"/>
    </row>
    <row r="13" spans="1:29" s="296" customFormat="1" ht="23.25" customHeight="1" x14ac:dyDescent="0.2">
      <c r="A13" s="346" t="s">
        <v>30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2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346" t="s">
        <v>32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2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351" t="s">
        <v>33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N15" s="536" t="s">
        <v>34</v>
      </c>
      <c r="O15" s="314"/>
      <c r="P15" s="314"/>
      <c r="Q15" s="314"/>
      <c r="R15" s="3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7"/>
      <c r="O16" s="537"/>
      <c r="P16" s="537"/>
      <c r="Q16" s="537"/>
      <c r="R16" s="53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11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0"/>
      <c r="P17" s="550"/>
      <c r="Q17" s="550"/>
      <c r="R17" s="318"/>
      <c r="S17" s="356" t="s">
        <v>48</v>
      </c>
      <c r="T17" s="312"/>
      <c r="U17" s="317" t="s">
        <v>49</v>
      </c>
      <c r="V17" s="317" t="s">
        <v>50</v>
      </c>
      <c r="W17" s="614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92"/>
      <c r="AC17" s="593"/>
      <c r="AD17" s="512"/>
      <c r="BA17" s="587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51"/>
      <c r="P18" s="551"/>
      <c r="Q18" s="551"/>
      <c r="R18" s="320"/>
      <c r="S18" s="297" t="s">
        <v>57</v>
      </c>
      <c r="T18" s="297" t="s">
        <v>58</v>
      </c>
      <c r="U18" s="321"/>
      <c r="V18" s="321"/>
      <c r="W18" s="615"/>
      <c r="X18" s="321"/>
      <c r="Y18" s="328"/>
      <c r="Z18" s="328"/>
      <c r="AA18" s="594"/>
      <c r="AB18" s="595"/>
      <c r="AC18" s="596"/>
      <c r="AD18" s="513"/>
      <c r="BA18" s="323"/>
    </row>
    <row r="19" spans="1:53" ht="27.75" customHeight="1" x14ac:dyDescent="0.2">
      <c r="A19" s="347" t="s">
        <v>59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8"/>
      <c r="Z20" s="298"/>
    </row>
    <row r="21" spans="1:53" ht="14.25" customHeight="1" x14ac:dyDescent="0.25">
      <c r="A21" s="324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16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6"/>
      <c r="N23" s="332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6"/>
      <c r="N24" s="332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24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16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16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16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16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16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16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6"/>
      <c r="N32" s="332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6"/>
      <c r="N33" s="332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24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16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6"/>
      <c r="N36" s="332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6"/>
      <c r="N37" s="332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24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16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6"/>
      <c r="N40" s="332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6"/>
      <c r="N41" s="332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24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16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6"/>
      <c r="N44" s="332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6"/>
      <c r="N45" s="332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347" t="s">
        <v>93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8"/>
      <c r="Z47" s="298"/>
    </row>
    <row r="48" spans="1:53" ht="14.25" customHeight="1" x14ac:dyDescent="0.25">
      <c r="A48" s="324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16"/>
      <c r="S49" s="34"/>
      <c r="T49" s="34"/>
      <c r="U49" s="35" t="s">
        <v>65</v>
      </c>
      <c r="V49" s="303">
        <v>80</v>
      </c>
      <c r="W49" s="304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16"/>
      <c r="S50" s="34"/>
      <c r="T50" s="34"/>
      <c r="U50" s="35" t="s">
        <v>65</v>
      </c>
      <c r="V50" s="303">
        <v>22.5</v>
      </c>
      <c r="W50" s="304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25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6"/>
      <c r="N51" s="332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05">
        <f>IFERROR(V49/H49,"0")+IFERROR(V50/H50,"0")</f>
        <v>15.740740740740739</v>
      </c>
      <c r="W51" s="305">
        <f>IFERROR(W49/H49,"0")+IFERROR(W50/H50,"0")</f>
        <v>17</v>
      </c>
      <c r="X51" s="305">
        <f>IFERROR(IF(X49="",0,X49),"0")+IFERROR(IF(X50="",0,X50),"0")</f>
        <v>0.24176999999999998</v>
      </c>
      <c r="Y51" s="306"/>
      <c r="Z51" s="306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6"/>
      <c r="N52" s="332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05">
        <f>IFERROR(SUM(V49:V50),"0")</f>
        <v>102.5</v>
      </c>
      <c r="W52" s="305">
        <f>IFERROR(SUM(W49:W50),"0")</f>
        <v>110.7</v>
      </c>
      <c r="X52" s="37"/>
      <c r="Y52" s="306"/>
      <c r="Z52" s="306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8"/>
      <c r="Z53" s="298"/>
    </row>
    <row r="54" spans="1:53" ht="14.25" customHeight="1" x14ac:dyDescent="0.25">
      <c r="A54" s="324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17" t="s">
        <v>107</v>
      </c>
      <c r="O55" s="334"/>
      <c r="P55" s="334"/>
      <c r="Q55" s="334"/>
      <c r="R55" s="316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16"/>
      <c r="S56" s="34"/>
      <c r="T56" s="34"/>
      <c r="U56" s="35" t="s">
        <v>65</v>
      </c>
      <c r="V56" s="303">
        <v>210</v>
      </c>
      <c r="W56" s="304">
        <f>IFERROR(IF(V56="",0,CEILING((V56/$H56),1)*$H56),"")</f>
        <v>216</v>
      </c>
      <c r="X56" s="36">
        <f>IFERROR(IF(W56=0,"",ROUNDUP(W56/H56,0)*0.02175),"")</f>
        <v>0.43499999999999994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16"/>
      <c r="S57" s="34"/>
      <c r="T57" s="34"/>
      <c r="U57" s="35" t="s">
        <v>65</v>
      </c>
      <c r="V57" s="303">
        <v>54</v>
      </c>
      <c r="W57" s="304">
        <f>IFERROR(IF(V57="",0,CEILING((V57/$H57),1)*$H57),"")</f>
        <v>54</v>
      </c>
      <c r="X57" s="36">
        <f>IFERROR(IF(W57=0,"",ROUNDUP(W57/H57,0)*0.00937),"")</f>
        <v>0.11244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06" t="s">
        <v>113</v>
      </c>
      <c r="O58" s="334"/>
      <c r="P58" s="334"/>
      <c r="Q58" s="334"/>
      <c r="R58" s="316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6"/>
      <c r="N59" s="332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05">
        <f>IFERROR(V55/H55,"0")+IFERROR(V56/H56,"0")+IFERROR(V57/H57,"0")+IFERROR(V58/H58,"0")</f>
        <v>31.444444444444443</v>
      </c>
      <c r="W59" s="305">
        <f>IFERROR(W55/H55,"0")+IFERROR(W56/H56,"0")+IFERROR(W57/H57,"0")+IFERROR(W58/H58,"0")</f>
        <v>32</v>
      </c>
      <c r="X59" s="305">
        <f>IFERROR(IF(X55="",0,X55),"0")+IFERROR(IF(X56="",0,X56),"0")+IFERROR(IF(X57="",0,X57),"0")+IFERROR(IF(X58="",0,X58),"0")</f>
        <v>0.54743999999999993</v>
      </c>
      <c r="Y59" s="306"/>
      <c r="Z59" s="306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6"/>
      <c r="N60" s="332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05">
        <f>IFERROR(SUM(V55:V58),"0")</f>
        <v>264</v>
      </c>
      <c r="W60" s="305">
        <f>IFERROR(SUM(W55:W58),"0")</f>
        <v>270</v>
      </c>
      <c r="X60" s="37"/>
      <c r="Y60" s="306"/>
      <c r="Z60" s="306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8"/>
      <c r="Z61" s="298"/>
    </row>
    <row r="62" spans="1:53" ht="14.25" customHeight="1" x14ac:dyDescent="0.25">
      <c r="A62" s="324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2" t="s">
        <v>116</v>
      </c>
      <c r="O63" s="334"/>
      <c r="P63" s="334"/>
      <c r="Q63" s="334"/>
      <c r="R63" s="316"/>
      <c r="S63" s="34"/>
      <c r="T63" s="34"/>
      <c r="U63" s="35" t="s">
        <v>65</v>
      </c>
      <c r="V63" s="303">
        <v>15</v>
      </c>
      <c r="W63" s="304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4"/>
      <c r="P64" s="334"/>
      <c r="Q64" s="334"/>
      <c r="R64" s="316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16"/>
      <c r="S65" s="34"/>
      <c r="T65" s="34"/>
      <c r="U65" s="35" t="s">
        <v>65</v>
      </c>
      <c r="V65" s="303">
        <v>50</v>
      </c>
      <c r="W65" s="304">
        <f t="shared" si="2"/>
        <v>54</v>
      </c>
      <c r="X65" s="36">
        <f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4"/>
      <c r="P66" s="334"/>
      <c r="Q66" s="334"/>
      <c r="R66" s="316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16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4"/>
      <c r="P68" s="334"/>
      <c r="Q68" s="334"/>
      <c r="R68" s="316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4"/>
      <c r="P69" s="334"/>
      <c r="Q69" s="334"/>
      <c r="R69" s="316"/>
      <c r="S69" s="34"/>
      <c r="T69" s="34"/>
      <c r="U69" s="35" t="s">
        <v>65</v>
      </c>
      <c r="V69" s="303">
        <v>40</v>
      </c>
      <c r="W69" s="304">
        <f t="shared" si="2"/>
        <v>40</v>
      </c>
      <c r="X69" s="36">
        <f t="shared" si="3"/>
        <v>9.3700000000000006E-2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16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16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16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16"/>
      <c r="S73" s="34"/>
      <c r="T73" s="34"/>
      <c r="U73" s="35" t="s">
        <v>65</v>
      </c>
      <c r="V73" s="303">
        <v>15</v>
      </c>
      <c r="W73" s="304">
        <f t="shared" si="2"/>
        <v>18</v>
      </c>
      <c r="X73" s="36">
        <f t="shared" si="3"/>
        <v>3.7479999999999999E-2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9" t="s">
        <v>141</v>
      </c>
      <c r="O74" s="334"/>
      <c r="P74" s="334"/>
      <c r="Q74" s="334"/>
      <c r="R74" s="316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16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16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16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16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6"/>
      <c r="N79" s="332" t="s">
        <v>66</v>
      </c>
      <c r="O79" s="330"/>
      <c r="P79" s="330"/>
      <c r="Q79" s="330"/>
      <c r="R79" s="330"/>
      <c r="S79" s="330"/>
      <c r="T79" s="33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19.302248677248677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21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0.28343000000000002</v>
      </c>
      <c r="Y79" s="306"/>
      <c r="Z79" s="306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6"/>
      <c r="N80" s="332" t="s">
        <v>66</v>
      </c>
      <c r="O80" s="330"/>
      <c r="P80" s="330"/>
      <c r="Q80" s="330"/>
      <c r="R80" s="330"/>
      <c r="S80" s="330"/>
      <c r="T80" s="331"/>
      <c r="U80" s="37" t="s">
        <v>65</v>
      </c>
      <c r="V80" s="305">
        <f>IFERROR(SUM(V63:V78),"0")</f>
        <v>120</v>
      </c>
      <c r="W80" s="305">
        <f>IFERROR(SUM(W63:W78),"0")</f>
        <v>134.4</v>
      </c>
      <c r="X80" s="37"/>
      <c r="Y80" s="306"/>
      <c r="Z80" s="306"/>
    </row>
    <row r="81" spans="1:53" ht="14.25" customHeight="1" x14ac:dyDescent="0.25">
      <c r="A81" s="324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6" t="s">
        <v>152</v>
      </c>
      <c r="O82" s="334"/>
      <c r="P82" s="334"/>
      <c r="Q82" s="334"/>
      <c r="R82" s="316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16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9" t="s">
        <v>157</v>
      </c>
      <c r="O84" s="334"/>
      <c r="P84" s="334"/>
      <c r="Q84" s="334"/>
      <c r="R84" s="316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2" t="s">
        <v>160</v>
      </c>
      <c r="O85" s="334"/>
      <c r="P85" s="334"/>
      <c r="Q85" s="334"/>
      <c r="R85" s="316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28" t="s">
        <v>164</v>
      </c>
      <c r="O86" s="334"/>
      <c r="P86" s="334"/>
      <c r="Q86" s="334"/>
      <c r="R86" s="316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16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16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5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6"/>
      <c r="N89" s="332" t="s">
        <v>66</v>
      </c>
      <c r="O89" s="330"/>
      <c r="P89" s="330"/>
      <c r="Q89" s="330"/>
      <c r="R89" s="330"/>
      <c r="S89" s="330"/>
      <c r="T89" s="33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6"/>
      <c r="N90" s="332" t="s">
        <v>66</v>
      </c>
      <c r="O90" s="330"/>
      <c r="P90" s="330"/>
      <c r="Q90" s="330"/>
      <c r="R90" s="330"/>
      <c r="S90" s="330"/>
      <c r="T90" s="33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24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16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16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16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16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16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16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16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16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0" t="s">
        <v>187</v>
      </c>
      <c r="O100" s="334"/>
      <c r="P100" s="334"/>
      <c r="Q100" s="334"/>
      <c r="R100" s="316"/>
      <c r="S100" s="34"/>
      <c r="T100" s="34"/>
      <c r="U100" s="35" t="s">
        <v>65</v>
      </c>
      <c r="V100" s="303">
        <v>70</v>
      </c>
      <c r="W100" s="304">
        <f t="shared" si="5"/>
        <v>70</v>
      </c>
      <c r="X100" s="36">
        <f>IFERROR(IF(W100=0,"",ROUNDUP(W100/H100,0)*0.00753),"")</f>
        <v>0.18825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7" t="s">
        <v>187</v>
      </c>
      <c r="O101" s="334"/>
      <c r="P101" s="334"/>
      <c r="Q101" s="334"/>
      <c r="R101" s="316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5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6"/>
      <c r="N102" s="332" t="s">
        <v>66</v>
      </c>
      <c r="O102" s="330"/>
      <c r="P102" s="330"/>
      <c r="Q102" s="330"/>
      <c r="R102" s="330"/>
      <c r="S102" s="330"/>
      <c r="T102" s="33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25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25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0.18825</v>
      </c>
      <c r="Y102" s="306"/>
      <c r="Z102" s="306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6"/>
      <c r="N103" s="332" t="s">
        <v>66</v>
      </c>
      <c r="O103" s="330"/>
      <c r="P103" s="330"/>
      <c r="Q103" s="330"/>
      <c r="R103" s="330"/>
      <c r="S103" s="330"/>
      <c r="T103" s="331"/>
      <c r="U103" s="37" t="s">
        <v>65</v>
      </c>
      <c r="V103" s="305">
        <f>IFERROR(SUM(V92:V101),"0")</f>
        <v>70</v>
      </c>
      <c r="W103" s="305">
        <f>IFERROR(SUM(W92:W101),"0")</f>
        <v>70</v>
      </c>
      <c r="X103" s="37"/>
      <c r="Y103" s="306"/>
      <c r="Z103" s="306"/>
    </row>
    <row r="104" spans="1:53" ht="14.25" customHeight="1" x14ac:dyDescent="0.25">
      <c r="A104" s="324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95" t="s">
        <v>191</v>
      </c>
      <c r="O105" s="334"/>
      <c r="P105" s="334"/>
      <c r="Q105" s="334"/>
      <c r="R105" s="316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9" t="s">
        <v>193</v>
      </c>
      <c r="O106" s="334"/>
      <c r="P106" s="334"/>
      <c r="Q106" s="334"/>
      <c r="R106" s="316"/>
      <c r="S106" s="34"/>
      <c r="T106" s="34"/>
      <c r="U106" s="35" t="s">
        <v>65</v>
      </c>
      <c r="V106" s="303">
        <v>20</v>
      </c>
      <c r="W106" s="304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4"/>
      <c r="P107" s="334"/>
      <c r="Q107" s="334"/>
      <c r="R107" s="316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16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39" t="s">
        <v>200</v>
      </c>
      <c r="O109" s="334"/>
      <c r="P109" s="334"/>
      <c r="Q109" s="334"/>
      <c r="R109" s="316"/>
      <c r="S109" s="34"/>
      <c r="T109" s="34"/>
      <c r="U109" s="35" t="s">
        <v>65</v>
      </c>
      <c r="V109" s="303">
        <v>9</v>
      </c>
      <c r="W109" s="304">
        <f t="shared" si="6"/>
        <v>10.8</v>
      </c>
      <c r="X109" s="36">
        <f>IFERROR(IF(W109=0,"",ROUNDUP(W109/H109,0)*0.00753),"")</f>
        <v>3.0120000000000001E-2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87" t="s">
        <v>203</v>
      </c>
      <c r="O110" s="334"/>
      <c r="P110" s="334"/>
      <c r="Q110" s="334"/>
      <c r="R110" s="316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33" t="s">
        <v>206</v>
      </c>
      <c r="O111" s="334"/>
      <c r="P111" s="334"/>
      <c r="Q111" s="334"/>
      <c r="R111" s="316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16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8" t="s">
        <v>211</v>
      </c>
      <c r="O113" s="334"/>
      <c r="P113" s="334"/>
      <c r="Q113" s="334"/>
      <c r="R113" s="316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5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6"/>
      <c r="N114" s="332" t="s">
        <v>66</v>
      </c>
      <c r="O114" s="330"/>
      <c r="P114" s="330"/>
      <c r="Q114" s="330"/>
      <c r="R114" s="330"/>
      <c r="S114" s="330"/>
      <c r="T114" s="33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5.7142857142857135</v>
      </c>
      <c r="W114" s="305">
        <f>IFERROR(W105/H105,"0")+IFERROR(W106/H106,"0")+IFERROR(W107/H107,"0")+IFERROR(W108/H108,"0")+IFERROR(W109/H109,"0")+IFERROR(W110/H110,"0")+IFERROR(W111/H111,"0")+IFERROR(W112/H112,"0")+IFERROR(W113/H113,"0")</f>
        <v>7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9.537000000000001E-2</v>
      </c>
      <c r="Y114" s="306"/>
      <c r="Z114" s="306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6"/>
      <c r="N115" s="332" t="s">
        <v>66</v>
      </c>
      <c r="O115" s="330"/>
      <c r="P115" s="330"/>
      <c r="Q115" s="330"/>
      <c r="R115" s="330"/>
      <c r="S115" s="330"/>
      <c r="T115" s="331"/>
      <c r="U115" s="37" t="s">
        <v>65</v>
      </c>
      <c r="V115" s="305">
        <f>IFERROR(SUM(V105:V113),"0")</f>
        <v>29</v>
      </c>
      <c r="W115" s="305">
        <f>IFERROR(SUM(W105:W113),"0")</f>
        <v>36</v>
      </c>
      <c r="X115" s="37"/>
      <c r="Y115" s="306"/>
      <c r="Z115" s="306"/>
    </row>
    <row r="116" spans="1:53" ht="14.25" customHeight="1" x14ac:dyDescent="0.25">
      <c r="A116" s="324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16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16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4" t="s">
        <v>219</v>
      </c>
      <c r="O119" s="334"/>
      <c r="P119" s="334"/>
      <c r="Q119" s="334"/>
      <c r="R119" s="316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16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65" t="s">
        <v>224</v>
      </c>
      <c r="O121" s="334"/>
      <c r="P121" s="334"/>
      <c r="Q121" s="334"/>
      <c r="R121" s="316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5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6"/>
      <c r="N122" s="332" t="s">
        <v>66</v>
      </c>
      <c r="O122" s="330"/>
      <c r="P122" s="330"/>
      <c r="Q122" s="330"/>
      <c r="R122" s="330"/>
      <c r="S122" s="330"/>
      <c r="T122" s="33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6"/>
      <c r="N123" s="332" t="s">
        <v>66</v>
      </c>
      <c r="O123" s="330"/>
      <c r="P123" s="330"/>
      <c r="Q123" s="330"/>
      <c r="R123" s="330"/>
      <c r="S123" s="330"/>
      <c r="T123" s="33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8"/>
      <c r="Z124" s="298"/>
    </row>
    <row r="125" spans="1:53" ht="14.25" customHeight="1" x14ac:dyDescent="0.25">
      <c r="A125" s="324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4"/>
      <c r="P126" s="334"/>
      <c r="Q126" s="334"/>
      <c r="R126" s="316"/>
      <c r="S126" s="34"/>
      <c r="T126" s="34"/>
      <c r="U126" s="35" t="s">
        <v>65</v>
      </c>
      <c r="V126" s="303">
        <v>30</v>
      </c>
      <c r="W126" s="304">
        <f>IFERROR(IF(V126="",0,CEILING((V126/$H126),1)*$H126),"")</f>
        <v>32.4</v>
      </c>
      <c r="X126" s="36">
        <f>IFERROR(IF(W126=0,"",ROUNDUP(W126/H126,0)*0.02175),"")</f>
        <v>8.6999999999999994E-2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16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16"/>
      <c r="S128" s="34"/>
      <c r="T128" s="34"/>
      <c r="U128" s="35" t="s">
        <v>65</v>
      </c>
      <c r="V128" s="303">
        <v>13.5</v>
      </c>
      <c r="W128" s="304">
        <f>IFERROR(IF(V128="",0,CEILING((V128/$H128),1)*$H128),"")</f>
        <v>13.5</v>
      </c>
      <c r="X128" s="36">
        <f>IFERROR(IF(W128=0,"",ROUNDUP(W128/H128,0)*0.00753),"")</f>
        <v>3.7650000000000003E-2</v>
      </c>
      <c r="Y128" s="56"/>
      <c r="Z128" s="57"/>
      <c r="AD128" s="58"/>
      <c r="BA128" s="124" t="s">
        <v>1</v>
      </c>
    </row>
    <row r="129" spans="1:53" x14ac:dyDescent="0.2">
      <c r="A129" s="325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6"/>
      <c r="N129" s="332" t="s">
        <v>66</v>
      </c>
      <c r="O129" s="330"/>
      <c r="P129" s="330"/>
      <c r="Q129" s="330"/>
      <c r="R129" s="330"/>
      <c r="S129" s="330"/>
      <c r="T129" s="331"/>
      <c r="U129" s="37" t="s">
        <v>67</v>
      </c>
      <c r="V129" s="305">
        <f>IFERROR(V126/H126,"0")+IFERROR(V127/H127,"0")+IFERROR(V128/H128,"0")</f>
        <v>8.7037037037037042</v>
      </c>
      <c r="W129" s="305">
        <f>IFERROR(W126/H126,"0")+IFERROR(W127/H127,"0")+IFERROR(W128/H128,"0")</f>
        <v>9</v>
      </c>
      <c r="X129" s="305">
        <f>IFERROR(IF(X126="",0,X126),"0")+IFERROR(IF(X127="",0,X127),"0")+IFERROR(IF(X128="",0,X128),"0")</f>
        <v>0.12465</v>
      </c>
      <c r="Y129" s="306"/>
      <c r="Z129" s="306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6"/>
      <c r="N130" s="332" t="s">
        <v>66</v>
      </c>
      <c r="O130" s="330"/>
      <c r="P130" s="330"/>
      <c r="Q130" s="330"/>
      <c r="R130" s="330"/>
      <c r="S130" s="330"/>
      <c r="T130" s="331"/>
      <c r="U130" s="37" t="s">
        <v>65</v>
      </c>
      <c r="V130" s="305">
        <f>IFERROR(SUM(V126:V128),"0")</f>
        <v>43.5</v>
      </c>
      <c r="W130" s="305">
        <f>IFERROR(SUM(W126:W128),"0")</f>
        <v>45.9</v>
      </c>
      <c r="X130" s="37"/>
      <c r="Y130" s="306"/>
      <c r="Z130" s="306"/>
    </row>
    <row r="131" spans="1:53" ht="27.75" customHeight="1" x14ac:dyDescent="0.2">
      <c r="A131" s="347" t="s">
        <v>232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8"/>
      <c r="Z132" s="298"/>
    </row>
    <row r="133" spans="1:53" ht="14.25" customHeight="1" x14ac:dyDescent="0.25">
      <c r="A133" s="324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16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16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16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5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6"/>
      <c r="N137" s="332" t="s">
        <v>66</v>
      </c>
      <c r="O137" s="330"/>
      <c r="P137" s="330"/>
      <c r="Q137" s="330"/>
      <c r="R137" s="330"/>
      <c r="S137" s="330"/>
      <c r="T137" s="33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6"/>
      <c r="N138" s="332" t="s">
        <v>66</v>
      </c>
      <c r="O138" s="330"/>
      <c r="P138" s="330"/>
      <c r="Q138" s="330"/>
      <c r="R138" s="330"/>
      <c r="S138" s="330"/>
      <c r="T138" s="33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8"/>
      <c r="Z139" s="298"/>
    </row>
    <row r="140" spans="1:53" ht="14.25" customHeight="1" x14ac:dyDescent="0.25">
      <c r="A140" s="324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16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16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16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16"/>
      <c r="S144" s="34"/>
      <c r="T144" s="34"/>
      <c r="U144" s="35" t="s">
        <v>65</v>
      </c>
      <c r="V144" s="303">
        <v>10.5</v>
      </c>
      <c r="W144" s="304">
        <f t="shared" si="7"/>
        <v>10.5</v>
      </c>
      <c r="X144" s="36">
        <f>IFERROR(IF(W144=0,"",ROUNDUP(W144/H144,0)*0.00502),"")</f>
        <v>2.5100000000000001E-2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16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16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16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16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5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6"/>
      <c r="N149" s="332" t="s">
        <v>66</v>
      </c>
      <c r="O149" s="330"/>
      <c r="P149" s="330"/>
      <c r="Q149" s="330"/>
      <c r="R149" s="330"/>
      <c r="S149" s="330"/>
      <c r="T149" s="33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5</v>
      </c>
      <c r="W149" s="305">
        <f>IFERROR(W141/H141,"0")+IFERROR(W142/H142,"0")+IFERROR(W143/H143,"0")+IFERROR(W144/H144,"0")+IFERROR(W145/H145,"0")+IFERROR(W146/H146,"0")+IFERROR(W147/H147,"0")+IFERROR(W148/H148,"0")</f>
        <v>5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2.5100000000000001E-2</v>
      </c>
      <c r="Y149" s="306"/>
      <c r="Z149" s="306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6"/>
      <c r="N150" s="332" t="s">
        <v>66</v>
      </c>
      <c r="O150" s="330"/>
      <c r="P150" s="330"/>
      <c r="Q150" s="330"/>
      <c r="R150" s="330"/>
      <c r="S150" s="330"/>
      <c r="T150" s="331"/>
      <c r="U150" s="37" t="s">
        <v>65</v>
      </c>
      <c r="V150" s="305">
        <f>IFERROR(SUM(V141:V148),"0")</f>
        <v>10.5</v>
      </c>
      <c r="W150" s="305">
        <f>IFERROR(SUM(W141:W148),"0")</f>
        <v>10.5</v>
      </c>
      <c r="X150" s="37"/>
      <c r="Y150" s="306"/>
      <c r="Z150" s="306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8"/>
      <c r="Z151" s="298"/>
    </row>
    <row r="152" spans="1:53" ht="14.25" customHeight="1" x14ac:dyDescent="0.25">
      <c r="A152" s="324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16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16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6"/>
      <c r="N155" s="332" t="s">
        <v>66</v>
      </c>
      <c r="O155" s="330"/>
      <c r="P155" s="330"/>
      <c r="Q155" s="330"/>
      <c r="R155" s="330"/>
      <c r="S155" s="330"/>
      <c r="T155" s="33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6"/>
      <c r="N156" s="332" t="s">
        <v>66</v>
      </c>
      <c r="O156" s="330"/>
      <c r="P156" s="330"/>
      <c r="Q156" s="330"/>
      <c r="R156" s="330"/>
      <c r="S156" s="330"/>
      <c r="T156" s="33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24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74" t="s">
        <v>264</v>
      </c>
      <c r="O158" s="334"/>
      <c r="P158" s="334"/>
      <c r="Q158" s="334"/>
      <c r="R158" s="316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16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6"/>
      <c r="N160" s="332" t="s">
        <v>66</v>
      </c>
      <c r="O160" s="330"/>
      <c r="P160" s="330"/>
      <c r="Q160" s="330"/>
      <c r="R160" s="330"/>
      <c r="S160" s="330"/>
      <c r="T160" s="33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6"/>
      <c r="N161" s="332" t="s">
        <v>66</v>
      </c>
      <c r="O161" s="330"/>
      <c r="P161" s="330"/>
      <c r="Q161" s="330"/>
      <c r="R161" s="330"/>
      <c r="S161" s="330"/>
      <c r="T161" s="33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24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16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16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16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16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5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6"/>
      <c r="N167" s="332" t="s">
        <v>66</v>
      </c>
      <c r="O167" s="330"/>
      <c r="P167" s="330"/>
      <c r="Q167" s="330"/>
      <c r="R167" s="330"/>
      <c r="S167" s="330"/>
      <c r="T167" s="33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6"/>
      <c r="N168" s="332" t="s">
        <v>66</v>
      </c>
      <c r="O168" s="330"/>
      <c r="P168" s="330"/>
      <c r="Q168" s="330"/>
      <c r="R168" s="330"/>
      <c r="S168" s="330"/>
      <c r="T168" s="33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24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16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4" t="s">
        <v>279</v>
      </c>
      <c r="O171" s="334"/>
      <c r="P171" s="334"/>
      <c r="Q171" s="334"/>
      <c r="R171" s="316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16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89" t="s">
        <v>284</v>
      </c>
      <c r="O173" s="334"/>
      <c r="P173" s="334"/>
      <c r="Q173" s="334"/>
      <c r="R173" s="316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16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16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5" t="s">
        <v>291</v>
      </c>
      <c r="O176" s="334"/>
      <c r="P176" s="334"/>
      <c r="Q176" s="334"/>
      <c r="R176" s="316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6" t="s">
        <v>294</v>
      </c>
      <c r="O177" s="334"/>
      <c r="P177" s="334"/>
      <c r="Q177" s="334"/>
      <c r="R177" s="316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16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16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16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16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16"/>
      <c r="S182" s="34"/>
      <c r="T182" s="34"/>
      <c r="U182" s="35" t="s">
        <v>65</v>
      </c>
      <c r="V182" s="303">
        <v>0</v>
      </c>
      <c r="W182" s="304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16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16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16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16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5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6"/>
      <c r="N187" s="332" t="s">
        <v>66</v>
      </c>
      <c r="O187" s="330"/>
      <c r="P187" s="330"/>
      <c r="Q187" s="330"/>
      <c r="R187" s="330"/>
      <c r="S187" s="330"/>
      <c r="T187" s="33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6"/>
      <c r="N188" s="332" t="s">
        <v>66</v>
      </c>
      <c r="O188" s="330"/>
      <c r="P188" s="330"/>
      <c r="Q188" s="330"/>
      <c r="R188" s="330"/>
      <c r="S188" s="330"/>
      <c r="T188" s="331"/>
      <c r="U188" s="37" t="s">
        <v>65</v>
      </c>
      <c r="V188" s="305">
        <f>IFERROR(SUM(V170:V186),"0")</f>
        <v>0</v>
      </c>
      <c r="W188" s="305">
        <f>IFERROR(SUM(W170:W186),"0")</f>
        <v>0</v>
      </c>
      <c r="X188" s="37"/>
      <c r="Y188" s="306"/>
      <c r="Z188" s="306"/>
    </row>
    <row r="189" spans="1:53" ht="14.25" customHeight="1" x14ac:dyDescent="0.25">
      <c r="A189" s="324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16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16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5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6"/>
      <c r="N192" s="332" t="s">
        <v>66</v>
      </c>
      <c r="O192" s="330"/>
      <c r="P192" s="330"/>
      <c r="Q192" s="330"/>
      <c r="R192" s="330"/>
      <c r="S192" s="330"/>
      <c r="T192" s="33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6"/>
      <c r="N193" s="332" t="s">
        <v>66</v>
      </c>
      <c r="O193" s="330"/>
      <c r="P193" s="330"/>
      <c r="Q193" s="330"/>
      <c r="R193" s="330"/>
      <c r="S193" s="330"/>
      <c r="T193" s="33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8"/>
      <c r="Z194" s="298"/>
    </row>
    <row r="195" spans="1:53" ht="14.25" customHeight="1" x14ac:dyDescent="0.25">
      <c r="A195" s="324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16"/>
      <c r="S196" s="34"/>
      <c r="T196" s="34"/>
      <c r="U196" s="35" t="s">
        <v>65</v>
      </c>
      <c r="V196" s="303">
        <v>30</v>
      </c>
      <c r="W196" s="304">
        <f t="shared" ref="W196:W210" si="10">IFERROR(IF(V196="",0,CEILING((V196/$H196),1)*$H196),"")</f>
        <v>36</v>
      </c>
      <c r="X196" s="36">
        <f>IFERROR(IF(W196=0,"",ROUNDUP(W196/H196,0)*0.02175),"")</f>
        <v>8.6999999999999994E-2</v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16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1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16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16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16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16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16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16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16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16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16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16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16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16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16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5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6"/>
      <c r="N211" s="332" t="s">
        <v>66</v>
      </c>
      <c r="O211" s="330"/>
      <c r="P211" s="330"/>
      <c r="Q211" s="330"/>
      <c r="R211" s="330"/>
      <c r="S211" s="330"/>
      <c r="T211" s="33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3.3333333333333335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8.6999999999999994E-2</v>
      </c>
      <c r="Y211" s="306"/>
      <c r="Z211" s="306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6"/>
      <c r="N212" s="332" t="s">
        <v>66</v>
      </c>
      <c r="O212" s="330"/>
      <c r="P212" s="330"/>
      <c r="Q212" s="330"/>
      <c r="R212" s="330"/>
      <c r="S212" s="330"/>
      <c r="T212" s="331"/>
      <c r="U212" s="37" t="s">
        <v>65</v>
      </c>
      <c r="V212" s="305">
        <f>IFERROR(SUM(V196:V210),"0")</f>
        <v>30</v>
      </c>
      <c r="W212" s="305">
        <f>IFERROR(SUM(W196:W210),"0")</f>
        <v>36</v>
      </c>
      <c r="X212" s="37"/>
      <c r="Y212" s="306"/>
      <c r="Z212" s="306"/>
    </row>
    <row r="213" spans="1:53" ht="14.25" customHeight="1" x14ac:dyDescent="0.25">
      <c r="A213" s="324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16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5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6"/>
      <c r="N215" s="332" t="s">
        <v>66</v>
      </c>
      <c r="O215" s="330"/>
      <c r="P215" s="330"/>
      <c r="Q215" s="330"/>
      <c r="R215" s="330"/>
      <c r="S215" s="330"/>
      <c r="T215" s="33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6"/>
      <c r="N216" s="332" t="s">
        <v>66</v>
      </c>
      <c r="O216" s="330"/>
      <c r="P216" s="330"/>
      <c r="Q216" s="330"/>
      <c r="R216" s="330"/>
      <c r="S216" s="330"/>
      <c r="T216" s="33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24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16"/>
      <c r="S218" s="34"/>
      <c r="T218" s="34"/>
      <c r="U218" s="35" t="s">
        <v>65</v>
      </c>
      <c r="V218" s="303">
        <v>0</v>
      </c>
      <c r="W218" s="304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16"/>
      <c r="S219" s="34"/>
      <c r="T219" s="34"/>
      <c r="U219" s="35" t="s">
        <v>65</v>
      </c>
      <c r="V219" s="303">
        <v>4.1999999999999993</v>
      </c>
      <c r="W219" s="304">
        <f>IFERROR(IF(V219="",0,CEILING((V219/$H219),1)*$H219),"")</f>
        <v>4.2</v>
      </c>
      <c r="X219" s="36">
        <f>IFERROR(IF(W219=0,"",ROUNDUP(W219/H219,0)*0.00753),"")</f>
        <v>7.5300000000000002E-3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16"/>
      <c r="S220" s="34"/>
      <c r="T220" s="34"/>
      <c r="U220" s="35" t="s">
        <v>65</v>
      </c>
      <c r="V220" s="303">
        <v>10.5</v>
      </c>
      <c r="W220" s="304">
        <f>IFERROR(IF(V220="",0,CEILING((V220/$H220),1)*$H220),"")</f>
        <v>10.5</v>
      </c>
      <c r="X220" s="36">
        <f>IFERROR(IF(W220=0,"",ROUNDUP(W220/H220,0)*0.00502),"")</f>
        <v>2.5100000000000001E-2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16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5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6"/>
      <c r="N222" s="332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05">
        <f>IFERROR(V218/H218,"0")+IFERROR(V219/H219,"0")+IFERROR(V220/H220,"0")+IFERROR(V221/H221,"0")</f>
        <v>6</v>
      </c>
      <c r="W222" s="305">
        <f>IFERROR(W218/H218,"0")+IFERROR(W219/H219,"0")+IFERROR(W220/H220,"0")+IFERROR(W221/H221,"0")</f>
        <v>6</v>
      </c>
      <c r="X222" s="305">
        <f>IFERROR(IF(X218="",0,X218),"0")+IFERROR(IF(X219="",0,X219),"0")+IFERROR(IF(X220="",0,X220),"0")+IFERROR(IF(X221="",0,X221),"0")</f>
        <v>3.2629999999999999E-2</v>
      </c>
      <c r="Y222" s="306"/>
      <c r="Z222" s="306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6"/>
      <c r="N223" s="332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05">
        <f>IFERROR(SUM(V218:V221),"0")</f>
        <v>14.7</v>
      </c>
      <c r="W223" s="305">
        <f>IFERROR(SUM(W218:W221),"0")</f>
        <v>14.7</v>
      </c>
      <c r="X223" s="37"/>
      <c r="Y223" s="306"/>
      <c r="Z223" s="306"/>
    </row>
    <row r="224" spans="1:53" ht="14.25" customHeight="1" x14ac:dyDescent="0.25">
      <c r="A224" s="324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16"/>
      <c r="S225" s="34"/>
      <c r="T225" s="34"/>
      <c r="U225" s="35" t="s">
        <v>65</v>
      </c>
      <c r="V225" s="303">
        <v>0</v>
      </c>
      <c r="W225" s="304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16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16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4"/>
      <c r="P228" s="334"/>
      <c r="Q228" s="334"/>
      <c r="R228" s="316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4"/>
      <c r="P229" s="334"/>
      <c r="Q229" s="334"/>
      <c r="R229" s="316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4"/>
      <c r="P230" s="334"/>
      <c r="Q230" s="334"/>
      <c r="R230" s="316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4"/>
      <c r="P231" s="334"/>
      <c r="Q231" s="334"/>
      <c r="R231" s="316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5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6"/>
      <c r="N232" s="332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6"/>
      <c r="N233" s="332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05">
        <f>IFERROR(SUM(V225:V231),"0")</f>
        <v>0</v>
      </c>
      <c r="W233" s="305">
        <f>IFERROR(SUM(W225:W231),"0")</f>
        <v>0</v>
      </c>
      <c r="X233" s="37"/>
      <c r="Y233" s="306"/>
      <c r="Z233" s="306"/>
    </row>
    <row r="234" spans="1:53" ht="14.25" customHeight="1" x14ac:dyDescent="0.25">
      <c r="A234" s="324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4"/>
      <c r="P235" s="334"/>
      <c r="Q235" s="334"/>
      <c r="R235" s="316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4"/>
      <c r="P236" s="334"/>
      <c r="Q236" s="334"/>
      <c r="R236" s="316"/>
      <c r="S236" s="34"/>
      <c r="T236" s="34"/>
      <c r="U236" s="35" t="s">
        <v>65</v>
      </c>
      <c r="V236" s="303">
        <v>0</v>
      </c>
      <c r="W236" s="304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4"/>
      <c r="P237" s="334"/>
      <c r="Q237" s="334"/>
      <c r="R237" s="316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25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6"/>
      <c r="N238" s="332" t="s">
        <v>66</v>
      </c>
      <c r="O238" s="330"/>
      <c r="P238" s="330"/>
      <c r="Q238" s="330"/>
      <c r="R238" s="330"/>
      <c r="S238" s="330"/>
      <c r="T238" s="331"/>
      <c r="U238" s="37" t="s">
        <v>67</v>
      </c>
      <c r="V238" s="305">
        <f>IFERROR(V235/H235,"0")+IFERROR(V236/H236,"0")+IFERROR(V237/H237,"0")</f>
        <v>0</v>
      </c>
      <c r="W238" s="305">
        <f>IFERROR(W235/H235,"0")+IFERROR(W236/H236,"0")+IFERROR(W237/H237,"0")</f>
        <v>0</v>
      </c>
      <c r="X238" s="305">
        <f>IFERROR(IF(X235="",0,X235),"0")+IFERROR(IF(X236="",0,X236),"0")+IFERROR(IF(X237="",0,X237),"0")</f>
        <v>0</v>
      </c>
      <c r="Y238" s="306"/>
      <c r="Z238" s="306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6"/>
      <c r="N239" s="332" t="s">
        <v>66</v>
      </c>
      <c r="O239" s="330"/>
      <c r="P239" s="330"/>
      <c r="Q239" s="330"/>
      <c r="R239" s="330"/>
      <c r="S239" s="330"/>
      <c r="T239" s="331"/>
      <c r="U239" s="37" t="s">
        <v>65</v>
      </c>
      <c r="V239" s="305">
        <f>IFERROR(SUM(V235:V237),"0")</f>
        <v>0</v>
      </c>
      <c r="W239" s="305">
        <f>IFERROR(SUM(W235:W237),"0")</f>
        <v>0</v>
      </c>
      <c r="X239" s="37"/>
      <c r="Y239" s="306"/>
      <c r="Z239" s="306"/>
    </row>
    <row r="240" spans="1:53" ht="14.25" customHeight="1" x14ac:dyDescent="0.25">
      <c r="A240" s="324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34"/>
      <c r="P241" s="334"/>
      <c r="Q241" s="334"/>
      <c r="R241" s="316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34" t="s">
        <v>381</v>
      </c>
      <c r="O242" s="334"/>
      <c r="P242" s="334"/>
      <c r="Q242" s="334"/>
      <c r="R242" s="316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4"/>
      <c r="P243" s="334"/>
      <c r="Q243" s="334"/>
      <c r="R243" s="316"/>
      <c r="S243" s="34"/>
      <c r="T243" s="34"/>
      <c r="U243" s="35" t="s">
        <v>65</v>
      </c>
      <c r="V243" s="303">
        <v>3.6</v>
      </c>
      <c r="W243" s="304">
        <f>IFERROR(IF(V243="",0,CEILING((V243/$H243),1)*$H243),"")</f>
        <v>5.0999999999999996</v>
      </c>
      <c r="X243" s="36">
        <f>IFERROR(IF(W243=0,"",ROUNDUP(W243/H243,0)*0.00753),"")</f>
        <v>1.506E-2</v>
      </c>
      <c r="Y243" s="56"/>
      <c r="Z243" s="57"/>
      <c r="AD243" s="58"/>
      <c r="BA243" s="195" t="s">
        <v>1</v>
      </c>
    </row>
    <row r="244" spans="1:53" x14ac:dyDescent="0.2">
      <c r="A244" s="325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6"/>
      <c r="N244" s="332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05">
        <f>IFERROR(V241/H241,"0")+IFERROR(V242/H242,"0")+IFERROR(V243/H243,"0")</f>
        <v>1.411764705882353</v>
      </c>
      <c r="W244" s="305">
        <f>IFERROR(W241/H241,"0")+IFERROR(W242/H242,"0")+IFERROR(W243/H243,"0")</f>
        <v>2</v>
      </c>
      <c r="X244" s="305">
        <f>IFERROR(IF(X241="",0,X241),"0")+IFERROR(IF(X242="",0,X242),"0")+IFERROR(IF(X243="",0,X243),"0")</f>
        <v>1.506E-2</v>
      </c>
      <c r="Y244" s="306"/>
      <c r="Z244" s="306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6"/>
      <c r="N245" s="332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05">
        <f>IFERROR(SUM(V241:V243),"0")</f>
        <v>3.6</v>
      </c>
      <c r="W245" s="305">
        <f>IFERROR(SUM(W241:W243),"0")</f>
        <v>5.0999999999999996</v>
      </c>
      <c r="X245" s="37"/>
      <c r="Y245" s="306"/>
      <c r="Z245" s="306"/>
    </row>
    <row r="246" spans="1:53" ht="14.25" customHeight="1" x14ac:dyDescent="0.25">
      <c r="A246" s="324" t="s">
        <v>384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5">
        <v>4680115881808</v>
      </c>
      <c r="E247" s="316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3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34"/>
      <c r="P247" s="334"/>
      <c r="Q247" s="334"/>
      <c r="R247" s="316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5">
        <v>4680115881822</v>
      </c>
      <c r="E248" s="316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3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34"/>
      <c r="P248" s="334"/>
      <c r="Q248" s="334"/>
      <c r="R248" s="316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5">
        <v>4680115880016</v>
      </c>
      <c r="E249" s="316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3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34"/>
      <c r="P249" s="334"/>
      <c r="Q249" s="334"/>
      <c r="R249" s="316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5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6"/>
      <c r="N250" s="332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6"/>
      <c r="N251" s="332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22" t="s">
        <v>393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298"/>
      <c r="Z252" s="298"/>
    </row>
    <row r="253" spans="1:53" ht="14.25" customHeight="1" x14ac:dyDescent="0.25">
      <c r="A253" s="324" t="s">
        <v>103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5">
        <v>4607091387421</v>
      </c>
      <c r="E254" s="316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34"/>
      <c r="P254" s="334"/>
      <c r="Q254" s="334"/>
      <c r="R254" s="316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5">
        <v>4607091387421</v>
      </c>
      <c r="E255" s="316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16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5">
        <v>4607091387452</v>
      </c>
      <c r="E256" s="316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453" t="s">
        <v>399</v>
      </c>
      <c r="O256" s="334"/>
      <c r="P256" s="334"/>
      <c r="Q256" s="334"/>
      <c r="R256" s="316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5">
        <v>4607091387452</v>
      </c>
      <c r="E257" s="316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34"/>
      <c r="P257" s="334"/>
      <c r="Q257" s="334"/>
      <c r="R257" s="316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5">
        <v>4607091385984</v>
      </c>
      <c r="E258" s="316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34"/>
      <c r="P258" s="334"/>
      <c r="Q258" s="334"/>
      <c r="R258" s="316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5">
        <v>4607091387438</v>
      </c>
      <c r="E259" s="316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34"/>
      <c r="P259" s="334"/>
      <c r="Q259" s="334"/>
      <c r="R259" s="316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5">
        <v>4607091387469</v>
      </c>
      <c r="E260" s="316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34"/>
      <c r="P260" s="334"/>
      <c r="Q260" s="334"/>
      <c r="R260" s="316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5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6"/>
      <c r="N261" s="332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6"/>
      <c r="N262" s="332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24" t="s">
        <v>60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5">
        <v>4607091387292</v>
      </c>
      <c r="E264" s="316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34"/>
      <c r="P264" s="334"/>
      <c r="Q264" s="334"/>
      <c r="R264" s="316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5">
        <v>4607091387315</v>
      </c>
      <c r="E265" s="316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34"/>
      <c r="P265" s="334"/>
      <c r="Q265" s="334"/>
      <c r="R265" s="316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5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6"/>
      <c r="N266" s="332" t="s">
        <v>66</v>
      </c>
      <c r="O266" s="330"/>
      <c r="P266" s="330"/>
      <c r="Q266" s="330"/>
      <c r="R266" s="330"/>
      <c r="S266" s="330"/>
      <c r="T266" s="33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6"/>
      <c r="N267" s="332" t="s">
        <v>66</v>
      </c>
      <c r="O267" s="330"/>
      <c r="P267" s="330"/>
      <c r="Q267" s="330"/>
      <c r="R267" s="330"/>
      <c r="S267" s="330"/>
      <c r="T267" s="33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22" t="s">
        <v>411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298"/>
      <c r="Z268" s="298"/>
    </row>
    <row r="269" spans="1:53" ht="14.25" customHeight="1" x14ac:dyDescent="0.25">
      <c r="A269" s="324" t="s">
        <v>60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5">
        <v>4607091383836</v>
      </c>
      <c r="E270" s="316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34"/>
      <c r="P270" s="334"/>
      <c r="Q270" s="334"/>
      <c r="R270" s="316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25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6"/>
      <c r="N271" s="332" t="s">
        <v>66</v>
      </c>
      <c r="O271" s="330"/>
      <c r="P271" s="330"/>
      <c r="Q271" s="330"/>
      <c r="R271" s="330"/>
      <c r="S271" s="330"/>
      <c r="T271" s="33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6"/>
      <c r="N272" s="332" t="s">
        <v>66</v>
      </c>
      <c r="O272" s="330"/>
      <c r="P272" s="330"/>
      <c r="Q272" s="330"/>
      <c r="R272" s="330"/>
      <c r="S272" s="330"/>
      <c r="T272" s="33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24" t="s">
        <v>68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5">
        <v>4607091387919</v>
      </c>
      <c r="E274" s="316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3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34"/>
      <c r="P274" s="334"/>
      <c r="Q274" s="334"/>
      <c r="R274" s="316"/>
      <c r="S274" s="34"/>
      <c r="T274" s="34"/>
      <c r="U274" s="35" t="s">
        <v>65</v>
      </c>
      <c r="V274" s="303">
        <v>0</v>
      </c>
      <c r="W274" s="30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5">
        <v>4607091383942</v>
      </c>
      <c r="E275" s="316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60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34"/>
      <c r="P275" s="334"/>
      <c r="Q275" s="334"/>
      <c r="R275" s="316"/>
      <c r="S275" s="34"/>
      <c r="T275" s="34"/>
      <c r="U275" s="35" t="s">
        <v>65</v>
      </c>
      <c r="V275" s="303">
        <v>0</v>
      </c>
      <c r="W275" s="304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5">
        <v>4607091383959</v>
      </c>
      <c r="E276" s="316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394" t="s">
        <v>420</v>
      </c>
      <c r="O276" s="334"/>
      <c r="P276" s="334"/>
      <c r="Q276" s="334"/>
      <c r="R276" s="316"/>
      <c r="S276" s="34"/>
      <c r="T276" s="34"/>
      <c r="U276" s="35" t="s">
        <v>65</v>
      </c>
      <c r="V276" s="303">
        <v>17.5</v>
      </c>
      <c r="W276" s="304">
        <f>IFERROR(IF(V276="",0,CEILING((V276/$H276),1)*$H276),"")</f>
        <v>17.64</v>
      </c>
      <c r="X276" s="36">
        <f>IFERROR(IF(W276=0,"",ROUNDUP(W276/H276,0)*0.00753),"")</f>
        <v>5.271E-2</v>
      </c>
      <c r="Y276" s="56"/>
      <c r="Z276" s="57"/>
      <c r="AD276" s="58"/>
      <c r="BA276" s="211" t="s">
        <v>1</v>
      </c>
    </row>
    <row r="277" spans="1:53" x14ac:dyDescent="0.2">
      <c r="A277" s="325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6"/>
      <c r="N277" s="332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05">
        <f>IFERROR(V274/H274,"0")+IFERROR(V275/H275,"0")+IFERROR(V276/H276,"0")</f>
        <v>6.9444444444444446</v>
      </c>
      <c r="W277" s="305">
        <f>IFERROR(W274/H274,"0")+IFERROR(W275/H275,"0")+IFERROR(W276/H276,"0")</f>
        <v>7</v>
      </c>
      <c r="X277" s="305">
        <f>IFERROR(IF(X274="",0,X274),"0")+IFERROR(IF(X275="",0,X275),"0")+IFERROR(IF(X276="",0,X276),"0")</f>
        <v>5.271E-2</v>
      </c>
      <c r="Y277" s="306"/>
      <c r="Z277" s="306"/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6"/>
      <c r="N278" s="332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05">
        <f>IFERROR(SUM(V274:V276),"0")</f>
        <v>17.5</v>
      </c>
      <c r="W278" s="305">
        <f>IFERROR(SUM(W274:W276),"0")</f>
        <v>17.64</v>
      </c>
      <c r="X278" s="37"/>
      <c r="Y278" s="306"/>
      <c r="Z278" s="306"/>
    </row>
    <row r="279" spans="1:53" ht="14.25" customHeight="1" x14ac:dyDescent="0.25">
      <c r="A279" s="324" t="s">
        <v>212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5">
        <v>4607091388831</v>
      </c>
      <c r="E280" s="316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4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34"/>
      <c r="P280" s="334"/>
      <c r="Q280" s="334"/>
      <c r="R280" s="316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25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6"/>
      <c r="N281" s="332" t="s">
        <v>66</v>
      </c>
      <c r="O281" s="330"/>
      <c r="P281" s="330"/>
      <c r="Q281" s="330"/>
      <c r="R281" s="330"/>
      <c r="S281" s="330"/>
      <c r="T281" s="33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6"/>
      <c r="N282" s="332" t="s">
        <v>66</v>
      </c>
      <c r="O282" s="330"/>
      <c r="P282" s="330"/>
      <c r="Q282" s="330"/>
      <c r="R282" s="330"/>
      <c r="S282" s="330"/>
      <c r="T282" s="33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24" t="s">
        <v>81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5">
        <v>4607091383102</v>
      </c>
      <c r="E284" s="316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5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34"/>
      <c r="P284" s="334"/>
      <c r="Q284" s="334"/>
      <c r="R284" s="316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25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6"/>
      <c r="N285" s="332" t="s">
        <v>66</v>
      </c>
      <c r="O285" s="330"/>
      <c r="P285" s="330"/>
      <c r="Q285" s="330"/>
      <c r="R285" s="330"/>
      <c r="S285" s="330"/>
      <c r="T285" s="33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6"/>
      <c r="N286" s="332" t="s">
        <v>66</v>
      </c>
      <c r="O286" s="330"/>
      <c r="P286" s="330"/>
      <c r="Q286" s="330"/>
      <c r="R286" s="330"/>
      <c r="S286" s="330"/>
      <c r="T286" s="33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347" t="s">
        <v>425</v>
      </c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8"/>
      <c r="P287" s="348"/>
      <c r="Q287" s="348"/>
      <c r="R287" s="348"/>
      <c r="S287" s="348"/>
      <c r="T287" s="348"/>
      <c r="U287" s="348"/>
      <c r="V287" s="348"/>
      <c r="W287" s="348"/>
      <c r="X287" s="348"/>
      <c r="Y287" s="48"/>
      <c r="Z287" s="48"/>
    </row>
    <row r="288" spans="1:53" ht="16.5" customHeight="1" x14ac:dyDescent="0.25">
      <c r="A288" s="322" t="s">
        <v>426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298"/>
      <c r="Z288" s="298"/>
    </row>
    <row r="289" spans="1:53" ht="14.25" customHeight="1" x14ac:dyDescent="0.25">
      <c r="A289" s="324" t="s">
        <v>103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5">
        <v>4607091383997</v>
      </c>
      <c r="E290" s="316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34"/>
      <c r="P290" s="334"/>
      <c r="Q290" s="334"/>
      <c r="R290" s="316"/>
      <c r="S290" s="34"/>
      <c r="T290" s="34"/>
      <c r="U290" s="35" t="s">
        <v>65</v>
      </c>
      <c r="V290" s="303">
        <v>300</v>
      </c>
      <c r="W290" s="304">
        <f t="shared" ref="W290:W297" si="14">IFERROR(IF(V290="",0,CEILING((V290/$H290),1)*$H290),"")</f>
        <v>300</v>
      </c>
      <c r="X290" s="36">
        <f>IFERROR(IF(W290=0,"",ROUNDUP(W290/H290,0)*0.02175),"")</f>
        <v>0.43499999999999994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5">
        <v>4607091383997</v>
      </c>
      <c r="E291" s="316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16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5">
        <v>4607091384130</v>
      </c>
      <c r="E292" s="316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34"/>
      <c r="P292" s="334"/>
      <c r="Q292" s="334"/>
      <c r="R292" s="316"/>
      <c r="S292" s="34"/>
      <c r="T292" s="34"/>
      <c r="U292" s="35" t="s">
        <v>65</v>
      </c>
      <c r="V292" s="303">
        <v>70</v>
      </c>
      <c r="W292" s="304">
        <f t="shared" si="14"/>
        <v>75</v>
      </c>
      <c r="X292" s="36">
        <f>IFERROR(IF(W292=0,"",ROUNDUP(W292/H292,0)*0.02175),"")</f>
        <v>0.10874999999999999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5">
        <v>4607091384130</v>
      </c>
      <c r="E293" s="316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16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5">
        <v>4607091384147</v>
      </c>
      <c r="E294" s="316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34"/>
      <c r="P294" s="334"/>
      <c r="Q294" s="334"/>
      <c r="R294" s="316"/>
      <c r="S294" s="34"/>
      <c r="T294" s="34"/>
      <c r="U294" s="35" t="s">
        <v>65</v>
      </c>
      <c r="V294" s="303">
        <v>180</v>
      </c>
      <c r="W294" s="304">
        <f t="shared" si="14"/>
        <v>180</v>
      </c>
      <c r="X294" s="36">
        <f>IFERROR(IF(W294=0,"",ROUNDUP(W294/H294,0)*0.02175),"")</f>
        <v>0.26100000000000001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5">
        <v>4607091384147</v>
      </c>
      <c r="E295" s="316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30" t="s">
        <v>436</v>
      </c>
      <c r="O295" s="334"/>
      <c r="P295" s="334"/>
      <c r="Q295" s="334"/>
      <c r="R295" s="316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5">
        <v>4607091384154</v>
      </c>
      <c r="E296" s="316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34"/>
      <c r="P296" s="334"/>
      <c r="Q296" s="334"/>
      <c r="R296" s="316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5">
        <v>4607091384161</v>
      </c>
      <c r="E297" s="316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34"/>
      <c r="P297" s="334"/>
      <c r="Q297" s="334"/>
      <c r="R297" s="316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25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6"/>
      <c r="N298" s="332" t="s">
        <v>66</v>
      </c>
      <c r="O298" s="330"/>
      <c r="P298" s="330"/>
      <c r="Q298" s="330"/>
      <c r="R298" s="330"/>
      <c r="S298" s="330"/>
      <c r="T298" s="33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36.666666666666671</v>
      </c>
      <c r="W298" s="305">
        <f>IFERROR(W290/H290,"0")+IFERROR(W291/H291,"0")+IFERROR(W292/H292,"0")+IFERROR(W293/H293,"0")+IFERROR(W294/H294,"0")+IFERROR(W295/H295,"0")+IFERROR(W296/H296,"0")+IFERROR(W297/H297,"0")</f>
        <v>37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0.80474999999999997</v>
      </c>
      <c r="Y298" s="306"/>
      <c r="Z298" s="306"/>
    </row>
    <row r="299" spans="1:53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6"/>
      <c r="N299" s="332" t="s">
        <v>66</v>
      </c>
      <c r="O299" s="330"/>
      <c r="P299" s="330"/>
      <c r="Q299" s="330"/>
      <c r="R299" s="330"/>
      <c r="S299" s="330"/>
      <c r="T299" s="331"/>
      <c r="U299" s="37" t="s">
        <v>65</v>
      </c>
      <c r="V299" s="305">
        <f>IFERROR(SUM(V290:V297),"0")</f>
        <v>550</v>
      </c>
      <c r="W299" s="305">
        <f>IFERROR(SUM(W290:W297),"0")</f>
        <v>555</v>
      </c>
      <c r="X299" s="37"/>
      <c r="Y299" s="306"/>
      <c r="Z299" s="306"/>
    </row>
    <row r="300" spans="1:53" ht="14.25" customHeight="1" x14ac:dyDescent="0.25">
      <c r="A300" s="324" t="s">
        <v>95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5">
        <v>4607091383980</v>
      </c>
      <c r="E301" s="316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34"/>
      <c r="P301" s="334"/>
      <c r="Q301" s="334"/>
      <c r="R301" s="316"/>
      <c r="S301" s="34"/>
      <c r="T301" s="34"/>
      <c r="U301" s="35" t="s">
        <v>65</v>
      </c>
      <c r="V301" s="303">
        <v>220</v>
      </c>
      <c r="W301" s="304">
        <f>IFERROR(IF(V301="",0,CEILING((V301/$H301),1)*$H301),"")</f>
        <v>225</v>
      </c>
      <c r="X301" s="36">
        <f>IFERROR(IF(W301=0,"",ROUNDUP(W301/H301,0)*0.02175),"")</f>
        <v>0.32624999999999998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5">
        <v>4607091384178</v>
      </c>
      <c r="E302" s="316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34"/>
      <c r="P302" s="334"/>
      <c r="Q302" s="334"/>
      <c r="R302" s="316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25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6"/>
      <c r="N303" s="332" t="s">
        <v>66</v>
      </c>
      <c r="O303" s="330"/>
      <c r="P303" s="330"/>
      <c r="Q303" s="330"/>
      <c r="R303" s="330"/>
      <c r="S303" s="330"/>
      <c r="T303" s="331"/>
      <c r="U303" s="37" t="s">
        <v>67</v>
      </c>
      <c r="V303" s="305">
        <f>IFERROR(V301/H301,"0")+IFERROR(V302/H302,"0")</f>
        <v>14.666666666666666</v>
      </c>
      <c r="W303" s="305">
        <f>IFERROR(W301/H301,"0")+IFERROR(W302/H302,"0")</f>
        <v>15</v>
      </c>
      <c r="X303" s="305">
        <f>IFERROR(IF(X301="",0,X301),"0")+IFERROR(IF(X302="",0,X302),"0")</f>
        <v>0.32624999999999998</v>
      </c>
      <c r="Y303" s="306"/>
      <c r="Z303" s="306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6"/>
      <c r="N304" s="332" t="s">
        <v>66</v>
      </c>
      <c r="O304" s="330"/>
      <c r="P304" s="330"/>
      <c r="Q304" s="330"/>
      <c r="R304" s="330"/>
      <c r="S304" s="330"/>
      <c r="T304" s="331"/>
      <c r="U304" s="37" t="s">
        <v>65</v>
      </c>
      <c r="V304" s="305">
        <f>IFERROR(SUM(V301:V302),"0")</f>
        <v>220</v>
      </c>
      <c r="W304" s="305">
        <f>IFERROR(SUM(W301:W302),"0")</f>
        <v>225</v>
      </c>
      <c r="X304" s="37"/>
      <c r="Y304" s="306"/>
      <c r="Z304" s="306"/>
    </row>
    <row r="305" spans="1:53" ht="14.25" customHeight="1" x14ac:dyDescent="0.25">
      <c r="A305" s="324" t="s">
        <v>68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5">
        <v>4607091384260</v>
      </c>
      <c r="E306" s="316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4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34"/>
      <c r="P306" s="334"/>
      <c r="Q306" s="334"/>
      <c r="R306" s="316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25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6"/>
      <c r="N307" s="332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6"/>
      <c r="N308" s="332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24" t="s">
        <v>212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5">
        <v>4607091384673</v>
      </c>
      <c r="E310" s="316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34"/>
      <c r="P310" s="334"/>
      <c r="Q310" s="334"/>
      <c r="R310" s="316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25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6"/>
      <c r="N311" s="332" t="s">
        <v>66</v>
      </c>
      <c r="O311" s="330"/>
      <c r="P311" s="330"/>
      <c r="Q311" s="330"/>
      <c r="R311" s="330"/>
      <c r="S311" s="330"/>
      <c r="T311" s="33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6"/>
      <c r="N312" s="332" t="s">
        <v>66</v>
      </c>
      <c r="O312" s="330"/>
      <c r="P312" s="330"/>
      <c r="Q312" s="330"/>
      <c r="R312" s="330"/>
      <c r="S312" s="330"/>
      <c r="T312" s="33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22" t="s">
        <v>449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298"/>
      <c r="Z313" s="298"/>
    </row>
    <row r="314" spans="1:53" ht="14.25" customHeight="1" x14ac:dyDescent="0.25">
      <c r="A314" s="324" t="s">
        <v>103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5">
        <v>4607091384185</v>
      </c>
      <c r="E315" s="316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34"/>
      <c r="P315" s="334"/>
      <c r="Q315" s="334"/>
      <c r="R315" s="316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5">
        <v>4607091384192</v>
      </c>
      <c r="E316" s="316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5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34"/>
      <c r="P316" s="334"/>
      <c r="Q316" s="334"/>
      <c r="R316" s="316"/>
      <c r="S316" s="34"/>
      <c r="T316" s="34"/>
      <c r="U316" s="35" t="s">
        <v>65</v>
      </c>
      <c r="V316" s="303">
        <v>100</v>
      </c>
      <c r="W316" s="304">
        <f>IFERROR(IF(V316="",0,CEILING((V316/$H316),1)*$H316),"")</f>
        <v>108</v>
      </c>
      <c r="X316" s="36">
        <f>IFERROR(IF(W316=0,"",ROUNDUP(W316/H316,0)*0.02175),"")</f>
        <v>0.21749999999999997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5">
        <v>4680115881907</v>
      </c>
      <c r="E317" s="316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3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34"/>
      <c r="P317" s="334"/>
      <c r="Q317" s="334"/>
      <c r="R317" s="316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5">
        <v>4607091384680</v>
      </c>
      <c r="E318" s="316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5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34"/>
      <c r="P318" s="334"/>
      <c r="Q318" s="334"/>
      <c r="R318" s="316"/>
      <c r="S318" s="34"/>
      <c r="T318" s="34"/>
      <c r="U318" s="35" t="s">
        <v>65</v>
      </c>
      <c r="V318" s="303">
        <v>40</v>
      </c>
      <c r="W318" s="304">
        <f>IFERROR(IF(V318="",0,CEILING((V318/$H318),1)*$H318),"")</f>
        <v>40</v>
      </c>
      <c r="X318" s="36">
        <f>IFERROR(IF(W318=0,"",ROUNDUP(W318/H318,0)*0.00937),"")</f>
        <v>9.3700000000000006E-2</v>
      </c>
      <c r="Y318" s="56"/>
      <c r="Z318" s="57"/>
      <c r="AD318" s="58"/>
      <c r="BA318" s="229" t="s">
        <v>1</v>
      </c>
    </row>
    <row r="319" spans="1:53" x14ac:dyDescent="0.2">
      <c r="A319" s="325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6"/>
      <c r="N319" s="332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05">
        <f>IFERROR(V315/H315,"0")+IFERROR(V316/H316,"0")+IFERROR(V317/H317,"0")+IFERROR(V318/H318,"0")</f>
        <v>19.25925925925926</v>
      </c>
      <c r="W319" s="305">
        <f>IFERROR(W315/H315,"0")+IFERROR(W316/H316,"0")+IFERROR(W317/H317,"0")+IFERROR(W318/H318,"0")</f>
        <v>20</v>
      </c>
      <c r="X319" s="305">
        <f>IFERROR(IF(X315="",0,X315),"0")+IFERROR(IF(X316="",0,X316),"0")+IFERROR(IF(X317="",0,X317),"0")+IFERROR(IF(X318="",0,X318),"0")</f>
        <v>0.31119999999999998</v>
      </c>
      <c r="Y319" s="306"/>
      <c r="Z319" s="306"/>
    </row>
    <row r="320" spans="1:53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6"/>
      <c r="N320" s="332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05">
        <f>IFERROR(SUM(V315:V318),"0")</f>
        <v>140</v>
      </c>
      <c r="W320" s="305">
        <f>IFERROR(SUM(W315:W318),"0")</f>
        <v>148</v>
      </c>
      <c r="X320" s="37"/>
      <c r="Y320" s="306"/>
      <c r="Z320" s="306"/>
    </row>
    <row r="321" spans="1:53" ht="14.25" customHeight="1" x14ac:dyDescent="0.25">
      <c r="A321" s="324" t="s">
        <v>60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5">
        <v>4607091384802</v>
      </c>
      <c r="E322" s="316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34"/>
      <c r="P322" s="334"/>
      <c r="Q322" s="334"/>
      <c r="R322" s="316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5">
        <v>4607091384826</v>
      </c>
      <c r="E323" s="316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34"/>
      <c r="P323" s="334"/>
      <c r="Q323" s="334"/>
      <c r="R323" s="316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25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6"/>
      <c r="N324" s="332" t="s">
        <v>66</v>
      </c>
      <c r="O324" s="330"/>
      <c r="P324" s="330"/>
      <c r="Q324" s="330"/>
      <c r="R324" s="330"/>
      <c r="S324" s="330"/>
      <c r="T324" s="33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6"/>
      <c r="N325" s="332" t="s">
        <v>66</v>
      </c>
      <c r="O325" s="330"/>
      <c r="P325" s="330"/>
      <c r="Q325" s="330"/>
      <c r="R325" s="330"/>
      <c r="S325" s="330"/>
      <c r="T325" s="33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24" t="s">
        <v>68</v>
      </c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5">
        <v>4607091384246</v>
      </c>
      <c r="E327" s="316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3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34"/>
      <c r="P327" s="334"/>
      <c r="Q327" s="334"/>
      <c r="R327" s="316"/>
      <c r="S327" s="34"/>
      <c r="T327" s="34"/>
      <c r="U327" s="35" t="s">
        <v>65</v>
      </c>
      <c r="V327" s="303">
        <v>350</v>
      </c>
      <c r="W327" s="304">
        <f>IFERROR(IF(V327="",0,CEILING((V327/$H327),1)*$H327),"")</f>
        <v>351</v>
      </c>
      <c r="X327" s="36">
        <f>IFERROR(IF(W327=0,"",ROUNDUP(W327/H327,0)*0.02175),"")</f>
        <v>0.9787499999999999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5">
        <v>4680115881976</v>
      </c>
      <c r="E328" s="316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6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34"/>
      <c r="P328" s="334"/>
      <c r="Q328" s="334"/>
      <c r="R328" s="316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5">
        <v>4607091384253</v>
      </c>
      <c r="E329" s="316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34"/>
      <c r="P329" s="334"/>
      <c r="Q329" s="334"/>
      <c r="R329" s="316"/>
      <c r="S329" s="34"/>
      <c r="T329" s="34"/>
      <c r="U329" s="35" t="s">
        <v>65</v>
      </c>
      <c r="V329" s="303">
        <v>72</v>
      </c>
      <c r="W329" s="304">
        <f>IFERROR(IF(V329="",0,CEILING((V329/$H329),1)*$H329),"")</f>
        <v>72</v>
      </c>
      <c r="X329" s="36">
        <f>IFERROR(IF(W329=0,"",ROUNDUP(W329/H329,0)*0.00753),"")</f>
        <v>0.22590000000000002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5">
        <v>4680115881969</v>
      </c>
      <c r="E330" s="316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34"/>
      <c r="P330" s="334"/>
      <c r="Q330" s="334"/>
      <c r="R330" s="316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25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6"/>
      <c r="N331" s="332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05">
        <f>IFERROR(V327/H327,"0")+IFERROR(V328/H328,"0")+IFERROR(V329/H329,"0")+IFERROR(V330/H330,"0")</f>
        <v>74.871794871794876</v>
      </c>
      <c r="W331" s="305">
        <f>IFERROR(W327/H327,"0")+IFERROR(W328/H328,"0")+IFERROR(W329/H329,"0")+IFERROR(W330/H330,"0")</f>
        <v>75</v>
      </c>
      <c r="X331" s="305">
        <f>IFERROR(IF(X327="",0,X327),"0")+IFERROR(IF(X328="",0,X328),"0")+IFERROR(IF(X329="",0,X329),"0")+IFERROR(IF(X330="",0,X330),"0")</f>
        <v>1.20465</v>
      </c>
      <c r="Y331" s="306"/>
      <c r="Z331" s="306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6"/>
      <c r="N332" s="332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05">
        <f>IFERROR(SUM(V327:V330),"0")</f>
        <v>422</v>
      </c>
      <c r="W332" s="305">
        <f>IFERROR(SUM(W327:W330),"0")</f>
        <v>423</v>
      </c>
      <c r="X332" s="37"/>
      <c r="Y332" s="306"/>
      <c r="Z332" s="306"/>
    </row>
    <row r="333" spans="1:53" ht="14.25" customHeight="1" x14ac:dyDescent="0.25">
      <c r="A333" s="324" t="s">
        <v>212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5">
        <v>4607091389357</v>
      </c>
      <c r="E334" s="316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5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34"/>
      <c r="P334" s="334"/>
      <c r="Q334" s="334"/>
      <c r="R334" s="316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25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6"/>
      <c r="N335" s="332" t="s">
        <v>66</v>
      </c>
      <c r="O335" s="330"/>
      <c r="P335" s="330"/>
      <c r="Q335" s="330"/>
      <c r="R335" s="330"/>
      <c r="S335" s="330"/>
      <c r="T335" s="33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6"/>
      <c r="N336" s="332" t="s">
        <v>66</v>
      </c>
      <c r="O336" s="330"/>
      <c r="P336" s="330"/>
      <c r="Q336" s="330"/>
      <c r="R336" s="330"/>
      <c r="S336" s="330"/>
      <c r="T336" s="33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347" t="s">
        <v>472</v>
      </c>
      <c r="B337" s="348"/>
      <c r="C337" s="348"/>
      <c r="D337" s="348"/>
      <c r="E337" s="348"/>
      <c r="F337" s="348"/>
      <c r="G337" s="348"/>
      <c r="H337" s="348"/>
      <c r="I337" s="348"/>
      <c r="J337" s="348"/>
      <c r="K337" s="348"/>
      <c r="L337" s="348"/>
      <c r="M337" s="348"/>
      <c r="N337" s="348"/>
      <c r="O337" s="348"/>
      <c r="P337" s="348"/>
      <c r="Q337" s="348"/>
      <c r="R337" s="348"/>
      <c r="S337" s="348"/>
      <c r="T337" s="348"/>
      <c r="U337" s="348"/>
      <c r="V337" s="348"/>
      <c r="W337" s="348"/>
      <c r="X337" s="348"/>
      <c r="Y337" s="48"/>
      <c r="Z337" s="48"/>
    </row>
    <row r="338" spans="1:53" ht="16.5" customHeight="1" x14ac:dyDescent="0.25">
      <c r="A338" s="322" t="s">
        <v>473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298"/>
      <c r="Z338" s="298"/>
    </row>
    <row r="339" spans="1:53" ht="14.25" customHeight="1" x14ac:dyDescent="0.25">
      <c r="A339" s="324" t="s">
        <v>103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5">
        <v>4607091389708</v>
      </c>
      <c r="E340" s="316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34"/>
      <c r="P340" s="334"/>
      <c r="Q340" s="334"/>
      <c r="R340" s="316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5">
        <v>4607091389692</v>
      </c>
      <c r="E341" s="316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34"/>
      <c r="P341" s="334"/>
      <c r="Q341" s="334"/>
      <c r="R341" s="316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25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6"/>
      <c r="N342" s="332" t="s">
        <v>66</v>
      </c>
      <c r="O342" s="330"/>
      <c r="P342" s="330"/>
      <c r="Q342" s="330"/>
      <c r="R342" s="330"/>
      <c r="S342" s="330"/>
      <c r="T342" s="33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6"/>
      <c r="N343" s="332" t="s">
        <v>66</v>
      </c>
      <c r="O343" s="330"/>
      <c r="P343" s="330"/>
      <c r="Q343" s="330"/>
      <c r="R343" s="330"/>
      <c r="S343" s="330"/>
      <c r="T343" s="33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24" t="s">
        <v>60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5">
        <v>4607091389753</v>
      </c>
      <c r="E345" s="316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34"/>
      <c r="P345" s="334"/>
      <c r="Q345" s="334"/>
      <c r="R345" s="316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5">
        <v>4607091389760</v>
      </c>
      <c r="E346" s="316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34"/>
      <c r="P346" s="334"/>
      <c r="Q346" s="334"/>
      <c r="R346" s="316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5">
        <v>4607091389746</v>
      </c>
      <c r="E347" s="316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34"/>
      <c r="P347" s="334"/>
      <c r="Q347" s="334"/>
      <c r="R347" s="316"/>
      <c r="S347" s="34"/>
      <c r="T347" s="34"/>
      <c r="U347" s="35" t="s">
        <v>65</v>
      </c>
      <c r="V347" s="303">
        <v>8.3999999999999986</v>
      </c>
      <c r="W347" s="304">
        <f t="shared" si="15"/>
        <v>8.4</v>
      </c>
      <c r="X347" s="36">
        <f>IFERROR(IF(W347=0,"",ROUNDUP(W347/H347,0)*0.00753),"")</f>
        <v>1.506E-2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5">
        <v>4680115882928</v>
      </c>
      <c r="E348" s="316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34"/>
      <c r="P348" s="334"/>
      <c r="Q348" s="334"/>
      <c r="R348" s="316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5">
        <v>4680115883147</v>
      </c>
      <c r="E349" s="316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34"/>
      <c r="P349" s="334"/>
      <c r="Q349" s="334"/>
      <c r="R349" s="316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5">
        <v>4607091384338</v>
      </c>
      <c r="E350" s="316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34"/>
      <c r="P350" s="334"/>
      <c r="Q350" s="334"/>
      <c r="R350" s="316"/>
      <c r="S350" s="34"/>
      <c r="T350" s="34"/>
      <c r="U350" s="35" t="s">
        <v>65</v>
      </c>
      <c r="V350" s="303">
        <v>12.25</v>
      </c>
      <c r="W350" s="304">
        <f t="shared" si="15"/>
        <v>12.600000000000001</v>
      </c>
      <c r="X350" s="36">
        <f t="shared" si="16"/>
        <v>3.0120000000000001E-2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5">
        <v>4680115883154</v>
      </c>
      <c r="E351" s="316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34"/>
      <c r="P351" s="334"/>
      <c r="Q351" s="334"/>
      <c r="R351" s="316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5">
        <v>4607091389524</v>
      </c>
      <c r="E352" s="316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34"/>
      <c r="P352" s="334"/>
      <c r="Q352" s="334"/>
      <c r="R352" s="316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5">
        <v>4680115883161</v>
      </c>
      <c r="E353" s="316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34"/>
      <c r="P353" s="334"/>
      <c r="Q353" s="334"/>
      <c r="R353" s="316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5">
        <v>4607091384345</v>
      </c>
      <c r="E354" s="316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4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34"/>
      <c r="P354" s="334"/>
      <c r="Q354" s="334"/>
      <c r="R354" s="316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5">
        <v>4680115883178</v>
      </c>
      <c r="E355" s="316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34"/>
      <c r="P355" s="334"/>
      <c r="Q355" s="334"/>
      <c r="R355" s="316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5">
        <v>4607091389531</v>
      </c>
      <c r="E356" s="316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34"/>
      <c r="P356" s="334"/>
      <c r="Q356" s="334"/>
      <c r="R356" s="316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5">
        <v>4680115883185</v>
      </c>
      <c r="E357" s="316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572" t="s">
        <v>504</v>
      </c>
      <c r="O357" s="334"/>
      <c r="P357" s="334"/>
      <c r="Q357" s="334"/>
      <c r="R357" s="316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25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6"/>
      <c r="N358" s="332" t="s">
        <v>66</v>
      </c>
      <c r="O358" s="330"/>
      <c r="P358" s="330"/>
      <c r="Q358" s="330"/>
      <c r="R358" s="330"/>
      <c r="S358" s="330"/>
      <c r="T358" s="33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7.8333333333333321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8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4.5179999999999998E-2</v>
      </c>
      <c r="Y358" s="306"/>
      <c r="Z358" s="306"/>
    </row>
    <row r="359" spans="1:53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6"/>
      <c r="N359" s="332" t="s">
        <v>66</v>
      </c>
      <c r="O359" s="330"/>
      <c r="P359" s="330"/>
      <c r="Q359" s="330"/>
      <c r="R359" s="330"/>
      <c r="S359" s="330"/>
      <c r="T359" s="331"/>
      <c r="U359" s="37" t="s">
        <v>65</v>
      </c>
      <c r="V359" s="305">
        <f>IFERROR(SUM(V345:V357),"0")</f>
        <v>20.65</v>
      </c>
      <c r="W359" s="305">
        <f>IFERROR(SUM(W345:W357),"0")</f>
        <v>21</v>
      </c>
      <c r="X359" s="37"/>
      <c r="Y359" s="306"/>
      <c r="Z359" s="306"/>
    </row>
    <row r="360" spans="1:53" ht="14.25" customHeight="1" x14ac:dyDescent="0.25">
      <c r="A360" s="324" t="s">
        <v>68</v>
      </c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5">
        <v>4607091389685</v>
      </c>
      <c r="E361" s="316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34"/>
      <c r="P361" s="334"/>
      <c r="Q361" s="334"/>
      <c r="R361" s="316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5">
        <v>4607091389654</v>
      </c>
      <c r="E362" s="316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34"/>
      <c r="P362" s="334"/>
      <c r="Q362" s="334"/>
      <c r="R362" s="316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5">
        <v>4607091384352</v>
      </c>
      <c r="E363" s="316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34"/>
      <c r="P363" s="334"/>
      <c r="Q363" s="334"/>
      <c r="R363" s="316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5">
        <v>4607091389661</v>
      </c>
      <c r="E364" s="316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34"/>
      <c r="P364" s="334"/>
      <c r="Q364" s="334"/>
      <c r="R364" s="316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25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6"/>
      <c r="N365" s="332" t="s">
        <v>66</v>
      </c>
      <c r="O365" s="330"/>
      <c r="P365" s="330"/>
      <c r="Q365" s="330"/>
      <c r="R365" s="330"/>
      <c r="S365" s="330"/>
      <c r="T365" s="33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6"/>
      <c r="N366" s="332" t="s">
        <v>66</v>
      </c>
      <c r="O366" s="330"/>
      <c r="P366" s="330"/>
      <c r="Q366" s="330"/>
      <c r="R366" s="330"/>
      <c r="S366" s="330"/>
      <c r="T366" s="33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24" t="s">
        <v>212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5">
        <v>4680115881648</v>
      </c>
      <c r="E368" s="316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34"/>
      <c r="P368" s="334"/>
      <c r="Q368" s="334"/>
      <c r="R368" s="316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25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6"/>
      <c r="N369" s="332" t="s">
        <v>66</v>
      </c>
      <c r="O369" s="330"/>
      <c r="P369" s="330"/>
      <c r="Q369" s="330"/>
      <c r="R369" s="330"/>
      <c r="S369" s="330"/>
      <c r="T369" s="33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6"/>
      <c r="N370" s="332" t="s">
        <v>66</v>
      </c>
      <c r="O370" s="330"/>
      <c r="P370" s="330"/>
      <c r="Q370" s="330"/>
      <c r="R370" s="330"/>
      <c r="S370" s="330"/>
      <c r="T370" s="33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24" t="s">
        <v>90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5">
        <v>4680115882997</v>
      </c>
      <c r="E372" s="316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501" t="s">
        <v>519</v>
      </c>
      <c r="O372" s="334"/>
      <c r="P372" s="334"/>
      <c r="Q372" s="334"/>
      <c r="R372" s="316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6"/>
      <c r="N373" s="332" t="s">
        <v>66</v>
      </c>
      <c r="O373" s="330"/>
      <c r="P373" s="330"/>
      <c r="Q373" s="330"/>
      <c r="R373" s="330"/>
      <c r="S373" s="330"/>
      <c r="T373" s="33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6"/>
      <c r="N374" s="332" t="s">
        <v>66</v>
      </c>
      <c r="O374" s="330"/>
      <c r="P374" s="330"/>
      <c r="Q374" s="330"/>
      <c r="R374" s="330"/>
      <c r="S374" s="330"/>
      <c r="T374" s="33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22" t="s">
        <v>520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298"/>
      <c r="Z375" s="298"/>
    </row>
    <row r="376" spans="1:53" ht="14.25" customHeight="1" x14ac:dyDescent="0.25">
      <c r="A376" s="324" t="s">
        <v>95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5">
        <v>4607091389388</v>
      </c>
      <c r="E377" s="316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34"/>
      <c r="P377" s="334"/>
      <c r="Q377" s="334"/>
      <c r="R377" s="316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5">
        <v>4607091389364</v>
      </c>
      <c r="E378" s="316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51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34"/>
      <c r="P378" s="334"/>
      <c r="Q378" s="334"/>
      <c r="R378" s="316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25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6"/>
      <c r="N379" s="332" t="s">
        <v>66</v>
      </c>
      <c r="O379" s="330"/>
      <c r="P379" s="330"/>
      <c r="Q379" s="330"/>
      <c r="R379" s="330"/>
      <c r="S379" s="330"/>
      <c r="T379" s="33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6"/>
      <c r="N380" s="332" t="s">
        <v>66</v>
      </c>
      <c r="O380" s="330"/>
      <c r="P380" s="330"/>
      <c r="Q380" s="330"/>
      <c r="R380" s="330"/>
      <c r="S380" s="330"/>
      <c r="T380" s="33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24" t="s">
        <v>60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5">
        <v>4607091389739</v>
      </c>
      <c r="E382" s="316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34"/>
      <c r="P382" s="334"/>
      <c r="Q382" s="334"/>
      <c r="R382" s="316"/>
      <c r="S382" s="34"/>
      <c r="T382" s="34"/>
      <c r="U382" s="35" t="s">
        <v>65</v>
      </c>
      <c r="V382" s="303">
        <v>12</v>
      </c>
      <c r="W382" s="304">
        <f t="shared" ref="W382:W388" si="17">IFERROR(IF(V382="",0,CEILING((V382/$H382),1)*$H382),"")</f>
        <v>12.600000000000001</v>
      </c>
      <c r="X382" s="36">
        <f>IFERROR(IF(W382=0,"",ROUNDUP(W382/H382,0)*0.00753),"")</f>
        <v>2.2589999999999999E-2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5">
        <v>4680115883048</v>
      </c>
      <c r="E383" s="316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53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34"/>
      <c r="P383" s="334"/>
      <c r="Q383" s="334"/>
      <c r="R383" s="316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5">
        <v>4607091389425</v>
      </c>
      <c r="E384" s="316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5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34"/>
      <c r="P384" s="334"/>
      <c r="Q384" s="334"/>
      <c r="R384" s="316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5">
        <v>4680115882911</v>
      </c>
      <c r="E385" s="316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343" t="s">
        <v>533</v>
      </c>
      <c r="O385" s="334"/>
      <c r="P385" s="334"/>
      <c r="Q385" s="334"/>
      <c r="R385" s="316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5">
        <v>4680115880771</v>
      </c>
      <c r="E386" s="316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5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34"/>
      <c r="P386" s="334"/>
      <c r="Q386" s="334"/>
      <c r="R386" s="316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5">
        <v>4607091389500</v>
      </c>
      <c r="E387" s="316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34"/>
      <c r="P387" s="334"/>
      <c r="Q387" s="334"/>
      <c r="R387" s="316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5">
        <v>4680115881983</v>
      </c>
      <c r="E388" s="316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3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34"/>
      <c r="P388" s="334"/>
      <c r="Q388" s="334"/>
      <c r="R388" s="316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25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6"/>
      <c r="N389" s="332" t="s">
        <v>66</v>
      </c>
      <c r="O389" s="330"/>
      <c r="P389" s="330"/>
      <c r="Q389" s="330"/>
      <c r="R389" s="330"/>
      <c r="S389" s="330"/>
      <c r="T389" s="33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2.8571428571428572</v>
      </c>
      <c r="W389" s="305">
        <f>IFERROR(W382/H382,"0")+IFERROR(W383/H383,"0")+IFERROR(W384/H384,"0")+IFERROR(W385/H385,"0")+IFERROR(W386/H386,"0")+IFERROR(W387/H387,"0")+IFERROR(W388/H388,"0")</f>
        <v>3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2.2589999999999999E-2</v>
      </c>
      <c r="Y389" s="306"/>
      <c r="Z389" s="306"/>
    </row>
    <row r="390" spans="1:53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6"/>
      <c r="N390" s="332" t="s">
        <v>66</v>
      </c>
      <c r="O390" s="330"/>
      <c r="P390" s="330"/>
      <c r="Q390" s="330"/>
      <c r="R390" s="330"/>
      <c r="S390" s="330"/>
      <c r="T390" s="331"/>
      <c r="U390" s="37" t="s">
        <v>65</v>
      </c>
      <c r="V390" s="305">
        <f>IFERROR(SUM(V382:V388),"0")</f>
        <v>12</v>
      </c>
      <c r="W390" s="305">
        <f>IFERROR(SUM(W382:W388),"0")</f>
        <v>12.600000000000001</v>
      </c>
      <c r="X390" s="37"/>
      <c r="Y390" s="306"/>
      <c r="Z390" s="306"/>
    </row>
    <row r="391" spans="1:53" ht="14.25" customHeight="1" x14ac:dyDescent="0.25">
      <c r="A391" s="324" t="s">
        <v>90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5">
        <v>4680115882980</v>
      </c>
      <c r="E392" s="316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61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34"/>
      <c r="P392" s="334"/>
      <c r="Q392" s="334"/>
      <c r="R392" s="316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25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6"/>
      <c r="N393" s="332" t="s">
        <v>66</v>
      </c>
      <c r="O393" s="330"/>
      <c r="P393" s="330"/>
      <c r="Q393" s="330"/>
      <c r="R393" s="330"/>
      <c r="S393" s="330"/>
      <c r="T393" s="33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6"/>
      <c r="N394" s="332" t="s">
        <v>66</v>
      </c>
      <c r="O394" s="330"/>
      <c r="P394" s="330"/>
      <c r="Q394" s="330"/>
      <c r="R394" s="330"/>
      <c r="S394" s="330"/>
      <c r="T394" s="33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347" t="s">
        <v>542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48"/>
      <c r="Z395" s="48"/>
    </row>
    <row r="396" spans="1:53" ht="16.5" customHeight="1" x14ac:dyDescent="0.25">
      <c r="A396" s="322" t="s">
        <v>542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298"/>
      <c r="Z396" s="298"/>
    </row>
    <row r="397" spans="1:53" ht="14.25" customHeight="1" x14ac:dyDescent="0.25">
      <c r="A397" s="324" t="s">
        <v>103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5">
        <v>4607091389067</v>
      </c>
      <c r="E398" s="316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4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34"/>
      <c r="P398" s="334"/>
      <c r="Q398" s="334"/>
      <c r="R398" s="316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5">
        <v>4607091383522</v>
      </c>
      <c r="E399" s="316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34"/>
      <c r="P399" s="334"/>
      <c r="Q399" s="334"/>
      <c r="R399" s="316"/>
      <c r="S399" s="34"/>
      <c r="T399" s="34"/>
      <c r="U399" s="35" t="s">
        <v>65</v>
      </c>
      <c r="V399" s="303">
        <v>10</v>
      </c>
      <c r="W399" s="304">
        <f t="shared" si="18"/>
        <v>10.56</v>
      </c>
      <c r="X399" s="36">
        <f>IFERROR(IF(W399=0,"",ROUNDUP(W399/H399,0)*0.01196),"")</f>
        <v>2.392E-2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5">
        <v>4607091384437</v>
      </c>
      <c r="E400" s="316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34"/>
      <c r="P400" s="334"/>
      <c r="Q400" s="334"/>
      <c r="R400" s="316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5">
        <v>4607091389104</v>
      </c>
      <c r="E401" s="316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34"/>
      <c r="P401" s="334"/>
      <c r="Q401" s="334"/>
      <c r="R401" s="316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5">
        <v>4680115880603</v>
      </c>
      <c r="E402" s="316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34"/>
      <c r="P402" s="334"/>
      <c r="Q402" s="334"/>
      <c r="R402" s="316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5">
        <v>4607091389999</v>
      </c>
      <c r="E403" s="316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34"/>
      <c r="P403" s="334"/>
      <c r="Q403" s="334"/>
      <c r="R403" s="316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5">
        <v>4680115882782</v>
      </c>
      <c r="E404" s="316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34"/>
      <c r="P404" s="334"/>
      <c r="Q404" s="334"/>
      <c r="R404" s="316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5">
        <v>4607091389098</v>
      </c>
      <c r="E405" s="316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34"/>
      <c r="P405" s="334"/>
      <c r="Q405" s="334"/>
      <c r="R405" s="316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5">
        <v>4607091389982</v>
      </c>
      <c r="E406" s="316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34"/>
      <c r="P406" s="334"/>
      <c r="Q406" s="334"/>
      <c r="R406" s="316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25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6"/>
      <c r="N407" s="332" t="s">
        <v>66</v>
      </c>
      <c r="O407" s="330"/>
      <c r="P407" s="330"/>
      <c r="Q407" s="330"/>
      <c r="R407" s="330"/>
      <c r="S407" s="330"/>
      <c r="T407" s="33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1.8939393939393938</v>
      </c>
      <c r="W407" s="305">
        <f>IFERROR(W398/H398,"0")+IFERROR(W399/H399,"0")+IFERROR(W400/H400,"0")+IFERROR(W401/H401,"0")+IFERROR(W402/H402,"0")+IFERROR(W403/H403,"0")+IFERROR(W404/H404,"0")+IFERROR(W405/H405,"0")+IFERROR(W406/H406,"0")</f>
        <v>2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2.392E-2</v>
      </c>
      <c r="Y407" s="306"/>
      <c r="Z407" s="306"/>
    </row>
    <row r="408" spans="1:53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6"/>
      <c r="N408" s="332" t="s">
        <v>66</v>
      </c>
      <c r="O408" s="330"/>
      <c r="P408" s="330"/>
      <c r="Q408" s="330"/>
      <c r="R408" s="330"/>
      <c r="S408" s="330"/>
      <c r="T408" s="331"/>
      <c r="U408" s="37" t="s">
        <v>65</v>
      </c>
      <c r="V408" s="305">
        <f>IFERROR(SUM(V398:V406),"0")</f>
        <v>10</v>
      </c>
      <c r="W408" s="305">
        <f>IFERROR(SUM(W398:W406),"0")</f>
        <v>10.56</v>
      </c>
      <c r="X408" s="37"/>
      <c r="Y408" s="306"/>
      <c r="Z408" s="306"/>
    </row>
    <row r="409" spans="1:53" ht="14.25" customHeight="1" x14ac:dyDescent="0.25">
      <c r="A409" s="324" t="s">
        <v>95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5">
        <v>4607091388930</v>
      </c>
      <c r="E410" s="316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34"/>
      <c r="P410" s="334"/>
      <c r="Q410" s="334"/>
      <c r="R410" s="316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5">
        <v>4680115880054</v>
      </c>
      <c r="E411" s="316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34"/>
      <c r="P411" s="334"/>
      <c r="Q411" s="334"/>
      <c r="R411" s="316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6"/>
      <c r="N412" s="332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6"/>
      <c r="N413" s="332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24" t="s">
        <v>60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5">
        <v>4680115883116</v>
      </c>
      <c r="E415" s="316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34"/>
      <c r="P415" s="334"/>
      <c r="Q415" s="334"/>
      <c r="R415" s="316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5">
        <v>4680115883093</v>
      </c>
      <c r="E416" s="316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34"/>
      <c r="P416" s="334"/>
      <c r="Q416" s="334"/>
      <c r="R416" s="316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5">
        <v>4680115883109</v>
      </c>
      <c r="E417" s="316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34"/>
      <c r="P417" s="334"/>
      <c r="Q417" s="334"/>
      <c r="R417" s="316"/>
      <c r="S417" s="34"/>
      <c r="T417" s="34"/>
      <c r="U417" s="35" t="s">
        <v>65</v>
      </c>
      <c r="V417" s="303">
        <v>0</v>
      </c>
      <c r="W417" s="304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5">
        <v>4680115882072</v>
      </c>
      <c r="E418" s="316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422" t="s">
        <v>573</v>
      </c>
      <c r="O418" s="334"/>
      <c r="P418" s="334"/>
      <c r="Q418" s="334"/>
      <c r="R418" s="316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5">
        <v>4680115882102</v>
      </c>
      <c r="E419" s="316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03" t="s">
        <v>576</v>
      </c>
      <c r="O419" s="334"/>
      <c r="P419" s="334"/>
      <c r="Q419" s="334"/>
      <c r="R419" s="316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5">
        <v>4680115882096</v>
      </c>
      <c r="E420" s="316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86" t="s">
        <v>579</v>
      </c>
      <c r="O420" s="334"/>
      <c r="P420" s="334"/>
      <c r="Q420" s="334"/>
      <c r="R420" s="316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25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6"/>
      <c r="N421" s="332" t="s">
        <v>66</v>
      </c>
      <c r="O421" s="330"/>
      <c r="P421" s="330"/>
      <c r="Q421" s="330"/>
      <c r="R421" s="330"/>
      <c r="S421" s="330"/>
      <c r="T421" s="331"/>
      <c r="U421" s="37" t="s">
        <v>67</v>
      </c>
      <c r="V421" s="305">
        <f>IFERROR(V415/H415,"0")+IFERROR(V416/H416,"0")+IFERROR(V417/H417,"0")+IFERROR(V418/H418,"0")+IFERROR(V419/H419,"0")+IFERROR(V420/H420,"0")</f>
        <v>0</v>
      </c>
      <c r="W421" s="305">
        <f>IFERROR(W415/H415,"0")+IFERROR(W416/H416,"0")+IFERROR(W417/H417,"0")+IFERROR(W418/H418,"0")+IFERROR(W419/H419,"0")+IFERROR(W420/H420,"0")</f>
        <v>0</v>
      </c>
      <c r="X421" s="305">
        <f>IFERROR(IF(X415="",0,X415),"0")+IFERROR(IF(X416="",0,X416),"0")+IFERROR(IF(X417="",0,X417),"0")+IFERROR(IF(X418="",0,X418),"0")+IFERROR(IF(X419="",0,X419),"0")+IFERROR(IF(X420="",0,X420),"0")</f>
        <v>0</v>
      </c>
      <c r="Y421" s="306"/>
      <c r="Z421" s="306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6"/>
      <c r="N422" s="332" t="s">
        <v>66</v>
      </c>
      <c r="O422" s="330"/>
      <c r="P422" s="330"/>
      <c r="Q422" s="330"/>
      <c r="R422" s="330"/>
      <c r="S422" s="330"/>
      <c r="T422" s="331"/>
      <c r="U422" s="37" t="s">
        <v>65</v>
      </c>
      <c r="V422" s="305">
        <f>IFERROR(SUM(V415:V420),"0")</f>
        <v>0</v>
      </c>
      <c r="W422" s="305">
        <f>IFERROR(SUM(W415:W420),"0")</f>
        <v>0</v>
      </c>
      <c r="X422" s="37"/>
      <c r="Y422" s="306"/>
      <c r="Z422" s="306"/>
    </row>
    <row r="423" spans="1:53" ht="14.25" customHeight="1" x14ac:dyDescent="0.25">
      <c r="A423" s="324" t="s">
        <v>68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5">
        <v>4607091383409</v>
      </c>
      <c r="E424" s="316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34"/>
      <c r="P424" s="334"/>
      <c r="Q424" s="334"/>
      <c r="R424" s="316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5">
        <v>4607091383416</v>
      </c>
      <c r="E425" s="316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34"/>
      <c r="P425" s="334"/>
      <c r="Q425" s="334"/>
      <c r="R425" s="316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6"/>
      <c r="N426" s="332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6"/>
      <c r="N427" s="332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347" t="s">
        <v>584</v>
      </c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48"/>
      <c r="N428" s="348"/>
      <c r="O428" s="348"/>
      <c r="P428" s="348"/>
      <c r="Q428" s="348"/>
      <c r="R428" s="348"/>
      <c r="S428" s="348"/>
      <c r="T428" s="348"/>
      <c r="U428" s="348"/>
      <c r="V428" s="348"/>
      <c r="W428" s="348"/>
      <c r="X428" s="348"/>
      <c r="Y428" s="48"/>
      <c r="Z428" s="48"/>
    </row>
    <row r="429" spans="1:53" ht="16.5" customHeight="1" x14ac:dyDescent="0.25">
      <c r="A429" s="322" t="s">
        <v>585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298"/>
      <c r="Z429" s="298"/>
    </row>
    <row r="430" spans="1:53" ht="14.25" customHeight="1" x14ac:dyDescent="0.25">
      <c r="A430" s="324" t="s">
        <v>103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5">
        <v>4640242180441</v>
      </c>
      <c r="E431" s="316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09" t="s">
        <v>588</v>
      </c>
      <c r="O431" s="334"/>
      <c r="P431" s="334"/>
      <c r="Q431" s="334"/>
      <c r="R431" s="316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5">
        <v>4640242180564</v>
      </c>
      <c r="E432" s="316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56" t="s">
        <v>591</v>
      </c>
      <c r="O432" s="334"/>
      <c r="P432" s="334"/>
      <c r="Q432" s="334"/>
      <c r="R432" s="316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25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6"/>
      <c r="N433" s="332" t="s">
        <v>66</v>
      </c>
      <c r="O433" s="330"/>
      <c r="P433" s="330"/>
      <c r="Q433" s="330"/>
      <c r="R433" s="330"/>
      <c r="S433" s="330"/>
      <c r="T433" s="33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6"/>
      <c r="N434" s="332" t="s">
        <v>66</v>
      </c>
      <c r="O434" s="330"/>
      <c r="P434" s="330"/>
      <c r="Q434" s="330"/>
      <c r="R434" s="330"/>
      <c r="S434" s="330"/>
      <c r="T434" s="33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24" t="s">
        <v>95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5">
        <v>4640242180526</v>
      </c>
      <c r="E436" s="316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522" t="s">
        <v>594</v>
      </c>
      <c r="O436" s="334"/>
      <c r="P436" s="334"/>
      <c r="Q436" s="334"/>
      <c r="R436" s="316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5">
        <v>4640242180519</v>
      </c>
      <c r="E437" s="316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523" t="s">
        <v>597</v>
      </c>
      <c r="O437" s="334"/>
      <c r="P437" s="334"/>
      <c r="Q437" s="334"/>
      <c r="R437" s="316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6"/>
      <c r="N438" s="332" t="s">
        <v>66</v>
      </c>
      <c r="O438" s="330"/>
      <c r="P438" s="330"/>
      <c r="Q438" s="330"/>
      <c r="R438" s="330"/>
      <c r="S438" s="330"/>
      <c r="T438" s="33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6"/>
      <c r="N439" s="332" t="s">
        <v>66</v>
      </c>
      <c r="O439" s="330"/>
      <c r="P439" s="330"/>
      <c r="Q439" s="330"/>
      <c r="R439" s="330"/>
      <c r="S439" s="330"/>
      <c r="T439" s="33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24" t="s">
        <v>60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5">
        <v>4640242180816</v>
      </c>
      <c r="E441" s="316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7" t="s">
        <v>600</v>
      </c>
      <c r="O441" s="334"/>
      <c r="P441" s="334"/>
      <c r="Q441" s="334"/>
      <c r="R441" s="316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5">
        <v>4640242180595</v>
      </c>
      <c r="E442" s="316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17" t="s">
        <v>603</v>
      </c>
      <c r="O442" s="334"/>
      <c r="P442" s="334"/>
      <c r="Q442" s="334"/>
      <c r="R442" s="316"/>
      <c r="S442" s="34"/>
      <c r="T442" s="34"/>
      <c r="U442" s="35" t="s">
        <v>65</v>
      </c>
      <c r="V442" s="303">
        <v>0</v>
      </c>
      <c r="W442" s="304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6"/>
      <c r="N443" s="332" t="s">
        <v>66</v>
      </c>
      <c r="O443" s="330"/>
      <c r="P443" s="330"/>
      <c r="Q443" s="330"/>
      <c r="R443" s="330"/>
      <c r="S443" s="330"/>
      <c r="T443" s="331"/>
      <c r="U443" s="37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6"/>
      <c r="N444" s="332" t="s">
        <v>66</v>
      </c>
      <c r="O444" s="330"/>
      <c r="P444" s="330"/>
      <c r="Q444" s="330"/>
      <c r="R444" s="330"/>
      <c r="S444" s="330"/>
      <c r="T444" s="331"/>
      <c r="U444" s="37" t="s">
        <v>65</v>
      </c>
      <c r="V444" s="305">
        <f>IFERROR(SUM(V441:V442),"0")</f>
        <v>0</v>
      </c>
      <c r="W444" s="305">
        <f>IFERROR(SUM(W441:W442),"0")</f>
        <v>0</v>
      </c>
      <c r="X444" s="37"/>
      <c r="Y444" s="306"/>
      <c r="Z444" s="306"/>
    </row>
    <row r="445" spans="1:53" ht="14.25" customHeight="1" x14ac:dyDescent="0.25">
      <c r="A445" s="324" t="s">
        <v>68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5">
        <v>4640242180540</v>
      </c>
      <c r="E446" s="316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477" t="s">
        <v>606</v>
      </c>
      <c r="O446" s="334"/>
      <c r="P446" s="334"/>
      <c r="Q446" s="334"/>
      <c r="R446" s="316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5">
        <v>4640242180557</v>
      </c>
      <c r="E447" s="316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525" t="s">
        <v>609</v>
      </c>
      <c r="O447" s="334"/>
      <c r="P447" s="334"/>
      <c r="Q447" s="334"/>
      <c r="R447" s="316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6"/>
      <c r="N448" s="332" t="s">
        <v>66</v>
      </c>
      <c r="O448" s="330"/>
      <c r="P448" s="330"/>
      <c r="Q448" s="330"/>
      <c r="R448" s="330"/>
      <c r="S448" s="330"/>
      <c r="T448" s="33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6"/>
      <c r="N449" s="332" t="s">
        <v>66</v>
      </c>
      <c r="O449" s="330"/>
      <c r="P449" s="330"/>
      <c r="Q449" s="330"/>
      <c r="R449" s="330"/>
      <c r="S449" s="330"/>
      <c r="T449" s="33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22" t="s">
        <v>610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298"/>
      <c r="Z450" s="298"/>
    </row>
    <row r="451" spans="1:53" ht="14.25" customHeight="1" x14ac:dyDescent="0.25">
      <c r="A451" s="324" t="s">
        <v>68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5">
        <v>4680115880870</v>
      </c>
      <c r="E452" s="316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34"/>
      <c r="P452" s="334"/>
      <c r="Q452" s="334"/>
      <c r="R452" s="316"/>
      <c r="S452" s="34"/>
      <c r="T452" s="34"/>
      <c r="U452" s="35" t="s">
        <v>65</v>
      </c>
      <c r="V452" s="303">
        <v>0</v>
      </c>
      <c r="W452" s="30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x14ac:dyDescent="0.2">
      <c r="A453" s="325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6"/>
      <c r="N453" s="332" t="s">
        <v>66</v>
      </c>
      <c r="O453" s="330"/>
      <c r="P453" s="330"/>
      <c r="Q453" s="330"/>
      <c r="R453" s="330"/>
      <c r="S453" s="330"/>
      <c r="T453" s="331"/>
      <c r="U453" s="37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6"/>
      <c r="N454" s="332" t="s">
        <v>66</v>
      </c>
      <c r="O454" s="330"/>
      <c r="P454" s="330"/>
      <c r="Q454" s="330"/>
      <c r="R454" s="330"/>
      <c r="S454" s="330"/>
      <c r="T454" s="331"/>
      <c r="U454" s="37" t="s">
        <v>65</v>
      </c>
      <c r="V454" s="305">
        <f>IFERROR(SUM(V452:V452),"0")</f>
        <v>0</v>
      </c>
      <c r="W454" s="305">
        <f>IFERROR(SUM(W452:W452),"0")</f>
        <v>0</v>
      </c>
      <c r="X454" s="37"/>
      <c r="Y454" s="306"/>
      <c r="Z454" s="306"/>
    </row>
    <row r="455" spans="1:53" ht="15" customHeight="1" x14ac:dyDescent="0.2">
      <c r="A455" s="451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69"/>
      <c r="N455" s="310" t="s">
        <v>613</v>
      </c>
      <c r="O455" s="311"/>
      <c r="P455" s="311"/>
      <c r="Q455" s="311"/>
      <c r="R455" s="311"/>
      <c r="S455" s="311"/>
      <c r="T455" s="312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2079.9500000000003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2146.1</v>
      </c>
      <c r="X455" s="37"/>
      <c r="Y455" s="306"/>
      <c r="Z455" s="306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69"/>
      <c r="N456" s="310" t="s">
        <v>614</v>
      </c>
      <c r="O456" s="311"/>
      <c r="P456" s="311"/>
      <c r="Q456" s="311"/>
      <c r="R456" s="311"/>
      <c r="S456" s="311"/>
      <c r="T456" s="312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2189.7559297238704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2259.4020000000005</v>
      </c>
      <c r="X456" s="37"/>
      <c r="Y456" s="306"/>
      <c r="Z456" s="306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69"/>
      <c r="N457" s="310" t="s">
        <v>615</v>
      </c>
      <c r="O457" s="311"/>
      <c r="P457" s="311"/>
      <c r="Q457" s="311"/>
      <c r="R457" s="311"/>
      <c r="S457" s="311"/>
      <c r="T457" s="312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4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4</v>
      </c>
      <c r="X457" s="37"/>
      <c r="Y457" s="306"/>
      <c r="Z457" s="306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69"/>
      <c r="N458" s="310" t="s">
        <v>617</v>
      </c>
      <c r="O458" s="311"/>
      <c r="P458" s="311"/>
      <c r="Q458" s="311"/>
      <c r="R458" s="311"/>
      <c r="S458" s="311"/>
      <c r="T458" s="312"/>
      <c r="U458" s="37" t="s">
        <v>65</v>
      </c>
      <c r="V458" s="305">
        <f>GrossWeightTotal+PalletQtyTotal*25</f>
        <v>2289.7559297238704</v>
      </c>
      <c r="W458" s="305">
        <f>GrossWeightTotalR+PalletQtyTotalR*25</f>
        <v>2359.4020000000005</v>
      </c>
      <c r="X458" s="37"/>
      <c r="Y458" s="306"/>
      <c r="Z458" s="306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69"/>
      <c r="N459" s="310" t="s">
        <v>618</v>
      </c>
      <c r="O459" s="311"/>
      <c r="P459" s="311"/>
      <c r="Q459" s="311"/>
      <c r="R459" s="311"/>
      <c r="S459" s="311"/>
      <c r="T459" s="312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286.64376881288638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295</v>
      </c>
      <c r="X459" s="37"/>
      <c r="Y459" s="306"/>
      <c r="Z459" s="306"/>
    </row>
    <row r="460" spans="1:53" ht="14.25" customHeight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69"/>
      <c r="N460" s="310" t="s">
        <v>619</v>
      </c>
      <c r="O460" s="311"/>
      <c r="P460" s="311"/>
      <c r="Q460" s="311"/>
      <c r="R460" s="311"/>
      <c r="S460" s="311"/>
      <c r="T460" s="312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4.4319500000000005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07" t="s">
        <v>93</v>
      </c>
      <c r="D462" s="308"/>
      <c r="E462" s="308"/>
      <c r="F462" s="309"/>
      <c r="G462" s="307" t="s">
        <v>232</v>
      </c>
      <c r="H462" s="308"/>
      <c r="I462" s="308"/>
      <c r="J462" s="308"/>
      <c r="K462" s="308"/>
      <c r="L462" s="308"/>
      <c r="M462" s="309"/>
      <c r="N462" s="307" t="s">
        <v>425</v>
      </c>
      <c r="O462" s="309"/>
      <c r="P462" s="307" t="s">
        <v>472</v>
      </c>
      <c r="Q462" s="309"/>
      <c r="R462" s="300" t="s">
        <v>542</v>
      </c>
      <c r="S462" s="307" t="s">
        <v>584</v>
      </c>
      <c r="T462" s="309"/>
      <c r="U462" s="301"/>
      <c r="Z462" s="52"/>
      <c r="AC462" s="301"/>
    </row>
    <row r="463" spans="1:53" ht="14.25" customHeight="1" thickTop="1" x14ac:dyDescent="0.2">
      <c r="A463" s="391" t="s">
        <v>622</v>
      </c>
      <c r="B463" s="307" t="s">
        <v>59</v>
      </c>
      <c r="C463" s="307" t="s">
        <v>94</v>
      </c>
      <c r="D463" s="307" t="s">
        <v>102</v>
      </c>
      <c r="E463" s="307" t="s">
        <v>93</v>
      </c>
      <c r="F463" s="307" t="s">
        <v>225</v>
      </c>
      <c r="G463" s="307" t="s">
        <v>233</v>
      </c>
      <c r="H463" s="307" t="s">
        <v>240</v>
      </c>
      <c r="I463" s="307" t="s">
        <v>257</v>
      </c>
      <c r="J463" s="307" t="s">
        <v>317</v>
      </c>
      <c r="K463" s="301"/>
      <c r="L463" s="307" t="s">
        <v>393</v>
      </c>
      <c r="M463" s="307" t="s">
        <v>411</v>
      </c>
      <c r="N463" s="307" t="s">
        <v>426</v>
      </c>
      <c r="O463" s="307" t="s">
        <v>449</v>
      </c>
      <c r="P463" s="307" t="s">
        <v>473</v>
      </c>
      <c r="Q463" s="307" t="s">
        <v>520</v>
      </c>
      <c r="R463" s="307" t="s">
        <v>542</v>
      </c>
      <c r="S463" s="307" t="s">
        <v>585</v>
      </c>
      <c r="T463" s="307" t="s">
        <v>610</v>
      </c>
      <c r="U463" s="301"/>
      <c r="Z463" s="52"/>
      <c r="AC463" s="301"/>
    </row>
    <row r="464" spans="1:53" ht="13.5" customHeight="1" thickBot="1" x14ac:dyDescent="0.25">
      <c r="A464" s="392"/>
      <c r="B464" s="370"/>
      <c r="C464" s="370"/>
      <c r="D464" s="370"/>
      <c r="E464" s="370"/>
      <c r="F464" s="370"/>
      <c r="G464" s="370"/>
      <c r="H464" s="370"/>
      <c r="I464" s="370"/>
      <c r="J464" s="370"/>
      <c r="K464" s="301"/>
      <c r="L464" s="370"/>
      <c r="M464" s="370"/>
      <c r="N464" s="370"/>
      <c r="O464" s="370"/>
      <c r="P464" s="370"/>
      <c r="Q464" s="370"/>
      <c r="R464" s="370"/>
      <c r="S464" s="370"/>
      <c r="T464" s="370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110.7</v>
      </c>
      <c r="D465" s="46">
        <f>IFERROR(W55*1,"0")+IFERROR(W56*1,"0")+IFERROR(W57*1,"0")+IFERROR(W58*1,"0")</f>
        <v>270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240.40000000000003</v>
      </c>
      <c r="F465" s="46">
        <f>IFERROR(W126*1,"0")+IFERROR(W127*1,"0")+IFERROR(W128*1,"0")</f>
        <v>45.9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10.5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55.800000000000004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17.64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780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571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21</v>
      </c>
      <c r="Q465" s="46">
        <f>IFERROR(W377*1,"0")+IFERROR(W378*1,"0")+IFERROR(W382*1,"0")+IFERROR(W383*1,"0")+IFERROR(W384*1,"0")+IFERROR(W385*1,"0")+IFERROR(W386*1,"0")+IFERROR(W387*1,"0")+IFERROR(W388*1,"0")+IFERROR(W392*1,"0")</f>
        <v>12.600000000000001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10.56</v>
      </c>
      <c r="S465" s="46">
        <f>IFERROR(W431*1,"0")+IFERROR(W432*1,"0")+IFERROR(W436*1,"0")+IFERROR(W437*1,"0")+IFERROR(W441*1,"0")+IFERROR(W442*1,"0")+IFERROR(W446*1,"0")+IFERROR(W447*1,"0")</f>
        <v>0</v>
      </c>
      <c r="T465" s="46">
        <f>IFERROR(W452*1,"0")</f>
        <v>0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89:T89"/>
    <mergeCell ref="N453:T453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H5:L5"/>
    <mergeCell ref="N257:R257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6:S9"/>
    <mergeCell ref="N207:R207"/>
    <mergeCell ref="T10:U10"/>
    <mergeCell ref="N186:R186"/>
    <mergeCell ref="N115:T115"/>
    <mergeCell ref="N24:T24"/>
    <mergeCell ref="H9:I9"/>
    <mergeCell ref="D297:E297"/>
    <mergeCell ref="N264:R264"/>
    <mergeCell ref="A298:M299"/>
    <mergeCell ref="N93:R93"/>
    <mergeCell ref="D70:E70"/>
    <mergeCell ref="A129:M130"/>
    <mergeCell ref="N170:R170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A365:M366"/>
    <mergeCell ref="N328:R328"/>
    <mergeCell ref="D78:E78"/>
    <mergeCell ref="D134:E134"/>
    <mergeCell ref="A38:X38"/>
    <mergeCell ref="D205:E205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A269:X269"/>
    <mergeCell ref="N160:T160"/>
    <mergeCell ref="A333:X333"/>
    <mergeCell ref="N284:R284"/>
    <mergeCell ref="D290:E290"/>
    <mergeCell ref="D94:E94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118:E118"/>
    <mergeCell ref="N205:R205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21:X21"/>
    <mergeCell ref="D248:E248"/>
    <mergeCell ref="D219:E219"/>
    <mergeCell ref="N77:R77"/>
    <mergeCell ref="T6:U9"/>
    <mergeCell ref="N37:T37"/>
    <mergeCell ref="D106:E106"/>
    <mergeCell ref="D93:E93"/>
    <mergeCell ref="D220:E220"/>
    <mergeCell ref="A5:C5"/>
    <mergeCell ref="D9:E9"/>
    <mergeCell ref="O11:P11"/>
    <mergeCell ref="N15:R16"/>
    <mergeCell ref="D5:E5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A335:M336"/>
    <mergeCell ref="N325:T325"/>
    <mergeCell ref="D275:E275"/>
    <mergeCell ref="D340:E340"/>
    <mergeCell ref="D416:E416"/>
    <mergeCell ref="D264:E264"/>
    <mergeCell ref="N370:T370"/>
    <mergeCell ref="A344:X344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156:T156"/>
    <mergeCell ref="N92:R92"/>
    <mergeCell ref="A131:X131"/>
    <mergeCell ref="N229:R229"/>
    <mergeCell ref="N200:R200"/>
    <mergeCell ref="D43:E43"/>
    <mergeCell ref="N29:R29"/>
    <mergeCell ref="N265:R265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D172:E172"/>
    <mergeCell ref="N153:R153"/>
    <mergeCell ref="N405:R405"/>
    <mergeCell ref="A281:M282"/>
    <mergeCell ref="N184:R184"/>
    <mergeCell ref="N454:T454"/>
    <mergeCell ref="N387:R387"/>
    <mergeCell ref="N155:T155"/>
    <mergeCell ref="D347:E347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N407:T40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A376:X376"/>
    <mergeCell ref="N416:R416"/>
    <mergeCell ref="N353:R353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227:R227"/>
    <mergeCell ref="D243:E243"/>
    <mergeCell ref="N80:T80"/>
    <mergeCell ref="D76:E76"/>
    <mergeCell ref="D84:E84"/>
    <mergeCell ref="D86:E86"/>
    <mergeCell ref="N67:R67"/>
    <mergeCell ref="D154:E154"/>
    <mergeCell ref="D225:E225"/>
    <mergeCell ref="A234:X234"/>
    <mergeCell ref="A389:M390"/>
    <mergeCell ref="D200:E200"/>
    <mergeCell ref="D204:E204"/>
    <mergeCell ref="A331:M332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H17:H18"/>
    <mergeCell ref="A213:X213"/>
    <mergeCell ref="D198:E198"/>
    <mergeCell ref="A151:X151"/>
    <mergeCell ref="A42:X42"/>
    <mergeCell ref="D39:E39"/>
    <mergeCell ref="D203:E203"/>
    <mergeCell ref="N26:R26"/>
    <mergeCell ref="A79:M80"/>
    <mergeCell ref="N40:T40"/>
    <mergeCell ref="D176:E176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85:R85"/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N456:T456"/>
    <mergeCell ref="A429:X429"/>
    <mergeCell ref="A426:M427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2023-11-06T10:48:00Z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