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N424" i="1"/>
  <c r="V422" i="1"/>
  <c r="V421" i="1"/>
  <c r="X420" i="1"/>
  <c r="W420" i="1"/>
  <c r="X419" i="1"/>
  <c r="W419" i="1"/>
  <c r="X418" i="1"/>
  <c r="W418" i="1"/>
  <c r="X417" i="1"/>
  <c r="W417" i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N377" i="1"/>
  <c r="V374" i="1"/>
  <c r="V373" i="1"/>
  <c r="W372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3" i="1"/>
  <c r="V342" i="1"/>
  <c r="W341" i="1"/>
  <c r="X341" i="1" s="1"/>
  <c r="N341" i="1"/>
  <c r="W340" i="1"/>
  <c r="W342" i="1" s="1"/>
  <c r="N340" i="1"/>
  <c r="V336" i="1"/>
  <c r="V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5" i="1"/>
  <c r="V324" i="1"/>
  <c r="W323" i="1"/>
  <c r="X323" i="1" s="1"/>
  <c r="N323" i="1"/>
  <c r="W322" i="1"/>
  <c r="W324" i="1" s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N310" i="1"/>
  <c r="V308" i="1"/>
  <c r="V307" i="1"/>
  <c r="W306" i="1"/>
  <c r="N306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W271" i="1" s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N254" i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W243" i="1"/>
  <c r="X243" i="1" s="1"/>
  <c r="N243" i="1"/>
  <c r="W242" i="1"/>
  <c r="X242" i="1" s="1"/>
  <c r="W241" i="1"/>
  <c r="X241" i="1" s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W232" i="1" s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W193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87" i="1" l="1"/>
  <c r="W115" i="1"/>
  <c r="X244" i="1"/>
  <c r="X129" i="1"/>
  <c r="W278" i="1"/>
  <c r="X368" i="1"/>
  <c r="X369" i="1" s="1"/>
  <c r="W369" i="1"/>
  <c r="X319" i="1"/>
  <c r="X358" i="1"/>
  <c r="V459" i="1"/>
  <c r="V458" i="1"/>
  <c r="W37" i="1"/>
  <c r="W36" i="1"/>
  <c r="W60" i="1"/>
  <c r="X55" i="1"/>
  <c r="X59" i="1" s="1"/>
  <c r="W89" i="1"/>
  <c r="X82" i="1"/>
  <c r="X89" i="1" s="1"/>
  <c r="W123" i="1"/>
  <c r="X117" i="1"/>
  <c r="X122" i="1" s="1"/>
  <c r="W266" i="1"/>
  <c r="X264" i="1"/>
  <c r="X266" i="1" s="1"/>
  <c r="W308" i="1"/>
  <c r="W307" i="1"/>
  <c r="X306" i="1"/>
  <c r="X307" i="1" s="1"/>
  <c r="W312" i="1"/>
  <c r="W311" i="1"/>
  <c r="X310" i="1"/>
  <c r="X311" i="1" s="1"/>
  <c r="W426" i="1"/>
  <c r="X424" i="1"/>
  <c r="X426" i="1" s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J465" i="1"/>
  <c r="X196" i="1"/>
  <c r="X211" i="1" s="1"/>
  <c r="W216" i="1"/>
  <c r="W215" i="1"/>
  <c r="X214" i="1"/>
  <c r="X215" i="1" s="1"/>
  <c r="W222" i="1"/>
  <c r="X218" i="1"/>
  <c r="X222" i="1" s="1"/>
  <c r="W282" i="1"/>
  <c r="W281" i="1"/>
  <c r="X280" i="1"/>
  <c r="X281" i="1" s="1"/>
  <c r="W286" i="1"/>
  <c r="W285" i="1"/>
  <c r="X284" i="1"/>
  <c r="X285" i="1" s="1"/>
  <c r="X298" i="1"/>
  <c r="X331" i="1"/>
  <c r="X389" i="1"/>
  <c r="X421" i="1"/>
  <c r="W434" i="1"/>
  <c r="W433" i="1"/>
  <c r="X431" i="1"/>
  <c r="X433" i="1" s="1"/>
  <c r="E465" i="1"/>
  <c r="W103" i="1"/>
  <c r="F465" i="1"/>
  <c r="W149" i="1"/>
  <c r="I465" i="1"/>
  <c r="W238" i="1"/>
  <c r="W244" i="1"/>
  <c r="L465" i="1"/>
  <c r="W389" i="1"/>
  <c r="F9" i="1"/>
  <c r="J9" i="1"/>
  <c r="B465" i="1"/>
  <c r="W23" i="1"/>
  <c r="X22" i="1"/>
  <c r="X23" i="1" s="1"/>
  <c r="W457" i="1"/>
  <c r="W456" i="1"/>
  <c r="W24" i="1"/>
  <c r="W33" i="1"/>
  <c r="X26" i="1"/>
  <c r="X32" i="1" s="1"/>
  <c r="X149" i="1"/>
  <c r="H9" i="1"/>
  <c r="A10" i="1"/>
  <c r="W32" i="1"/>
  <c r="W52" i="1"/>
  <c r="W59" i="1"/>
  <c r="W80" i="1"/>
  <c r="W90" i="1"/>
  <c r="W102" i="1"/>
  <c r="W114" i="1"/>
  <c r="W122" i="1"/>
  <c r="W129" i="1"/>
  <c r="W137" i="1"/>
  <c r="W150" i="1"/>
  <c r="W155" i="1"/>
  <c r="W160" i="1"/>
  <c r="W168" i="1"/>
  <c r="W188" i="1"/>
  <c r="W192" i="1"/>
  <c r="W211" i="1"/>
  <c r="W223" i="1"/>
  <c r="W233" i="1"/>
  <c r="W239" i="1"/>
  <c r="W245" i="1"/>
  <c r="W251" i="1"/>
  <c r="W261" i="1"/>
  <c r="W267" i="1"/>
  <c r="W272" i="1"/>
  <c r="W277" i="1"/>
  <c r="W298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439" i="1"/>
  <c r="W448" i="1"/>
  <c r="X446" i="1"/>
  <c r="X448" i="1" s="1"/>
  <c r="D465" i="1"/>
  <c r="H465" i="1"/>
  <c r="M465" i="1"/>
  <c r="Q465" i="1"/>
  <c r="V455" i="1"/>
  <c r="C465" i="1"/>
  <c r="W51" i="1"/>
  <c r="X63" i="1"/>
  <c r="X79" i="1" s="1"/>
  <c r="W79" i="1"/>
  <c r="X92" i="1"/>
  <c r="X102" i="1" s="1"/>
  <c r="X105" i="1"/>
  <c r="X114" i="1" s="1"/>
  <c r="W130" i="1"/>
  <c r="G465" i="1"/>
  <c r="W138" i="1"/>
  <c r="X153" i="1"/>
  <c r="X155" i="1" s="1"/>
  <c r="W156" i="1"/>
  <c r="X158" i="1"/>
  <c r="X160" i="1" s="1"/>
  <c r="X170" i="1"/>
  <c r="X187" i="1" s="1"/>
  <c r="X190" i="1"/>
  <c r="X192" i="1" s="1"/>
  <c r="W212" i="1"/>
  <c r="X225" i="1"/>
  <c r="X232" i="1" s="1"/>
  <c r="X235" i="1"/>
  <c r="X238" i="1" s="1"/>
  <c r="X247" i="1"/>
  <c r="X250" i="1" s="1"/>
  <c r="X254" i="1"/>
  <c r="X261" i="1" s="1"/>
  <c r="W262" i="1"/>
  <c r="X270" i="1"/>
  <c r="X271" i="1" s="1"/>
  <c r="X274" i="1"/>
  <c r="X277" i="1" s="1"/>
  <c r="N465" i="1"/>
  <c r="W299" i="1"/>
  <c r="W304" i="1"/>
  <c r="X301" i="1"/>
  <c r="X303" i="1" s="1"/>
  <c r="W319" i="1"/>
  <c r="W320" i="1"/>
  <c r="W325" i="1"/>
  <c r="X322" i="1"/>
  <c r="X324" i="1" s="1"/>
  <c r="W331" i="1"/>
  <c r="W332" i="1"/>
  <c r="W335" i="1"/>
  <c r="X334" i="1"/>
  <c r="X335" i="1" s="1"/>
  <c r="W336" i="1"/>
  <c r="P465" i="1"/>
  <c r="W343" i="1"/>
  <c r="X340" i="1"/>
  <c r="X342" i="1" s="1"/>
  <c r="W358" i="1"/>
  <c r="W379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22" i="1"/>
  <c r="W421" i="1"/>
  <c r="W427" i="1"/>
  <c r="W438" i="1"/>
  <c r="X436" i="1"/>
  <c r="X438" i="1" s="1"/>
  <c r="W449" i="1"/>
  <c r="T465" i="1"/>
  <c r="W453" i="1"/>
  <c r="X452" i="1"/>
  <c r="X453" i="1" s="1"/>
  <c r="W454" i="1"/>
  <c r="O465" i="1"/>
  <c r="S465" i="1"/>
  <c r="W459" i="1" l="1"/>
  <c r="W455" i="1"/>
  <c r="W458" i="1"/>
  <c r="X460" i="1"/>
</calcChain>
</file>

<file path=xl/sharedStrings.xml><?xml version="1.0" encoding="utf-8"?>
<sst xmlns="http://schemas.openxmlformats.org/spreadsheetml/2006/main" count="1904" uniqueCount="645">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</sst>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37" t="s">
        <v>0</v>
      </c>
      <c r="E1" s="314"/>
      <c r="F1" s="314"/>
      <c r="G1" s="12" t="s">
        <v>1</v>
      </c>
      <c r="H1" s="437" t="s">
        <v>2</v>
      </c>
      <c r="I1" s="314"/>
      <c r="J1" s="314"/>
      <c r="K1" s="314"/>
      <c r="L1" s="314"/>
      <c r="M1" s="314"/>
      <c r="N1" s="314"/>
      <c r="O1" s="314"/>
      <c r="P1" s="313" t="s">
        <v>3</v>
      </c>
      <c r="Q1" s="314"/>
      <c r="R1" s="3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504" t="s">
        <v>8</v>
      </c>
      <c r="B5" s="311"/>
      <c r="C5" s="312"/>
      <c r="D5" s="563"/>
      <c r="E5" s="564"/>
      <c r="F5" s="374" t="s">
        <v>9</v>
      </c>
      <c r="G5" s="312"/>
      <c r="H5" s="563" t="s">
        <v>644</v>
      </c>
      <c r="I5" s="603"/>
      <c r="J5" s="603"/>
      <c r="K5" s="603"/>
      <c r="L5" s="564"/>
      <c r="N5" s="24" t="s">
        <v>10</v>
      </c>
      <c r="O5" s="362">
        <v>45238</v>
      </c>
      <c r="P5" s="363"/>
      <c r="R5" s="368" t="s">
        <v>11</v>
      </c>
      <c r="S5" s="369"/>
      <c r="T5" s="489" t="s">
        <v>12</v>
      </c>
      <c r="U5" s="363"/>
      <c r="Z5" s="51"/>
      <c r="AA5" s="51"/>
      <c r="AB5" s="51"/>
    </row>
    <row r="6" spans="1:29" s="296" customFormat="1" ht="24" customHeight="1" x14ac:dyDescent="0.2">
      <c r="A6" s="504" t="s">
        <v>13</v>
      </c>
      <c r="B6" s="311"/>
      <c r="C6" s="312"/>
      <c r="D6" s="401" t="s">
        <v>14</v>
      </c>
      <c r="E6" s="402"/>
      <c r="F6" s="402"/>
      <c r="G6" s="402"/>
      <c r="H6" s="402"/>
      <c r="I6" s="402"/>
      <c r="J6" s="402"/>
      <c r="K6" s="402"/>
      <c r="L6" s="363"/>
      <c r="N6" s="24" t="s">
        <v>15</v>
      </c>
      <c r="O6" s="553" t="str">
        <f>IF(O5=0," ",CHOOSE(WEEKDAY(O5,2),"Понедельник","Вторник","Среда","Четверг","Пятница","Суббота","Воскресенье"))</f>
        <v>Среда</v>
      </c>
      <c r="P6" s="316"/>
      <c r="R6" s="583" t="s">
        <v>16</v>
      </c>
      <c r="S6" s="369"/>
      <c r="T6" s="492" t="s">
        <v>17</v>
      </c>
      <c r="U6" s="493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462" t="str">
        <f>IFERROR(VLOOKUP(DeliveryAddress,Table,3,0),1)</f>
        <v>1</v>
      </c>
      <c r="E7" s="463"/>
      <c r="F7" s="463"/>
      <c r="G7" s="463"/>
      <c r="H7" s="463"/>
      <c r="I7" s="463"/>
      <c r="J7" s="463"/>
      <c r="K7" s="463"/>
      <c r="L7" s="416"/>
      <c r="N7" s="24"/>
      <c r="O7" s="42"/>
      <c r="P7" s="42"/>
      <c r="R7" s="323"/>
      <c r="S7" s="369"/>
      <c r="T7" s="494"/>
      <c r="U7" s="495"/>
      <c r="Z7" s="51"/>
      <c r="AA7" s="51"/>
      <c r="AB7" s="51"/>
    </row>
    <row r="8" spans="1:29" s="296" customFormat="1" ht="25.5" customHeight="1" x14ac:dyDescent="0.2">
      <c r="A8" s="329" t="s">
        <v>18</v>
      </c>
      <c r="B8" s="330"/>
      <c r="C8" s="331"/>
      <c r="D8" s="567"/>
      <c r="E8" s="568"/>
      <c r="F8" s="568"/>
      <c r="G8" s="568"/>
      <c r="H8" s="568"/>
      <c r="I8" s="568"/>
      <c r="J8" s="568"/>
      <c r="K8" s="568"/>
      <c r="L8" s="569"/>
      <c r="N8" s="24" t="s">
        <v>19</v>
      </c>
      <c r="O8" s="410">
        <v>0.41666666666666669</v>
      </c>
      <c r="P8" s="363"/>
      <c r="R8" s="323"/>
      <c r="S8" s="369"/>
      <c r="T8" s="494"/>
      <c r="U8" s="495"/>
      <c r="Z8" s="51"/>
      <c r="AA8" s="51"/>
      <c r="AB8" s="51"/>
    </row>
    <row r="9" spans="1:29" s="296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84"/>
      <c r="E9" s="36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N9" s="26" t="s">
        <v>20</v>
      </c>
      <c r="O9" s="362"/>
      <c r="P9" s="363"/>
      <c r="R9" s="323"/>
      <c r="S9" s="369"/>
      <c r="T9" s="496"/>
      <c r="U9" s="49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84"/>
      <c r="E10" s="36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25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10"/>
      <c r="P10" s="363"/>
      <c r="S10" s="24" t="s">
        <v>22</v>
      </c>
      <c r="T10" s="613" t="s">
        <v>23</v>
      </c>
      <c r="U10" s="493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63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346" t="s">
        <v>28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2"/>
      <c r="N12" s="24" t="s">
        <v>29</v>
      </c>
      <c r="O12" s="415"/>
      <c r="P12" s="416"/>
      <c r="Q12" s="23"/>
      <c r="S12" s="24"/>
      <c r="T12" s="314"/>
      <c r="U12" s="323"/>
      <c r="Z12" s="51"/>
      <c r="AA12" s="51"/>
      <c r="AB12" s="51"/>
    </row>
    <row r="13" spans="1:29" s="296" customFormat="1" ht="23.25" customHeight="1" x14ac:dyDescent="0.2">
      <c r="A13" s="346" t="s">
        <v>30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2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346" t="s">
        <v>32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2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351" t="s">
        <v>33</v>
      </c>
      <c r="B15" s="311"/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N15" s="536" t="s">
        <v>34</v>
      </c>
      <c r="O15" s="314"/>
      <c r="P15" s="314"/>
      <c r="Q15" s="314"/>
      <c r="R15" s="3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7"/>
      <c r="O16" s="537"/>
      <c r="P16" s="537"/>
      <c r="Q16" s="537"/>
      <c r="R16" s="53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11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50"/>
      <c r="P17" s="550"/>
      <c r="Q17" s="550"/>
      <c r="R17" s="318"/>
      <c r="S17" s="356" t="s">
        <v>48</v>
      </c>
      <c r="T17" s="312"/>
      <c r="U17" s="317" t="s">
        <v>49</v>
      </c>
      <c r="V17" s="317" t="s">
        <v>50</v>
      </c>
      <c r="W17" s="614" t="s">
        <v>51</v>
      </c>
      <c r="X17" s="317" t="s">
        <v>52</v>
      </c>
      <c r="Y17" s="327" t="s">
        <v>53</v>
      </c>
      <c r="Z17" s="327" t="s">
        <v>54</v>
      </c>
      <c r="AA17" s="327" t="s">
        <v>55</v>
      </c>
      <c r="AB17" s="592"/>
      <c r="AC17" s="593"/>
      <c r="AD17" s="512"/>
      <c r="BA17" s="587" t="s">
        <v>56</v>
      </c>
    </row>
    <row r="18" spans="1:53" ht="14.25" customHeight="1" x14ac:dyDescent="0.2">
      <c r="A18" s="321"/>
      <c r="B18" s="321"/>
      <c r="C18" s="321"/>
      <c r="D18" s="319"/>
      <c r="E18" s="320"/>
      <c r="F18" s="321"/>
      <c r="G18" s="321"/>
      <c r="H18" s="321"/>
      <c r="I18" s="321"/>
      <c r="J18" s="321"/>
      <c r="K18" s="321"/>
      <c r="L18" s="321"/>
      <c r="M18" s="321"/>
      <c r="N18" s="319"/>
      <c r="O18" s="551"/>
      <c r="P18" s="551"/>
      <c r="Q18" s="551"/>
      <c r="R18" s="320"/>
      <c r="S18" s="297" t="s">
        <v>57</v>
      </c>
      <c r="T18" s="297" t="s">
        <v>58</v>
      </c>
      <c r="U18" s="321"/>
      <c r="V18" s="321"/>
      <c r="W18" s="615"/>
      <c r="X18" s="321"/>
      <c r="Y18" s="328"/>
      <c r="Z18" s="328"/>
      <c r="AA18" s="594"/>
      <c r="AB18" s="595"/>
      <c r="AC18" s="596"/>
      <c r="AD18" s="513"/>
      <c r="BA18" s="323"/>
    </row>
    <row r="19" spans="1:53" ht="27.75" customHeight="1" x14ac:dyDescent="0.2">
      <c r="A19" s="347" t="s">
        <v>59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8"/>
      <c r="Z20" s="298"/>
    </row>
    <row r="21" spans="1:53" ht="14.25" customHeight="1" x14ac:dyDescent="0.25">
      <c r="A21" s="324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16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6"/>
      <c r="N23" s="332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6"/>
      <c r="N24" s="332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24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16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16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16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16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16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16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6"/>
      <c r="N32" s="332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6"/>
      <c r="N33" s="332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24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16"/>
      <c r="S35" s="34"/>
      <c r="T35" s="34"/>
      <c r="U35" s="35" t="s">
        <v>65</v>
      </c>
      <c r="V35" s="303">
        <v>1</v>
      </c>
      <c r="W35" s="304">
        <f>IFERROR(IF(V35="",0,CEILING((V35/$H35),1)*$H35),"")</f>
        <v>1.2</v>
      </c>
      <c r="X35" s="36">
        <f>IFERROR(IF(W35=0,"",ROUNDUP(W35/H35,0)*0.00753),"")</f>
        <v>1.506E-2</v>
      </c>
      <c r="Y35" s="56"/>
      <c r="Z35" s="57"/>
      <c r="AD35" s="58"/>
      <c r="BA35" s="66" t="s">
        <v>85</v>
      </c>
    </row>
    <row r="36" spans="1:53" x14ac:dyDescent="0.2">
      <c r="A36" s="325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6"/>
      <c r="N36" s="332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05">
        <f>IFERROR(V35/H35,"0")</f>
        <v>1.6666666666666667</v>
      </c>
      <c r="W36" s="305">
        <f>IFERROR(W35/H35,"0")</f>
        <v>2</v>
      </c>
      <c r="X36" s="305">
        <f>IFERROR(IF(X35="",0,X35),"0")</f>
        <v>1.506E-2</v>
      </c>
      <c r="Y36" s="306"/>
      <c r="Z36" s="306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6"/>
      <c r="N37" s="332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05">
        <f>IFERROR(SUM(V35:V35),"0")</f>
        <v>1</v>
      </c>
      <c r="W37" s="305">
        <f>IFERROR(SUM(W35:W35),"0")</f>
        <v>1.2</v>
      </c>
      <c r="X37" s="37"/>
      <c r="Y37" s="306"/>
      <c r="Z37" s="306"/>
    </row>
    <row r="38" spans="1:53" ht="14.25" customHeight="1" x14ac:dyDescent="0.25">
      <c r="A38" s="324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16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6"/>
      <c r="N40" s="332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6"/>
      <c r="N41" s="332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24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16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6"/>
      <c r="N44" s="332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6"/>
      <c r="N45" s="332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347" t="s">
        <v>93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8"/>
      <c r="Z47" s="298"/>
    </row>
    <row r="48" spans="1:53" ht="14.25" customHeight="1" x14ac:dyDescent="0.25">
      <c r="A48" s="324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16"/>
      <c r="S49" s="34"/>
      <c r="T49" s="34"/>
      <c r="U49" s="35" t="s">
        <v>65</v>
      </c>
      <c r="V49" s="303">
        <v>250</v>
      </c>
      <c r="W49" s="304">
        <f>IFERROR(IF(V49="",0,CEILING((V49/$H49),1)*$H49),"")</f>
        <v>259.20000000000005</v>
      </c>
      <c r="X49" s="36">
        <f>IFERROR(IF(W49=0,"",ROUNDUP(W49/H49,0)*0.02175),"")</f>
        <v>0.52200000000000002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16"/>
      <c r="S50" s="34"/>
      <c r="T50" s="34"/>
      <c r="U50" s="35" t="s">
        <v>65</v>
      </c>
      <c r="V50" s="303">
        <v>45</v>
      </c>
      <c r="W50" s="304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25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6"/>
      <c r="N51" s="332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05">
        <f>IFERROR(V49/H49,"0")+IFERROR(V50/H50,"0")</f>
        <v>39.81481481481481</v>
      </c>
      <c r="W51" s="305">
        <f>IFERROR(W49/H49,"0")+IFERROR(W50/H50,"0")</f>
        <v>41</v>
      </c>
      <c r="X51" s="305">
        <f>IFERROR(IF(X49="",0,X49),"0")+IFERROR(IF(X50="",0,X50),"0")</f>
        <v>0.65000999999999998</v>
      </c>
      <c r="Y51" s="306"/>
      <c r="Z51" s="306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6"/>
      <c r="N52" s="332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05">
        <f>IFERROR(SUM(V49:V50),"0")</f>
        <v>295</v>
      </c>
      <c r="W52" s="305">
        <f>IFERROR(SUM(W49:W50),"0")</f>
        <v>305.10000000000002</v>
      </c>
      <c r="X52" s="37"/>
      <c r="Y52" s="306"/>
      <c r="Z52" s="306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8"/>
      <c r="Z53" s="298"/>
    </row>
    <row r="54" spans="1:53" ht="14.25" customHeight="1" x14ac:dyDescent="0.25">
      <c r="A54" s="324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17" t="s">
        <v>107</v>
      </c>
      <c r="O55" s="334"/>
      <c r="P55" s="334"/>
      <c r="Q55" s="334"/>
      <c r="R55" s="316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4"/>
      <c r="P56" s="334"/>
      <c r="Q56" s="334"/>
      <c r="R56" s="316"/>
      <c r="S56" s="34"/>
      <c r="T56" s="34"/>
      <c r="U56" s="35" t="s">
        <v>65</v>
      </c>
      <c r="V56" s="303">
        <v>350</v>
      </c>
      <c r="W56" s="304">
        <f>IFERROR(IF(V56="",0,CEILING((V56/$H56),1)*$H56),"")</f>
        <v>356.40000000000003</v>
      </c>
      <c r="X56" s="36">
        <f>IFERROR(IF(W56=0,"",ROUNDUP(W56/H56,0)*0.02175),"")</f>
        <v>0.71775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16"/>
      <c r="S57" s="34"/>
      <c r="T57" s="34"/>
      <c r="U57" s="35" t="s">
        <v>65</v>
      </c>
      <c r="V57" s="303">
        <v>36</v>
      </c>
      <c r="W57" s="304">
        <f>IFERROR(IF(V57="",0,CEILING((V57/$H57),1)*$H57),"")</f>
        <v>36</v>
      </c>
      <c r="X57" s="36">
        <f>IFERROR(IF(W57=0,"",ROUNDUP(W57/H57,0)*0.00937),"")</f>
        <v>7.4959999999999999E-2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06" t="s">
        <v>113</v>
      </c>
      <c r="O58" s="334"/>
      <c r="P58" s="334"/>
      <c r="Q58" s="334"/>
      <c r="R58" s="316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6"/>
      <c r="N59" s="332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05">
        <f>IFERROR(V55/H55,"0")+IFERROR(V56/H56,"0")+IFERROR(V57/H57,"0")+IFERROR(V58/H58,"0")</f>
        <v>40.407407407407405</v>
      </c>
      <c r="W59" s="305">
        <f>IFERROR(W55/H55,"0")+IFERROR(W56/H56,"0")+IFERROR(W57/H57,"0")+IFERROR(W58/H58,"0")</f>
        <v>41</v>
      </c>
      <c r="X59" s="305">
        <f>IFERROR(IF(X55="",0,X55),"0")+IFERROR(IF(X56="",0,X56),"0")+IFERROR(IF(X57="",0,X57),"0")+IFERROR(IF(X58="",0,X58),"0")</f>
        <v>0.79271000000000003</v>
      </c>
      <c r="Y59" s="306"/>
      <c r="Z59" s="306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6"/>
      <c r="N60" s="332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05">
        <f>IFERROR(SUM(V55:V58),"0")</f>
        <v>386</v>
      </c>
      <c r="W60" s="305">
        <f>IFERROR(SUM(W55:W58),"0")</f>
        <v>392.40000000000003</v>
      </c>
      <c r="X60" s="37"/>
      <c r="Y60" s="306"/>
      <c r="Z60" s="306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8"/>
      <c r="Z61" s="298"/>
    </row>
    <row r="62" spans="1:53" ht="14.25" customHeight="1" x14ac:dyDescent="0.25">
      <c r="A62" s="324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6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2" t="s">
        <v>116</v>
      </c>
      <c r="O63" s="334"/>
      <c r="P63" s="334"/>
      <c r="Q63" s="334"/>
      <c r="R63" s="316"/>
      <c r="S63" s="34"/>
      <c r="T63" s="34"/>
      <c r="U63" s="35" t="s">
        <v>65</v>
      </c>
      <c r="V63" s="303">
        <v>90</v>
      </c>
      <c r="W63" s="304">
        <f t="shared" ref="W63:W78" si="2">IFERROR(IF(V63="",0,CEILING((V63/$H63),1)*$H63),"")</f>
        <v>100.8</v>
      </c>
      <c r="X63" s="36">
        <f>IFERROR(IF(W63=0,"",ROUNDUP(W63/H63,0)*0.02175),"")</f>
        <v>0.19574999999999998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5">
        <v>4607091385670</v>
      </c>
      <c r="E64" s="316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4"/>
      <c r="P64" s="334"/>
      <c r="Q64" s="334"/>
      <c r="R64" s="316"/>
      <c r="S64" s="34"/>
      <c r="T64" s="34"/>
      <c r="U64" s="35" t="s">
        <v>65</v>
      </c>
      <c r="V64" s="303">
        <v>180</v>
      </c>
      <c r="W64" s="304">
        <f t="shared" si="2"/>
        <v>183.60000000000002</v>
      </c>
      <c r="X64" s="36">
        <f>IFERROR(IF(W64=0,"",ROUNDUP(W64/H64,0)*0.02175),"")</f>
        <v>0.36974999999999997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5">
        <v>4680115881327</v>
      </c>
      <c r="E65" s="316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16"/>
      <c r="S65" s="34"/>
      <c r="T65" s="34"/>
      <c r="U65" s="35" t="s">
        <v>65</v>
      </c>
      <c r="V65" s="303">
        <v>250</v>
      </c>
      <c r="W65" s="304">
        <f t="shared" si="2"/>
        <v>259.20000000000005</v>
      </c>
      <c r="X65" s="36">
        <f>IFERROR(IF(W65=0,"",ROUNDUP(W65/H65,0)*0.02175),"")</f>
        <v>0.52200000000000002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5">
        <v>4680115882133</v>
      </c>
      <c r="E66" s="316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4"/>
      <c r="P66" s="334"/>
      <c r="Q66" s="334"/>
      <c r="R66" s="316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5">
        <v>4607091382952</v>
      </c>
      <c r="E67" s="316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16"/>
      <c r="S67" s="34"/>
      <c r="T67" s="34"/>
      <c r="U67" s="35" t="s">
        <v>65</v>
      </c>
      <c r="V67" s="303">
        <v>8</v>
      </c>
      <c r="W67" s="304">
        <f t="shared" si="2"/>
        <v>9</v>
      </c>
      <c r="X67" s="36">
        <f>IFERROR(IF(W67=0,"",ROUNDUP(W67/H67,0)*0.00753),"")</f>
        <v>2.2589999999999999E-2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5">
        <v>4680115882539</v>
      </c>
      <c r="E68" s="316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4"/>
      <c r="P68" s="334"/>
      <c r="Q68" s="334"/>
      <c r="R68" s="316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5">
        <v>4607091385687</v>
      </c>
      <c r="E69" s="316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4"/>
      <c r="P69" s="334"/>
      <c r="Q69" s="334"/>
      <c r="R69" s="316"/>
      <c r="S69" s="34"/>
      <c r="T69" s="34"/>
      <c r="U69" s="35" t="s">
        <v>65</v>
      </c>
      <c r="V69" s="303">
        <v>48</v>
      </c>
      <c r="W69" s="304">
        <f t="shared" si="2"/>
        <v>48</v>
      </c>
      <c r="X69" s="36">
        <f t="shared" si="3"/>
        <v>0.11244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5">
        <v>4607091384604</v>
      </c>
      <c r="E70" s="316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16"/>
      <c r="S70" s="34"/>
      <c r="T70" s="34"/>
      <c r="U70" s="35" t="s">
        <v>65</v>
      </c>
      <c r="V70" s="303">
        <v>21</v>
      </c>
      <c r="W70" s="304">
        <f t="shared" si="2"/>
        <v>24</v>
      </c>
      <c r="X70" s="36">
        <f t="shared" si="3"/>
        <v>5.6219999999999999E-2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5">
        <v>4680115880283</v>
      </c>
      <c r="E71" s="316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16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5">
        <v>4680115881518</v>
      </c>
      <c r="E72" s="316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16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5">
        <v>4680115881303</v>
      </c>
      <c r="E73" s="316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16"/>
      <c r="S73" s="34"/>
      <c r="T73" s="34"/>
      <c r="U73" s="35" t="s">
        <v>65</v>
      </c>
      <c r="V73" s="303">
        <v>45</v>
      </c>
      <c r="W73" s="304">
        <f t="shared" si="2"/>
        <v>45</v>
      </c>
      <c r="X73" s="36">
        <f t="shared" si="3"/>
        <v>9.3700000000000006E-2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5">
        <v>4680115882720</v>
      </c>
      <c r="E74" s="316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99" t="s">
        <v>141</v>
      </c>
      <c r="O74" s="334"/>
      <c r="P74" s="334"/>
      <c r="Q74" s="334"/>
      <c r="R74" s="316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5">
        <v>4607091388466</v>
      </c>
      <c r="E75" s="316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55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4"/>
      <c r="P75" s="334"/>
      <c r="Q75" s="334"/>
      <c r="R75" s="316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5">
        <v>4680115880269</v>
      </c>
      <c r="E76" s="316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4"/>
      <c r="P76" s="334"/>
      <c r="Q76" s="334"/>
      <c r="R76" s="316"/>
      <c r="S76" s="34"/>
      <c r="T76" s="34"/>
      <c r="U76" s="35" t="s">
        <v>65</v>
      </c>
      <c r="V76" s="303">
        <v>34</v>
      </c>
      <c r="W76" s="304">
        <f t="shared" si="2"/>
        <v>37.5</v>
      </c>
      <c r="X76" s="36">
        <f>IFERROR(IF(W76=0,"",ROUNDUP(W76/H76,0)*0.00937),"")</f>
        <v>9.3700000000000006E-2</v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5">
        <v>4680115880429</v>
      </c>
      <c r="E77" s="316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4"/>
      <c r="P77" s="334"/>
      <c r="Q77" s="334"/>
      <c r="R77" s="316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5">
        <v>4680115881457</v>
      </c>
      <c r="E78" s="316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4"/>
      <c r="P78" s="334"/>
      <c r="Q78" s="334"/>
      <c r="R78" s="316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5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6"/>
      <c r="N79" s="332" t="s">
        <v>66</v>
      </c>
      <c r="O79" s="330"/>
      <c r="P79" s="330"/>
      <c r="Q79" s="330"/>
      <c r="R79" s="330"/>
      <c r="S79" s="330"/>
      <c r="T79" s="33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86.833862433862421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91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1.4661500000000003</v>
      </c>
      <c r="Y79" s="306"/>
      <c r="Z79" s="306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6"/>
      <c r="N80" s="332" t="s">
        <v>66</v>
      </c>
      <c r="O80" s="330"/>
      <c r="P80" s="330"/>
      <c r="Q80" s="330"/>
      <c r="R80" s="330"/>
      <c r="S80" s="330"/>
      <c r="T80" s="331"/>
      <c r="U80" s="37" t="s">
        <v>65</v>
      </c>
      <c r="V80" s="305">
        <f>IFERROR(SUM(V63:V78),"0")</f>
        <v>676</v>
      </c>
      <c r="W80" s="305">
        <f>IFERROR(SUM(W63:W78),"0")</f>
        <v>707.10000000000014</v>
      </c>
      <c r="X80" s="37"/>
      <c r="Y80" s="306"/>
      <c r="Z80" s="306"/>
    </row>
    <row r="81" spans="1:53" ht="14.25" customHeight="1" x14ac:dyDescent="0.25">
      <c r="A81" s="324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5">
        <v>4607091384789</v>
      </c>
      <c r="E82" s="316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76" t="s">
        <v>152</v>
      </c>
      <c r="O82" s="334"/>
      <c r="P82" s="334"/>
      <c r="Q82" s="334"/>
      <c r="R82" s="316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5">
        <v>4680115881488</v>
      </c>
      <c r="E83" s="316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16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5">
        <v>4607091384765</v>
      </c>
      <c r="E84" s="316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9" t="s">
        <v>157</v>
      </c>
      <c r="O84" s="334"/>
      <c r="P84" s="334"/>
      <c r="Q84" s="334"/>
      <c r="R84" s="316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5">
        <v>4680115882751</v>
      </c>
      <c r="E85" s="316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2" t="s">
        <v>160</v>
      </c>
      <c r="O85" s="334"/>
      <c r="P85" s="334"/>
      <c r="Q85" s="334"/>
      <c r="R85" s="316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5">
        <v>4680115882775</v>
      </c>
      <c r="E86" s="316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528" t="s">
        <v>164</v>
      </c>
      <c r="O86" s="334"/>
      <c r="P86" s="334"/>
      <c r="Q86" s="334"/>
      <c r="R86" s="316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5">
        <v>4680115880658</v>
      </c>
      <c r="E87" s="316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16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5">
        <v>4607091381962</v>
      </c>
      <c r="E88" s="316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5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4"/>
      <c r="P88" s="334"/>
      <c r="Q88" s="334"/>
      <c r="R88" s="316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5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6"/>
      <c r="N89" s="332" t="s">
        <v>66</v>
      </c>
      <c r="O89" s="330"/>
      <c r="P89" s="330"/>
      <c r="Q89" s="330"/>
      <c r="R89" s="330"/>
      <c r="S89" s="330"/>
      <c r="T89" s="33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6"/>
      <c r="N90" s="332" t="s">
        <v>66</v>
      </c>
      <c r="O90" s="330"/>
      <c r="P90" s="330"/>
      <c r="Q90" s="330"/>
      <c r="R90" s="330"/>
      <c r="S90" s="330"/>
      <c r="T90" s="33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24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5">
        <v>4607091387667</v>
      </c>
      <c r="E92" s="316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4"/>
      <c r="P92" s="334"/>
      <c r="Q92" s="334"/>
      <c r="R92" s="316"/>
      <c r="S92" s="34"/>
      <c r="T92" s="34"/>
      <c r="U92" s="35" t="s">
        <v>65</v>
      </c>
      <c r="V92" s="303">
        <v>9</v>
      </c>
      <c r="W92" s="304">
        <f t="shared" ref="W92:W101" si="5">IFERROR(IF(V92="",0,CEILING((V92/$H92),1)*$H92),"")</f>
        <v>9</v>
      </c>
      <c r="X92" s="36">
        <f>IFERROR(IF(W92=0,"",ROUNDUP(W92/H92,0)*0.02175),"")</f>
        <v>2.1749999999999999E-2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5">
        <v>4607091387636</v>
      </c>
      <c r="E93" s="316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4"/>
      <c r="P93" s="334"/>
      <c r="Q93" s="334"/>
      <c r="R93" s="316"/>
      <c r="S93" s="34"/>
      <c r="T93" s="34"/>
      <c r="U93" s="35" t="s">
        <v>65</v>
      </c>
      <c r="V93" s="303">
        <v>5</v>
      </c>
      <c r="W93" s="304">
        <f t="shared" si="5"/>
        <v>8.4</v>
      </c>
      <c r="X93" s="36">
        <f>IFERROR(IF(W93=0,"",ROUNDUP(W93/H93,0)*0.00937),"")</f>
        <v>1.874E-2</v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5">
        <v>4607091384727</v>
      </c>
      <c r="E94" s="316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9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4"/>
      <c r="P94" s="334"/>
      <c r="Q94" s="334"/>
      <c r="R94" s="316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5">
        <v>4607091386745</v>
      </c>
      <c r="E95" s="316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4"/>
      <c r="P95" s="334"/>
      <c r="Q95" s="334"/>
      <c r="R95" s="316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5">
        <v>4607091382426</v>
      </c>
      <c r="E96" s="316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4"/>
      <c r="P96" s="334"/>
      <c r="Q96" s="334"/>
      <c r="R96" s="316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5">
        <v>4607091386547</v>
      </c>
      <c r="E97" s="316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4"/>
      <c r="P97" s="334"/>
      <c r="Q97" s="334"/>
      <c r="R97" s="316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5">
        <v>4607091384734</v>
      </c>
      <c r="E98" s="316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4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4"/>
      <c r="P98" s="334"/>
      <c r="Q98" s="334"/>
      <c r="R98" s="316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5">
        <v>4607091382464</v>
      </c>
      <c r="E99" s="316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4"/>
      <c r="P99" s="334"/>
      <c r="Q99" s="334"/>
      <c r="R99" s="316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5">
        <v>4680115883444</v>
      </c>
      <c r="E100" s="316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90" t="s">
        <v>187</v>
      </c>
      <c r="O100" s="334"/>
      <c r="P100" s="334"/>
      <c r="Q100" s="334"/>
      <c r="R100" s="316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5">
        <v>4680115883444</v>
      </c>
      <c r="E101" s="316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7" t="s">
        <v>187</v>
      </c>
      <c r="O101" s="334"/>
      <c r="P101" s="334"/>
      <c r="Q101" s="334"/>
      <c r="R101" s="316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5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6"/>
      <c r="N102" s="332" t="s">
        <v>66</v>
      </c>
      <c r="O102" s="330"/>
      <c r="P102" s="330"/>
      <c r="Q102" s="330"/>
      <c r="R102" s="330"/>
      <c r="S102" s="330"/>
      <c r="T102" s="33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2.1904761904761907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3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4.0489999999999998E-2</v>
      </c>
      <c r="Y102" s="306"/>
      <c r="Z102" s="306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6"/>
      <c r="N103" s="332" t="s">
        <v>66</v>
      </c>
      <c r="O103" s="330"/>
      <c r="P103" s="330"/>
      <c r="Q103" s="330"/>
      <c r="R103" s="330"/>
      <c r="S103" s="330"/>
      <c r="T103" s="331"/>
      <c r="U103" s="37" t="s">
        <v>65</v>
      </c>
      <c r="V103" s="305">
        <f>IFERROR(SUM(V92:V101),"0")</f>
        <v>14</v>
      </c>
      <c r="W103" s="305">
        <f>IFERROR(SUM(W92:W101),"0")</f>
        <v>17.399999999999999</v>
      </c>
      <c r="X103" s="37"/>
      <c r="Y103" s="306"/>
      <c r="Z103" s="306"/>
    </row>
    <row r="104" spans="1:53" ht="14.25" customHeight="1" x14ac:dyDescent="0.25">
      <c r="A104" s="324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5">
        <v>4607091386967</v>
      </c>
      <c r="E105" s="316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395" t="s">
        <v>191</v>
      </c>
      <c r="O105" s="334"/>
      <c r="P105" s="334"/>
      <c r="Q105" s="334"/>
      <c r="R105" s="316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5">
        <v>4607091386967</v>
      </c>
      <c r="E106" s="316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9" t="s">
        <v>193</v>
      </c>
      <c r="O106" s="334"/>
      <c r="P106" s="334"/>
      <c r="Q106" s="334"/>
      <c r="R106" s="316"/>
      <c r="S106" s="34"/>
      <c r="T106" s="34"/>
      <c r="U106" s="35" t="s">
        <v>65</v>
      </c>
      <c r="V106" s="303">
        <v>50</v>
      </c>
      <c r="W106" s="304">
        <f t="shared" si="6"/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5">
        <v>4607091385304</v>
      </c>
      <c r="E107" s="316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39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34"/>
      <c r="P107" s="334"/>
      <c r="Q107" s="334"/>
      <c r="R107" s="316"/>
      <c r="S107" s="34"/>
      <c r="T107" s="34"/>
      <c r="U107" s="35" t="s">
        <v>65</v>
      </c>
      <c r="V107" s="303">
        <v>0</v>
      </c>
      <c r="W107" s="304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5">
        <v>4607091386264</v>
      </c>
      <c r="E108" s="316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4"/>
      <c r="P108" s="334"/>
      <c r="Q108" s="334"/>
      <c r="R108" s="316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5">
        <v>4607091385731</v>
      </c>
      <c r="E109" s="316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439" t="s">
        <v>200</v>
      </c>
      <c r="O109" s="334"/>
      <c r="P109" s="334"/>
      <c r="Q109" s="334"/>
      <c r="R109" s="316"/>
      <c r="S109" s="34"/>
      <c r="T109" s="34"/>
      <c r="U109" s="35" t="s">
        <v>65</v>
      </c>
      <c r="V109" s="303">
        <v>18</v>
      </c>
      <c r="W109" s="304">
        <f t="shared" si="6"/>
        <v>18.900000000000002</v>
      </c>
      <c r="X109" s="36">
        <f>IFERROR(IF(W109=0,"",ROUNDUP(W109/H109,0)*0.00753),"")</f>
        <v>5.271E-2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5">
        <v>4680115880214</v>
      </c>
      <c r="E110" s="316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387" t="s">
        <v>203</v>
      </c>
      <c r="O110" s="334"/>
      <c r="P110" s="334"/>
      <c r="Q110" s="334"/>
      <c r="R110" s="316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5">
        <v>4680115880894</v>
      </c>
      <c r="E111" s="316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433" t="s">
        <v>206</v>
      </c>
      <c r="O111" s="334"/>
      <c r="P111" s="334"/>
      <c r="Q111" s="334"/>
      <c r="R111" s="316"/>
      <c r="S111" s="34"/>
      <c r="T111" s="34"/>
      <c r="U111" s="35" t="s">
        <v>65</v>
      </c>
      <c r="V111" s="303">
        <v>16.5</v>
      </c>
      <c r="W111" s="304">
        <f t="shared" si="6"/>
        <v>17.82</v>
      </c>
      <c r="X111" s="36">
        <f>IFERROR(IF(W111=0,"",ROUNDUP(W111/H111,0)*0.00753),"")</f>
        <v>6.7769999999999997E-2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5">
        <v>4607091385427</v>
      </c>
      <c r="E112" s="316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4"/>
      <c r="P112" s="334"/>
      <c r="Q112" s="334"/>
      <c r="R112" s="316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5">
        <v>4680115882645</v>
      </c>
      <c r="E113" s="316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88" t="s">
        <v>211</v>
      </c>
      <c r="O113" s="334"/>
      <c r="P113" s="334"/>
      <c r="Q113" s="334"/>
      <c r="R113" s="316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5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6"/>
      <c r="N114" s="332" t="s">
        <v>66</v>
      </c>
      <c r="O114" s="330"/>
      <c r="P114" s="330"/>
      <c r="Q114" s="330"/>
      <c r="R114" s="330"/>
      <c r="S114" s="330"/>
      <c r="T114" s="33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20.952380952380953</v>
      </c>
      <c r="W114" s="305">
        <f>IFERROR(W105/H105,"0")+IFERROR(W106/H106,"0")+IFERROR(W107/H107,"0")+IFERROR(W108/H108,"0")+IFERROR(W109/H109,"0")+IFERROR(W110/H110,"0")+IFERROR(W111/H111,"0")+IFERROR(W112/H112,"0")+IFERROR(W113/H113,"0")</f>
        <v>22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0.25097999999999998</v>
      </c>
      <c r="Y114" s="306"/>
      <c r="Z114" s="306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6"/>
      <c r="N115" s="332" t="s">
        <v>66</v>
      </c>
      <c r="O115" s="330"/>
      <c r="P115" s="330"/>
      <c r="Q115" s="330"/>
      <c r="R115" s="330"/>
      <c r="S115" s="330"/>
      <c r="T115" s="331"/>
      <c r="U115" s="37" t="s">
        <v>65</v>
      </c>
      <c r="V115" s="305">
        <f>IFERROR(SUM(V105:V113),"0")</f>
        <v>84.5</v>
      </c>
      <c r="W115" s="305">
        <f>IFERROR(SUM(W105:W113),"0")</f>
        <v>87.12</v>
      </c>
      <c r="X115" s="37"/>
      <c r="Y115" s="306"/>
      <c r="Z115" s="306"/>
    </row>
    <row r="116" spans="1:53" ht="14.25" customHeight="1" x14ac:dyDescent="0.25">
      <c r="A116" s="324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5">
        <v>4607091383065</v>
      </c>
      <c r="E117" s="316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4"/>
      <c r="P117" s="334"/>
      <c r="Q117" s="334"/>
      <c r="R117" s="316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5">
        <v>4680115881532</v>
      </c>
      <c r="E118" s="316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5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4"/>
      <c r="P118" s="334"/>
      <c r="Q118" s="334"/>
      <c r="R118" s="316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5">
        <v>4680115882652</v>
      </c>
      <c r="E119" s="316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4" t="s">
        <v>219</v>
      </c>
      <c r="O119" s="334"/>
      <c r="P119" s="334"/>
      <c r="Q119" s="334"/>
      <c r="R119" s="316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5">
        <v>4680115880238</v>
      </c>
      <c r="E120" s="316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4"/>
      <c r="P120" s="334"/>
      <c r="Q120" s="334"/>
      <c r="R120" s="316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5">
        <v>4680115881464</v>
      </c>
      <c r="E121" s="316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465" t="s">
        <v>224</v>
      </c>
      <c r="O121" s="334"/>
      <c r="P121" s="334"/>
      <c r="Q121" s="334"/>
      <c r="R121" s="316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5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6"/>
      <c r="N122" s="332" t="s">
        <v>66</v>
      </c>
      <c r="O122" s="330"/>
      <c r="P122" s="330"/>
      <c r="Q122" s="330"/>
      <c r="R122" s="330"/>
      <c r="S122" s="330"/>
      <c r="T122" s="33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6"/>
      <c r="N123" s="332" t="s">
        <v>66</v>
      </c>
      <c r="O123" s="330"/>
      <c r="P123" s="330"/>
      <c r="Q123" s="330"/>
      <c r="R123" s="330"/>
      <c r="S123" s="330"/>
      <c r="T123" s="33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8"/>
      <c r="Z124" s="298"/>
    </row>
    <row r="125" spans="1:53" ht="14.25" customHeight="1" x14ac:dyDescent="0.25">
      <c r="A125" s="324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5">
        <v>4607091385168</v>
      </c>
      <c r="E126" s="316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34"/>
      <c r="P126" s="334"/>
      <c r="Q126" s="334"/>
      <c r="R126" s="316"/>
      <c r="S126" s="34"/>
      <c r="T126" s="34"/>
      <c r="U126" s="35" t="s">
        <v>65</v>
      </c>
      <c r="V126" s="303">
        <v>60</v>
      </c>
      <c r="W126" s="304">
        <f>IFERROR(IF(V126="",0,CEILING((V126/$H126),1)*$H126),"")</f>
        <v>64.8</v>
      </c>
      <c r="X126" s="36">
        <f>IFERROR(IF(W126=0,"",ROUNDUP(W126/H126,0)*0.02175),"")</f>
        <v>0.17399999999999999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5">
        <v>4607091383256</v>
      </c>
      <c r="E127" s="316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5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4"/>
      <c r="P127" s="334"/>
      <c r="Q127" s="334"/>
      <c r="R127" s="316"/>
      <c r="S127" s="34"/>
      <c r="T127" s="34"/>
      <c r="U127" s="35" t="s">
        <v>65</v>
      </c>
      <c r="V127" s="303">
        <v>9.9</v>
      </c>
      <c r="W127" s="304">
        <f>IFERROR(IF(V127="",0,CEILING((V127/$H127),1)*$H127),"")</f>
        <v>9.9</v>
      </c>
      <c r="X127" s="36">
        <f>IFERROR(IF(W127=0,"",ROUNDUP(W127/H127,0)*0.00753),"")</f>
        <v>3.7650000000000003E-2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5">
        <v>4607091385748</v>
      </c>
      <c r="E128" s="316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4"/>
      <c r="P128" s="334"/>
      <c r="Q128" s="334"/>
      <c r="R128" s="316"/>
      <c r="S128" s="34"/>
      <c r="T128" s="34"/>
      <c r="U128" s="35" t="s">
        <v>65</v>
      </c>
      <c r="V128" s="303">
        <v>22.5</v>
      </c>
      <c r="W128" s="304">
        <f>IFERROR(IF(V128="",0,CEILING((V128/$H128),1)*$H128),"")</f>
        <v>24.3</v>
      </c>
      <c r="X128" s="36">
        <f>IFERROR(IF(W128=0,"",ROUNDUP(W128/H128,0)*0.00753),"")</f>
        <v>6.7769999999999997E-2</v>
      </c>
      <c r="Y128" s="56"/>
      <c r="Z128" s="57"/>
      <c r="AD128" s="58"/>
      <c r="BA128" s="124" t="s">
        <v>1</v>
      </c>
    </row>
    <row r="129" spans="1:53" x14ac:dyDescent="0.2">
      <c r="A129" s="325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6"/>
      <c r="N129" s="332" t="s">
        <v>66</v>
      </c>
      <c r="O129" s="330"/>
      <c r="P129" s="330"/>
      <c r="Q129" s="330"/>
      <c r="R129" s="330"/>
      <c r="S129" s="330"/>
      <c r="T129" s="331"/>
      <c r="U129" s="37" t="s">
        <v>67</v>
      </c>
      <c r="V129" s="305">
        <f>IFERROR(V126/H126,"0")+IFERROR(V127/H127,"0")+IFERROR(V128/H128,"0")</f>
        <v>20.74074074074074</v>
      </c>
      <c r="W129" s="305">
        <f>IFERROR(W126/H126,"0")+IFERROR(W127/H127,"0")+IFERROR(W128/H128,"0")</f>
        <v>22</v>
      </c>
      <c r="X129" s="305">
        <f>IFERROR(IF(X126="",0,X126),"0")+IFERROR(IF(X127="",0,X127),"0")+IFERROR(IF(X128="",0,X128),"0")</f>
        <v>0.27942</v>
      </c>
      <c r="Y129" s="306"/>
      <c r="Z129" s="306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6"/>
      <c r="N130" s="332" t="s">
        <v>66</v>
      </c>
      <c r="O130" s="330"/>
      <c r="P130" s="330"/>
      <c r="Q130" s="330"/>
      <c r="R130" s="330"/>
      <c r="S130" s="330"/>
      <c r="T130" s="331"/>
      <c r="U130" s="37" t="s">
        <v>65</v>
      </c>
      <c r="V130" s="305">
        <f>IFERROR(SUM(V126:V128),"0")</f>
        <v>92.4</v>
      </c>
      <c r="W130" s="305">
        <f>IFERROR(SUM(W126:W128),"0")</f>
        <v>99</v>
      </c>
      <c r="X130" s="37"/>
      <c r="Y130" s="306"/>
      <c r="Z130" s="306"/>
    </row>
    <row r="131" spans="1:53" ht="27.75" customHeight="1" x14ac:dyDescent="0.2">
      <c r="A131" s="347" t="s">
        <v>232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48"/>
      <c r="Z131" s="48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8"/>
      <c r="Z132" s="298"/>
    </row>
    <row r="133" spans="1:53" ht="14.25" customHeight="1" x14ac:dyDescent="0.25">
      <c r="A133" s="324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5">
        <v>4607091383423</v>
      </c>
      <c r="E134" s="316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4"/>
      <c r="P134" s="334"/>
      <c r="Q134" s="334"/>
      <c r="R134" s="316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5">
        <v>4607091381405</v>
      </c>
      <c r="E135" s="316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4"/>
      <c r="P135" s="334"/>
      <c r="Q135" s="334"/>
      <c r="R135" s="316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5">
        <v>4607091386516</v>
      </c>
      <c r="E136" s="316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4"/>
      <c r="P136" s="334"/>
      <c r="Q136" s="334"/>
      <c r="R136" s="316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5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6"/>
      <c r="N137" s="332" t="s">
        <v>66</v>
      </c>
      <c r="O137" s="330"/>
      <c r="P137" s="330"/>
      <c r="Q137" s="330"/>
      <c r="R137" s="330"/>
      <c r="S137" s="330"/>
      <c r="T137" s="33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6"/>
      <c r="N138" s="332" t="s">
        <v>66</v>
      </c>
      <c r="O138" s="330"/>
      <c r="P138" s="330"/>
      <c r="Q138" s="330"/>
      <c r="R138" s="330"/>
      <c r="S138" s="330"/>
      <c r="T138" s="33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8"/>
      <c r="Z139" s="298"/>
    </row>
    <row r="140" spans="1:53" ht="14.25" customHeight="1" x14ac:dyDescent="0.25">
      <c r="A140" s="324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5">
        <v>4680115880993</v>
      </c>
      <c r="E141" s="316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4"/>
      <c r="P141" s="334"/>
      <c r="Q141" s="334"/>
      <c r="R141" s="316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5">
        <v>4680115881761</v>
      </c>
      <c r="E142" s="316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4"/>
      <c r="P142" s="334"/>
      <c r="Q142" s="334"/>
      <c r="R142" s="316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5">
        <v>4680115881563</v>
      </c>
      <c r="E143" s="316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4"/>
      <c r="P143" s="334"/>
      <c r="Q143" s="334"/>
      <c r="R143" s="316"/>
      <c r="S143" s="34"/>
      <c r="T143" s="34"/>
      <c r="U143" s="35" t="s">
        <v>65</v>
      </c>
      <c r="V143" s="303">
        <v>50</v>
      </c>
      <c r="W143" s="304">
        <f t="shared" si="7"/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5">
        <v>4680115880986</v>
      </c>
      <c r="E144" s="316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4"/>
      <c r="P144" s="334"/>
      <c r="Q144" s="334"/>
      <c r="R144" s="316"/>
      <c r="S144" s="34"/>
      <c r="T144" s="34"/>
      <c r="U144" s="35" t="s">
        <v>65</v>
      </c>
      <c r="V144" s="303">
        <v>35</v>
      </c>
      <c r="W144" s="304">
        <f t="shared" si="7"/>
        <v>35.700000000000003</v>
      </c>
      <c r="X144" s="36">
        <f>IFERROR(IF(W144=0,"",ROUNDUP(W144/H144,0)*0.00502),"")</f>
        <v>8.5339999999999999E-2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5">
        <v>4680115880207</v>
      </c>
      <c r="E145" s="316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4"/>
      <c r="P145" s="334"/>
      <c r="Q145" s="334"/>
      <c r="R145" s="316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5">
        <v>4680115881785</v>
      </c>
      <c r="E146" s="316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4"/>
      <c r="P146" s="334"/>
      <c r="Q146" s="334"/>
      <c r="R146" s="316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5">
        <v>4680115881679</v>
      </c>
      <c r="E147" s="316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5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4"/>
      <c r="P147" s="334"/>
      <c r="Q147" s="334"/>
      <c r="R147" s="316"/>
      <c r="S147" s="34"/>
      <c r="T147" s="34"/>
      <c r="U147" s="35" t="s">
        <v>65</v>
      </c>
      <c r="V147" s="303">
        <v>24.5</v>
      </c>
      <c r="W147" s="304">
        <f t="shared" si="7"/>
        <v>25.200000000000003</v>
      </c>
      <c r="X147" s="36">
        <f>IFERROR(IF(W147=0,"",ROUNDUP(W147/H147,0)*0.00502),"")</f>
        <v>6.0240000000000002E-2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5">
        <v>4680115880191</v>
      </c>
      <c r="E148" s="316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4"/>
      <c r="P148" s="334"/>
      <c r="Q148" s="334"/>
      <c r="R148" s="316"/>
      <c r="S148" s="34"/>
      <c r="T148" s="34"/>
      <c r="U148" s="35" t="s">
        <v>65</v>
      </c>
      <c r="V148" s="303">
        <v>9.6000000000000014</v>
      </c>
      <c r="W148" s="304">
        <f t="shared" si="7"/>
        <v>9.6</v>
      </c>
      <c r="X148" s="36">
        <f>IFERROR(IF(W148=0,"",ROUNDUP(W148/H148,0)*0.00753),"")</f>
        <v>3.0120000000000001E-2</v>
      </c>
      <c r="Y148" s="56"/>
      <c r="Z148" s="57"/>
      <c r="AD148" s="58"/>
      <c r="BA148" s="135" t="s">
        <v>1</v>
      </c>
    </row>
    <row r="149" spans="1:53" x14ac:dyDescent="0.2">
      <c r="A149" s="325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6"/>
      <c r="N149" s="332" t="s">
        <v>66</v>
      </c>
      <c r="O149" s="330"/>
      <c r="P149" s="330"/>
      <c r="Q149" s="330"/>
      <c r="R149" s="330"/>
      <c r="S149" s="330"/>
      <c r="T149" s="33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44.238095238095234</v>
      </c>
      <c r="W149" s="305">
        <f>IFERROR(W141/H141,"0")+IFERROR(W142/H142,"0")+IFERROR(W143/H143,"0")+IFERROR(W144/H144,"0")+IFERROR(W145/H145,"0")+IFERROR(W146/H146,"0")+IFERROR(W147/H147,"0")+IFERROR(W148/H148,"0")</f>
        <v>45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0.26605999999999996</v>
      </c>
      <c r="Y149" s="306"/>
      <c r="Z149" s="306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6"/>
      <c r="N150" s="332" t="s">
        <v>66</v>
      </c>
      <c r="O150" s="330"/>
      <c r="P150" s="330"/>
      <c r="Q150" s="330"/>
      <c r="R150" s="330"/>
      <c r="S150" s="330"/>
      <c r="T150" s="331"/>
      <c r="U150" s="37" t="s">
        <v>65</v>
      </c>
      <c r="V150" s="305">
        <f>IFERROR(SUM(V141:V148),"0")</f>
        <v>119.1</v>
      </c>
      <c r="W150" s="305">
        <f>IFERROR(SUM(W141:W148),"0")</f>
        <v>120.9</v>
      </c>
      <c r="X150" s="37"/>
      <c r="Y150" s="306"/>
      <c r="Z150" s="306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8"/>
      <c r="Z151" s="298"/>
    </row>
    <row r="152" spans="1:53" ht="14.25" customHeight="1" x14ac:dyDescent="0.25">
      <c r="A152" s="324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5">
        <v>4680115881402</v>
      </c>
      <c r="E153" s="316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4"/>
      <c r="P153" s="334"/>
      <c r="Q153" s="334"/>
      <c r="R153" s="316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5">
        <v>4680115881396</v>
      </c>
      <c r="E154" s="316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4"/>
      <c r="P154" s="334"/>
      <c r="Q154" s="334"/>
      <c r="R154" s="316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5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6"/>
      <c r="N155" s="332" t="s">
        <v>66</v>
      </c>
      <c r="O155" s="330"/>
      <c r="P155" s="330"/>
      <c r="Q155" s="330"/>
      <c r="R155" s="330"/>
      <c r="S155" s="330"/>
      <c r="T155" s="33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6"/>
      <c r="N156" s="332" t="s">
        <v>66</v>
      </c>
      <c r="O156" s="330"/>
      <c r="P156" s="330"/>
      <c r="Q156" s="330"/>
      <c r="R156" s="330"/>
      <c r="S156" s="330"/>
      <c r="T156" s="33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24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5">
        <v>4680115882935</v>
      </c>
      <c r="E158" s="316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74" t="s">
        <v>264</v>
      </c>
      <c r="O158" s="334"/>
      <c r="P158" s="334"/>
      <c r="Q158" s="334"/>
      <c r="R158" s="316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5">
        <v>4680115880764</v>
      </c>
      <c r="E159" s="316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4"/>
      <c r="P159" s="334"/>
      <c r="Q159" s="334"/>
      <c r="R159" s="316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5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6"/>
      <c r="N160" s="332" t="s">
        <v>66</v>
      </c>
      <c r="O160" s="330"/>
      <c r="P160" s="330"/>
      <c r="Q160" s="330"/>
      <c r="R160" s="330"/>
      <c r="S160" s="330"/>
      <c r="T160" s="33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6"/>
      <c r="N161" s="332" t="s">
        <v>66</v>
      </c>
      <c r="O161" s="330"/>
      <c r="P161" s="330"/>
      <c r="Q161" s="330"/>
      <c r="R161" s="330"/>
      <c r="S161" s="330"/>
      <c r="T161" s="33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24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5">
        <v>4680115882683</v>
      </c>
      <c r="E163" s="316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4"/>
      <c r="P163" s="334"/>
      <c r="Q163" s="334"/>
      <c r="R163" s="316"/>
      <c r="S163" s="34"/>
      <c r="T163" s="34"/>
      <c r="U163" s="35" t="s">
        <v>65</v>
      </c>
      <c r="V163" s="303">
        <v>60</v>
      </c>
      <c r="W163" s="304">
        <f>IFERROR(IF(V163="",0,CEILING((V163/$H163),1)*$H163),"")</f>
        <v>64.800000000000011</v>
      </c>
      <c r="X163" s="36">
        <f>IFERROR(IF(W163=0,"",ROUNDUP(W163/H163,0)*0.00937),"")</f>
        <v>0.11244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5">
        <v>4680115882690</v>
      </c>
      <c r="E164" s="316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4"/>
      <c r="P164" s="334"/>
      <c r="Q164" s="334"/>
      <c r="R164" s="316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5">
        <v>4680115882669</v>
      </c>
      <c r="E165" s="316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4"/>
      <c r="P165" s="334"/>
      <c r="Q165" s="334"/>
      <c r="R165" s="316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5">
        <v>4680115882676</v>
      </c>
      <c r="E166" s="316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4"/>
      <c r="P166" s="334"/>
      <c r="Q166" s="334"/>
      <c r="R166" s="316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5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6"/>
      <c r="N167" s="332" t="s">
        <v>66</v>
      </c>
      <c r="O167" s="330"/>
      <c r="P167" s="330"/>
      <c r="Q167" s="330"/>
      <c r="R167" s="330"/>
      <c r="S167" s="330"/>
      <c r="T167" s="331"/>
      <c r="U167" s="37" t="s">
        <v>67</v>
      </c>
      <c r="V167" s="305">
        <f>IFERROR(V163/H163,"0")+IFERROR(V164/H164,"0")+IFERROR(V165/H165,"0")+IFERROR(V166/H166,"0")</f>
        <v>11.111111111111111</v>
      </c>
      <c r="W167" s="305">
        <f>IFERROR(W163/H163,"0")+IFERROR(W164/H164,"0")+IFERROR(W165/H165,"0")+IFERROR(W166/H166,"0")</f>
        <v>12.000000000000002</v>
      </c>
      <c r="X167" s="305">
        <f>IFERROR(IF(X163="",0,X163),"0")+IFERROR(IF(X164="",0,X164),"0")+IFERROR(IF(X165="",0,X165),"0")+IFERROR(IF(X166="",0,X166),"0")</f>
        <v>0.11244</v>
      </c>
      <c r="Y167" s="306"/>
      <c r="Z167" s="306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6"/>
      <c r="N168" s="332" t="s">
        <v>66</v>
      </c>
      <c r="O168" s="330"/>
      <c r="P168" s="330"/>
      <c r="Q168" s="330"/>
      <c r="R168" s="330"/>
      <c r="S168" s="330"/>
      <c r="T168" s="331"/>
      <c r="U168" s="37" t="s">
        <v>65</v>
      </c>
      <c r="V168" s="305">
        <f>IFERROR(SUM(V163:V166),"0")</f>
        <v>60</v>
      </c>
      <c r="W168" s="305">
        <f>IFERROR(SUM(W163:W166),"0")</f>
        <v>64.800000000000011</v>
      </c>
      <c r="X168" s="37"/>
      <c r="Y168" s="306"/>
      <c r="Z168" s="306"/>
    </row>
    <row r="169" spans="1:53" ht="14.25" customHeight="1" x14ac:dyDescent="0.25">
      <c r="A169" s="324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5">
        <v>4680115881556</v>
      </c>
      <c r="E170" s="316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4"/>
      <c r="P170" s="334"/>
      <c r="Q170" s="334"/>
      <c r="R170" s="316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5">
        <v>4680115880573</v>
      </c>
      <c r="E171" s="316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4" t="s">
        <v>279</v>
      </c>
      <c r="O171" s="334"/>
      <c r="P171" s="334"/>
      <c r="Q171" s="334"/>
      <c r="R171" s="316"/>
      <c r="S171" s="34"/>
      <c r="T171" s="34"/>
      <c r="U171" s="35" t="s">
        <v>65</v>
      </c>
      <c r="V171" s="303">
        <v>100</v>
      </c>
      <c r="W171" s="304">
        <f t="shared" si="8"/>
        <v>104.39999999999999</v>
      </c>
      <c r="X171" s="36">
        <f>IFERROR(IF(W171=0,"",ROUNDUP(W171/H171,0)*0.02175),"")</f>
        <v>0.26100000000000001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5">
        <v>4680115881594</v>
      </c>
      <c r="E172" s="316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4"/>
      <c r="P172" s="334"/>
      <c r="Q172" s="334"/>
      <c r="R172" s="316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5">
        <v>4680115881587</v>
      </c>
      <c r="E173" s="316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89" t="s">
        <v>284</v>
      </c>
      <c r="O173" s="334"/>
      <c r="P173" s="334"/>
      <c r="Q173" s="334"/>
      <c r="R173" s="316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5">
        <v>4680115880962</v>
      </c>
      <c r="E174" s="316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4"/>
      <c r="P174" s="334"/>
      <c r="Q174" s="334"/>
      <c r="R174" s="316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5">
        <v>4680115881617</v>
      </c>
      <c r="E175" s="316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6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4"/>
      <c r="P175" s="334"/>
      <c r="Q175" s="334"/>
      <c r="R175" s="316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5">
        <v>4680115881228</v>
      </c>
      <c r="E176" s="316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75" t="s">
        <v>291</v>
      </c>
      <c r="O176" s="334"/>
      <c r="P176" s="334"/>
      <c r="Q176" s="334"/>
      <c r="R176" s="316"/>
      <c r="S176" s="34"/>
      <c r="T176" s="34"/>
      <c r="U176" s="35" t="s">
        <v>65</v>
      </c>
      <c r="V176" s="303">
        <v>32</v>
      </c>
      <c r="W176" s="304">
        <f t="shared" si="8"/>
        <v>33.6</v>
      </c>
      <c r="X176" s="36">
        <f>IFERROR(IF(W176=0,"",ROUNDUP(W176/H176,0)*0.00753),"")</f>
        <v>0.10542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5">
        <v>4680115881037</v>
      </c>
      <c r="E177" s="316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6" t="s">
        <v>294</v>
      </c>
      <c r="O177" s="334"/>
      <c r="P177" s="334"/>
      <c r="Q177" s="334"/>
      <c r="R177" s="316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5">
        <v>4680115881211</v>
      </c>
      <c r="E178" s="316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4"/>
      <c r="P178" s="334"/>
      <c r="Q178" s="334"/>
      <c r="R178" s="316"/>
      <c r="S178" s="34"/>
      <c r="T178" s="34"/>
      <c r="U178" s="35" t="s">
        <v>65</v>
      </c>
      <c r="V178" s="303">
        <v>48</v>
      </c>
      <c r="W178" s="304">
        <f t="shared" si="8"/>
        <v>48</v>
      </c>
      <c r="X178" s="36">
        <f>IFERROR(IF(W178=0,"",ROUNDUP(W178/H178,0)*0.00753),"")</f>
        <v>0.15060000000000001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5">
        <v>4680115881020</v>
      </c>
      <c r="E179" s="316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4"/>
      <c r="P179" s="334"/>
      <c r="Q179" s="334"/>
      <c r="R179" s="316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5">
        <v>4680115882195</v>
      </c>
      <c r="E180" s="316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4"/>
      <c r="P180" s="334"/>
      <c r="Q180" s="334"/>
      <c r="R180" s="316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5">
        <v>4680115882607</v>
      </c>
      <c r="E181" s="316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59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4"/>
      <c r="P181" s="334"/>
      <c r="Q181" s="334"/>
      <c r="R181" s="316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5">
        <v>4680115880092</v>
      </c>
      <c r="E182" s="316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3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4"/>
      <c r="P182" s="334"/>
      <c r="Q182" s="334"/>
      <c r="R182" s="316"/>
      <c r="S182" s="34"/>
      <c r="T182" s="34"/>
      <c r="U182" s="35" t="s">
        <v>65</v>
      </c>
      <c r="V182" s="303">
        <v>80</v>
      </c>
      <c r="W182" s="304">
        <f t="shared" si="8"/>
        <v>81.599999999999994</v>
      </c>
      <c r="X182" s="36">
        <f t="shared" si="9"/>
        <v>0.25602000000000003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5">
        <v>4680115880221</v>
      </c>
      <c r="E183" s="316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4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4"/>
      <c r="P183" s="334"/>
      <c r="Q183" s="334"/>
      <c r="R183" s="316"/>
      <c r="S183" s="34"/>
      <c r="T183" s="34"/>
      <c r="U183" s="35" t="s">
        <v>65</v>
      </c>
      <c r="V183" s="303">
        <v>80</v>
      </c>
      <c r="W183" s="304">
        <f t="shared" si="8"/>
        <v>81.599999999999994</v>
      </c>
      <c r="X183" s="36">
        <f t="shared" si="9"/>
        <v>0.25602000000000003</v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5">
        <v>4680115882942</v>
      </c>
      <c r="E184" s="316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4"/>
      <c r="P184" s="334"/>
      <c r="Q184" s="334"/>
      <c r="R184" s="316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5">
        <v>4680115880504</v>
      </c>
      <c r="E185" s="316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4"/>
      <c r="P185" s="334"/>
      <c r="Q185" s="334"/>
      <c r="R185" s="316"/>
      <c r="S185" s="34"/>
      <c r="T185" s="34"/>
      <c r="U185" s="35" t="s">
        <v>65</v>
      </c>
      <c r="V185" s="303">
        <v>6</v>
      </c>
      <c r="W185" s="304">
        <f t="shared" si="8"/>
        <v>7.1999999999999993</v>
      </c>
      <c r="X185" s="36">
        <f t="shared" si="9"/>
        <v>2.2589999999999999E-2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5">
        <v>4680115882164</v>
      </c>
      <c r="E186" s="316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4"/>
      <c r="P186" s="334"/>
      <c r="Q186" s="334"/>
      <c r="R186" s="316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5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6"/>
      <c r="N187" s="332" t="s">
        <v>66</v>
      </c>
      <c r="O187" s="330"/>
      <c r="P187" s="330"/>
      <c r="Q187" s="330"/>
      <c r="R187" s="330"/>
      <c r="S187" s="330"/>
      <c r="T187" s="33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113.99425287356323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117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1.05165</v>
      </c>
      <c r="Y187" s="306"/>
      <c r="Z187" s="306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6"/>
      <c r="N188" s="332" t="s">
        <v>66</v>
      </c>
      <c r="O188" s="330"/>
      <c r="P188" s="330"/>
      <c r="Q188" s="330"/>
      <c r="R188" s="330"/>
      <c r="S188" s="330"/>
      <c r="T188" s="331"/>
      <c r="U188" s="37" t="s">
        <v>65</v>
      </c>
      <c r="V188" s="305">
        <f>IFERROR(SUM(V170:V186),"0")</f>
        <v>346</v>
      </c>
      <c r="W188" s="305">
        <f>IFERROR(SUM(W170:W186),"0")</f>
        <v>356.40000000000003</v>
      </c>
      <c r="X188" s="37"/>
      <c r="Y188" s="306"/>
      <c r="Z188" s="306"/>
    </row>
    <row r="189" spans="1:53" ht="14.25" customHeight="1" x14ac:dyDescent="0.25">
      <c r="A189" s="324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5">
        <v>4680115880801</v>
      </c>
      <c r="E190" s="316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4"/>
      <c r="P190" s="334"/>
      <c r="Q190" s="334"/>
      <c r="R190" s="316"/>
      <c r="S190" s="34"/>
      <c r="T190" s="34"/>
      <c r="U190" s="35" t="s">
        <v>65</v>
      </c>
      <c r="V190" s="303">
        <v>28</v>
      </c>
      <c r="W190" s="304">
        <f>IFERROR(IF(V190="",0,CEILING((V190/$H190),1)*$H190),"")</f>
        <v>28.799999999999997</v>
      </c>
      <c r="X190" s="36">
        <f>IFERROR(IF(W190=0,"",ROUNDUP(W190/H190,0)*0.00753),"")</f>
        <v>9.0359999999999996E-2</v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5">
        <v>4680115880818</v>
      </c>
      <c r="E191" s="316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7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4"/>
      <c r="P191" s="334"/>
      <c r="Q191" s="334"/>
      <c r="R191" s="316"/>
      <c r="S191" s="34"/>
      <c r="T191" s="34"/>
      <c r="U191" s="35" t="s">
        <v>65</v>
      </c>
      <c r="V191" s="303">
        <v>16</v>
      </c>
      <c r="W191" s="304">
        <f>IFERROR(IF(V191="",0,CEILING((V191/$H191),1)*$H191),"")</f>
        <v>16.8</v>
      </c>
      <c r="X191" s="36">
        <f>IFERROR(IF(W191=0,"",ROUNDUP(W191/H191,0)*0.00753),"")</f>
        <v>5.271E-2</v>
      </c>
      <c r="Y191" s="56"/>
      <c r="Z191" s="57"/>
      <c r="AD191" s="58"/>
      <c r="BA191" s="162" t="s">
        <v>1</v>
      </c>
    </row>
    <row r="192" spans="1:53" x14ac:dyDescent="0.2">
      <c r="A192" s="325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6"/>
      <c r="N192" s="332" t="s">
        <v>66</v>
      </c>
      <c r="O192" s="330"/>
      <c r="P192" s="330"/>
      <c r="Q192" s="330"/>
      <c r="R192" s="330"/>
      <c r="S192" s="330"/>
      <c r="T192" s="331"/>
      <c r="U192" s="37" t="s">
        <v>67</v>
      </c>
      <c r="V192" s="305">
        <f>IFERROR(V190/H190,"0")+IFERROR(V191/H191,"0")</f>
        <v>18.333333333333336</v>
      </c>
      <c r="W192" s="305">
        <f>IFERROR(W190/H190,"0")+IFERROR(W191/H191,"0")</f>
        <v>19</v>
      </c>
      <c r="X192" s="305">
        <f>IFERROR(IF(X190="",0,X190),"0")+IFERROR(IF(X191="",0,X191),"0")</f>
        <v>0.14307</v>
      </c>
      <c r="Y192" s="306"/>
      <c r="Z192" s="306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6"/>
      <c r="N193" s="332" t="s">
        <v>66</v>
      </c>
      <c r="O193" s="330"/>
      <c r="P193" s="330"/>
      <c r="Q193" s="330"/>
      <c r="R193" s="330"/>
      <c r="S193" s="330"/>
      <c r="T193" s="331"/>
      <c r="U193" s="37" t="s">
        <v>65</v>
      </c>
      <c r="V193" s="305">
        <f>IFERROR(SUM(V190:V191),"0")</f>
        <v>44</v>
      </c>
      <c r="W193" s="305">
        <f>IFERROR(SUM(W190:W191),"0")</f>
        <v>45.599999999999994</v>
      </c>
      <c r="X193" s="37"/>
      <c r="Y193" s="306"/>
      <c r="Z193" s="306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8"/>
      <c r="Z194" s="298"/>
    </row>
    <row r="195" spans="1:53" ht="14.25" customHeight="1" x14ac:dyDescent="0.25">
      <c r="A195" s="324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5">
        <v>4607091387445</v>
      </c>
      <c r="E196" s="316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4"/>
      <c r="P196" s="334"/>
      <c r="Q196" s="334"/>
      <c r="R196" s="316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5">
        <v>4607091386004</v>
      </c>
      <c r="E197" s="316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4"/>
      <c r="P197" s="334"/>
      <c r="Q197" s="334"/>
      <c r="R197" s="316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5">
        <v>4607091386004</v>
      </c>
      <c r="E198" s="316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41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4"/>
      <c r="P198" s="334"/>
      <c r="Q198" s="334"/>
      <c r="R198" s="316"/>
      <c r="S198" s="34"/>
      <c r="T198" s="34"/>
      <c r="U198" s="35" t="s">
        <v>65</v>
      </c>
      <c r="V198" s="303">
        <v>190</v>
      </c>
      <c r="W198" s="304">
        <f t="shared" si="10"/>
        <v>194.4</v>
      </c>
      <c r="X198" s="36">
        <f>IFERROR(IF(W198=0,"",ROUNDUP(W198/H198,0)*0.02175),"")</f>
        <v>0.39149999999999996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5">
        <v>4607091386073</v>
      </c>
      <c r="E199" s="316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4"/>
      <c r="P199" s="334"/>
      <c r="Q199" s="334"/>
      <c r="R199" s="316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5">
        <v>4607091387322</v>
      </c>
      <c r="E200" s="316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4"/>
      <c r="P200" s="334"/>
      <c r="Q200" s="334"/>
      <c r="R200" s="316"/>
      <c r="S200" s="34"/>
      <c r="T200" s="34"/>
      <c r="U200" s="35" t="s">
        <v>65</v>
      </c>
      <c r="V200" s="303">
        <v>50</v>
      </c>
      <c r="W200" s="304">
        <f t="shared" si="10"/>
        <v>54</v>
      </c>
      <c r="X200" s="36">
        <f>IFERROR(IF(W200=0,"",ROUNDUP(W200/H200,0)*0.02175),"")</f>
        <v>0.10874999999999999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5">
        <v>4607091387322</v>
      </c>
      <c r="E201" s="316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4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4"/>
      <c r="P201" s="334"/>
      <c r="Q201" s="334"/>
      <c r="R201" s="316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5">
        <v>4607091387377</v>
      </c>
      <c r="E202" s="316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4"/>
      <c r="P202" s="334"/>
      <c r="Q202" s="334"/>
      <c r="R202" s="316"/>
      <c r="S202" s="34"/>
      <c r="T202" s="34"/>
      <c r="U202" s="35" t="s">
        <v>65</v>
      </c>
      <c r="V202" s="303">
        <v>70</v>
      </c>
      <c r="W202" s="304">
        <f t="shared" si="10"/>
        <v>75.600000000000009</v>
      </c>
      <c r="X202" s="36">
        <f>IFERROR(IF(W202=0,"",ROUNDUP(W202/H202,0)*0.02175),"")</f>
        <v>0.15225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5">
        <v>4607091387353</v>
      </c>
      <c r="E203" s="316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4"/>
      <c r="P203" s="334"/>
      <c r="Q203" s="334"/>
      <c r="R203" s="316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5">
        <v>4607091386011</v>
      </c>
      <c r="E204" s="316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4"/>
      <c r="P204" s="334"/>
      <c r="Q204" s="334"/>
      <c r="R204" s="316"/>
      <c r="S204" s="34"/>
      <c r="T204" s="34"/>
      <c r="U204" s="35" t="s">
        <v>65</v>
      </c>
      <c r="V204" s="303">
        <v>55</v>
      </c>
      <c r="W204" s="304">
        <f t="shared" si="10"/>
        <v>55</v>
      </c>
      <c r="X204" s="36">
        <f t="shared" ref="X204:X210" si="11">IFERROR(IF(W204=0,"",ROUNDUP(W204/H204,0)*0.00937),"")</f>
        <v>0.10306999999999999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5">
        <v>4607091387308</v>
      </c>
      <c r="E205" s="316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4"/>
      <c r="P205" s="334"/>
      <c r="Q205" s="334"/>
      <c r="R205" s="316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5">
        <v>4607091387339</v>
      </c>
      <c r="E206" s="316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4"/>
      <c r="P206" s="334"/>
      <c r="Q206" s="334"/>
      <c r="R206" s="316"/>
      <c r="S206" s="34"/>
      <c r="T206" s="34"/>
      <c r="U206" s="35" t="s">
        <v>65</v>
      </c>
      <c r="V206" s="303">
        <v>15</v>
      </c>
      <c r="W206" s="304">
        <f t="shared" si="10"/>
        <v>15</v>
      </c>
      <c r="X206" s="36">
        <f t="shared" si="11"/>
        <v>2.811E-2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5">
        <v>4680115882638</v>
      </c>
      <c r="E207" s="316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4"/>
      <c r="P207" s="334"/>
      <c r="Q207" s="334"/>
      <c r="R207" s="316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5">
        <v>4680115881938</v>
      </c>
      <c r="E208" s="316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4"/>
      <c r="P208" s="334"/>
      <c r="Q208" s="334"/>
      <c r="R208" s="316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5">
        <v>4607091387346</v>
      </c>
      <c r="E209" s="316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4"/>
      <c r="P209" s="334"/>
      <c r="Q209" s="334"/>
      <c r="R209" s="316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5">
        <v>4607091389807</v>
      </c>
      <c r="E210" s="316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4"/>
      <c r="P210" s="334"/>
      <c r="Q210" s="334"/>
      <c r="R210" s="316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5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6"/>
      <c r="N211" s="332" t="s">
        <v>66</v>
      </c>
      <c r="O211" s="330"/>
      <c r="P211" s="330"/>
      <c r="Q211" s="330"/>
      <c r="R211" s="330"/>
      <c r="S211" s="330"/>
      <c r="T211" s="33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42.703703703703702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44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0.78367999999999993</v>
      </c>
      <c r="Y211" s="306"/>
      <c r="Z211" s="306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6"/>
      <c r="N212" s="332" t="s">
        <v>66</v>
      </c>
      <c r="O212" s="330"/>
      <c r="P212" s="330"/>
      <c r="Q212" s="330"/>
      <c r="R212" s="330"/>
      <c r="S212" s="330"/>
      <c r="T212" s="331"/>
      <c r="U212" s="37" t="s">
        <v>65</v>
      </c>
      <c r="V212" s="305">
        <f>IFERROR(SUM(V196:V210),"0")</f>
        <v>380</v>
      </c>
      <c r="W212" s="305">
        <f>IFERROR(SUM(W196:W210),"0")</f>
        <v>394</v>
      </c>
      <c r="X212" s="37"/>
      <c r="Y212" s="306"/>
      <c r="Z212" s="306"/>
    </row>
    <row r="213" spans="1:53" ht="14.25" customHeight="1" x14ac:dyDescent="0.25">
      <c r="A213" s="324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5">
        <v>4680115881914</v>
      </c>
      <c r="E214" s="316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4"/>
      <c r="P214" s="334"/>
      <c r="Q214" s="334"/>
      <c r="R214" s="316"/>
      <c r="S214" s="34"/>
      <c r="T214" s="34"/>
      <c r="U214" s="35" t="s">
        <v>65</v>
      </c>
      <c r="V214" s="303">
        <v>12</v>
      </c>
      <c r="W214" s="304">
        <f>IFERROR(IF(V214="",0,CEILING((V214/$H214),1)*$H214),"")</f>
        <v>12</v>
      </c>
      <c r="X214" s="36">
        <f>IFERROR(IF(W214=0,"",ROUNDUP(W214/H214,0)*0.00937),"")</f>
        <v>2.811E-2</v>
      </c>
      <c r="Y214" s="56"/>
      <c r="Z214" s="57"/>
      <c r="AD214" s="58"/>
      <c r="BA214" s="178" t="s">
        <v>1</v>
      </c>
    </row>
    <row r="215" spans="1:53" x14ac:dyDescent="0.2">
      <c r="A215" s="325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6"/>
      <c r="N215" s="332" t="s">
        <v>66</v>
      </c>
      <c r="O215" s="330"/>
      <c r="P215" s="330"/>
      <c r="Q215" s="330"/>
      <c r="R215" s="330"/>
      <c r="S215" s="330"/>
      <c r="T215" s="331"/>
      <c r="U215" s="37" t="s">
        <v>67</v>
      </c>
      <c r="V215" s="305">
        <f>IFERROR(V214/H214,"0")</f>
        <v>3</v>
      </c>
      <c r="W215" s="305">
        <f>IFERROR(W214/H214,"0")</f>
        <v>3</v>
      </c>
      <c r="X215" s="305">
        <f>IFERROR(IF(X214="",0,X214),"0")</f>
        <v>2.811E-2</v>
      </c>
      <c r="Y215" s="306"/>
      <c r="Z215" s="306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6"/>
      <c r="N216" s="332" t="s">
        <v>66</v>
      </c>
      <c r="O216" s="330"/>
      <c r="P216" s="330"/>
      <c r="Q216" s="330"/>
      <c r="R216" s="330"/>
      <c r="S216" s="330"/>
      <c r="T216" s="331"/>
      <c r="U216" s="37" t="s">
        <v>65</v>
      </c>
      <c r="V216" s="305">
        <f>IFERROR(SUM(V214:V214),"0")</f>
        <v>12</v>
      </c>
      <c r="W216" s="305">
        <f>IFERROR(SUM(W214:W214),"0")</f>
        <v>12</v>
      </c>
      <c r="X216" s="37"/>
      <c r="Y216" s="306"/>
      <c r="Z216" s="306"/>
    </row>
    <row r="217" spans="1:53" ht="14.25" customHeight="1" x14ac:dyDescent="0.25">
      <c r="A217" s="324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5">
        <v>4607091387193</v>
      </c>
      <c r="E218" s="316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4"/>
      <c r="P218" s="334"/>
      <c r="Q218" s="334"/>
      <c r="R218" s="316"/>
      <c r="S218" s="34"/>
      <c r="T218" s="34"/>
      <c r="U218" s="35" t="s">
        <v>65</v>
      </c>
      <c r="V218" s="303">
        <v>120</v>
      </c>
      <c r="W218" s="304">
        <f>IFERROR(IF(V218="",0,CEILING((V218/$H218),1)*$H218),"")</f>
        <v>121.80000000000001</v>
      </c>
      <c r="X218" s="36">
        <f>IFERROR(IF(W218=0,"",ROUNDUP(W218/H218,0)*0.00753),"")</f>
        <v>0.21837000000000001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5">
        <v>4607091387230</v>
      </c>
      <c r="E219" s="316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4"/>
      <c r="P219" s="334"/>
      <c r="Q219" s="334"/>
      <c r="R219" s="316"/>
      <c r="S219" s="34"/>
      <c r="T219" s="34"/>
      <c r="U219" s="35" t="s">
        <v>65</v>
      </c>
      <c r="V219" s="303">
        <v>70</v>
      </c>
      <c r="W219" s="304">
        <f>IFERROR(IF(V219="",0,CEILING((V219/$H219),1)*$H219),"")</f>
        <v>71.400000000000006</v>
      </c>
      <c r="X219" s="36">
        <f>IFERROR(IF(W219=0,"",ROUNDUP(W219/H219,0)*0.00753),"")</f>
        <v>0.12801000000000001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5">
        <v>4607091387285</v>
      </c>
      <c r="E220" s="316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4"/>
      <c r="P220" s="334"/>
      <c r="Q220" s="334"/>
      <c r="R220" s="316"/>
      <c r="S220" s="34"/>
      <c r="T220" s="34"/>
      <c r="U220" s="35" t="s">
        <v>65</v>
      </c>
      <c r="V220" s="303">
        <v>28</v>
      </c>
      <c r="W220" s="304">
        <f>IFERROR(IF(V220="",0,CEILING((V220/$H220),1)*$H220),"")</f>
        <v>29.400000000000002</v>
      </c>
      <c r="X220" s="36">
        <f>IFERROR(IF(W220=0,"",ROUNDUP(W220/H220,0)*0.00502),"")</f>
        <v>7.0280000000000009E-2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5">
        <v>4607091389845</v>
      </c>
      <c r="E221" s="316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5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4"/>
      <c r="P221" s="334"/>
      <c r="Q221" s="334"/>
      <c r="R221" s="316"/>
      <c r="S221" s="34"/>
      <c r="T221" s="34"/>
      <c r="U221" s="35" t="s">
        <v>65</v>
      </c>
      <c r="V221" s="303">
        <v>31.5</v>
      </c>
      <c r="W221" s="304">
        <f>IFERROR(IF(V221="",0,CEILING((V221/$H221),1)*$H221),"")</f>
        <v>31.5</v>
      </c>
      <c r="X221" s="36">
        <f>IFERROR(IF(W221=0,"",ROUNDUP(W221/H221,0)*0.00502),"")</f>
        <v>7.5300000000000006E-2</v>
      </c>
      <c r="Y221" s="56"/>
      <c r="Z221" s="57"/>
      <c r="AD221" s="58"/>
      <c r="BA221" s="182" t="s">
        <v>1</v>
      </c>
    </row>
    <row r="222" spans="1:53" x14ac:dyDescent="0.2">
      <c r="A222" s="325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6"/>
      <c r="N222" s="332" t="s">
        <v>66</v>
      </c>
      <c r="O222" s="330"/>
      <c r="P222" s="330"/>
      <c r="Q222" s="330"/>
      <c r="R222" s="330"/>
      <c r="S222" s="330"/>
      <c r="T222" s="331"/>
      <c r="U222" s="37" t="s">
        <v>67</v>
      </c>
      <c r="V222" s="305">
        <f>IFERROR(V218/H218,"0")+IFERROR(V219/H219,"0")+IFERROR(V220/H220,"0")+IFERROR(V221/H221,"0")</f>
        <v>73.571428571428569</v>
      </c>
      <c r="W222" s="305">
        <f>IFERROR(W218/H218,"0")+IFERROR(W219/H219,"0")+IFERROR(W220/H220,"0")+IFERROR(W221/H221,"0")</f>
        <v>75</v>
      </c>
      <c r="X222" s="305">
        <f>IFERROR(IF(X218="",0,X218),"0")+IFERROR(IF(X219="",0,X219),"0")+IFERROR(IF(X220="",0,X220),"0")+IFERROR(IF(X221="",0,X221),"0")</f>
        <v>0.49196000000000006</v>
      </c>
      <c r="Y222" s="306"/>
      <c r="Z222" s="306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6"/>
      <c r="N223" s="332" t="s">
        <v>66</v>
      </c>
      <c r="O223" s="330"/>
      <c r="P223" s="330"/>
      <c r="Q223" s="330"/>
      <c r="R223" s="330"/>
      <c r="S223" s="330"/>
      <c r="T223" s="331"/>
      <c r="U223" s="37" t="s">
        <v>65</v>
      </c>
      <c r="V223" s="305">
        <f>IFERROR(SUM(V218:V221),"0")</f>
        <v>249.5</v>
      </c>
      <c r="W223" s="305">
        <f>IFERROR(SUM(W218:W221),"0")</f>
        <v>254.10000000000002</v>
      </c>
      <c r="X223" s="37"/>
      <c r="Y223" s="306"/>
      <c r="Z223" s="306"/>
    </row>
    <row r="224" spans="1:53" ht="14.25" customHeight="1" x14ac:dyDescent="0.25">
      <c r="A224" s="324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5">
        <v>4607091387766</v>
      </c>
      <c r="E225" s="316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4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4"/>
      <c r="P225" s="334"/>
      <c r="Q225" s="334"/>
      <c r="R225" s="316"/>
      <c r="S225" s="34"/>
      <c r="T225" s="34"/>
      <c r="U225" s="35" t="s">
        <v>65</v>
      </c>
      <c r="V225" s="303">
        <v>1700</v>
      </c>
      <c r="W225" s="304">
        <f t="shared" ref="W225:W231" si="12">IFERROR(IF(V225="",0,CEILING((V225/$H225),1)*$H225),"")</f>
        <v>1701</v>
      </c>
      <c r="X225" s="36">
        <f>IFERROR(IF(W225=0,"",ROUNDUP(W225/H225,0)*0.02175),"")</f>
        <v>4.5674999999999999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5">
        <v>4607091387957</v>
      </c>
      <c r="E226" s="316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4"/>
      <c r="P226" s="334"/>
      <c r="Q226" s="334"/>
      <c r="R226" s="316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5">
        <v>4607091387964</v>
      </c>
      <c r="E227" s="316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4"/>
      <c r="P227" s="334"/>
      <c r="Q227" s="334"/>
      <c r="R227" s="316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5">
        <v>4607091381672</v>
      </c>
      <c r="E228" s="316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34"/>
      <c r="P228" s="334"/>
      <c r="Q228" s="334"/>
      <c r="R228" s="316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5">
        <v>4607091387537</v>
      </c>
      <c r="E229" s="316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34"/>
      <c r="P229" s="334"/>
      <c r="Q229" s="334"/>
      <c r="R229" s="316"/>
      <c r="S229" s="34"/>
      <c r="T229" s="34"/>
      <c r="U229" s="35" t="s">
        <v>65</v>
      </c>
      <c r="V229" s="303">
        <v>9</v>
      </c>
      <c r="W229" s="304">
        <f t="shared" si="12"/>
        <v>10.8</v>
      </c>
      <c r="X229" s="36">
        <f>IFERROR(IF(W229=0,"",ROUNDUP(W229/H229,0)*0.00753),"")</f>
        <v>3.0120000000000001E-2</v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5">
        <v>4607091387513</v>
      </c>
      <c r="E230" s="316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34"/>
      <c r="P230" s="334"/>
      <c r="Q230" s="334"/>
      <c r="R230" s="316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5">
        <v>4680115880511</v>
      </c>
      <c r="E231" s="316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34"/>
      <c r="P231" s="334"/>
      <c r="Q231" s="334"/>
      <c r="R231" s="316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5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6"/>
      <c r="N232" s="332" t="s">
        <v>66</v>
      </c>
      <c r="O232" s="330"/>
      <c r="P232" s="330"/>
      <c r="Q232" s="330"/>
      <c r="R232" s="330"/>
      <c r="S232" s="330"/>
      <c r="T232" s="33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213.2098765432099</v>
      </c>
      <c r="W232" s="305">
        <f>IFERROR(W225/H225,"0")+IFERROR(W226/H226,"0")+IFERROR(W227/H227,"0")+IFERROR(W228/H228,"0")+IFERROR(W229/H229,"0")+IFERROR(W230/H230,"0")+IFERROR(W231/H231,"0")</f>
        <v>214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4.59762</v>
      </c>
      <c r="Y232" s="306"/>
      <c r="Z232" s="306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6"/>
      <c r="N233" s="332" t="s">
        <v>66</v>
      </c>
      <c r="O233" s="330"/>
      <c r="P233" s="330"/>
      <c r="Q233" s="330"/>
      <c r="R233" s="330"/>
      <c r="S233" s="330"/>
      <c r="T233" s="331"/>
      <c r="U233" s="37" t="s">
        <v>65</v>
      </c>
      <c r="V233" s="305">
        <f>IFERROR(SUM(V225:V231),"0")</f>
        <v>1709</v>
      </c>
      <c r="W233" s="305">
        <f>IFERROR(SUM(W225:W231),"0")</f>
        <v>1711.8</v>
      </c>
      <c r="X233" s="37"/>
      <c r="Y233" s="306"/>
      <c r="Z233" s="306"/>
    </row>
    <row r="234" spans="1:53" ht="14.25" customHeight="1" x14ac:dyDescent="0.25">
      <c r="A234" s="324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5">
        <v>4607091380880</v>
      </c>
      <c r="E235" s="316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34"/>
      <c r="P235" s="334"/>
      <c r="Q235" s="334"/>
      <c r="R235" s="316"/>
      <c r="S235" s="34"/>
      <c r="T235" s="34"/>
      <c r="U235" s="35" t="s">
        <v>65</v>
      </c>
      <c r="V235" s="303">
        <v>120</v>
      </c>
      <c r="W235" s="304">
        <f>IFERROR(IF(V235="",0,CEILING((V235/$H235),1)*$H235),"")</f>
        <v>126</v>
      </c>
      <c r="X235" s="36">
        <f>IFERROR(IF(W235=0,"",ROUNDUP(W235/H235,0)*0.02175),"")</f>
        <v>0.32624999999999998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5">
        <v>4607091384482</v>
      </c>
      <c r="E236" s="316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34"/>
      <c r="P236" s="334"/>
      <c r="Q236" s="334"/>
      <c r="R236" s="316"/>
      <c r="S236" s="34"/>
      <c r="T236" s="34"/>
      <c r="U236" s="35" t="s">
        <v>65</v>
      </c>
      <c r="V236" s="303">
        <v>250</v>
      </c>
      <c r="W236" s="304">
        <f>IFERROR(IF(V236="",0,CEILING((V236/$H236),1)*$H236),"")</f>
        <v>257.39999999999998</v>
      </c>
      <c r="X236" s="36">
        <f>IFERROR(IF(W236=0,"",ROUNDUP(W236/H236,0)*0.02175),"")</f>
        <v>0.71775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5">
        <v>4607091380897</v>
      </c>
      <c r="E237" s="316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34"/>
      <c r="P237" s="334"/>
      <c r="Q237" s="334"/>
      <c r="R237" s="316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25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6"/>
      <c r="N238" s="332" t="s">
        <v>66</v>
      </c>
      <c r="O238" s="330"/>
      <c r="P238" s="330"/>
      <c r="Q238" s="330"/>
      <c r="R238" s="330"/>
      <c r="S238" s="330"/>
      <c r="T238" s="331"/>
      <c r="U238" s="37" t="s">
        <v>67</v>
      </c>
      <c r="V238" s="305">
        <f>IFERROR(V235/H235,"0")+IFERROR(V236/H236,"0")+IFERROR(V237/H237,"0")</f>
        <v>46.336996336996336</v>
      </c>
      <c r="W238" s="305">
        <f>IFERROR(W235/H235,"0")+IFERROR(W236/H236,"0")+IFERROR(W237/H237,"0")</f>
        <v>48</v>
      </c>
      <c r="X238" s="305">
        <f>IFERROR(IF(X235="",0,X235),"0")+IFERROR(IF(X236="",0,X236),"0")+IFERROR(IF(X237="",0,X237),"0")</f>
        <v>1.044</v>
      </c>
      <c r="Y238" s="306"/>
      <c r="Z238" s="306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6"/>
      <c r="N239" s="332" t="s">
        <v>66</v>
      </c>
      <c r="O239" s="330"/>
      <c r="P239" s="330"/>
      <c r="Q239" s="330"/>
      <c r="R239" s="330"/>
      <c r="S239" s="330"/>
      <c r="T239" s="331"/>
      <c r="U239" s="37" t="s">
        <v>65</v>
      </c>
      <c r="V239" s="305">
        <f>IFERROR(SUM(V235:V237),"0")</f>
        <v>370</v>
      </c>
      <c r="W239" s="305">
        <f>IFERROR(SUM(W235:W237),"0")</f>
        <v>383.4</v>
      </c>
      <c r="X239" s="37"/>
      <c r="Y239" s="306"/>
      <c r="Z239" s="306"/>
    </row>
    <row r="240" spans="1:53" ht="14.25" customHeight="1" x14ac:dyDescent="0.25">
      <c r="A240" s="324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5">
        <v>4607091388374</v>
      </c>
      <c r="E241" s="316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526" t="s">
        <v>378</v>
      </c>
      <c r="O241" s="334"/>
      <c r="P241" s="334"/>
      <c r="Q241" s="334"/>
      <c r="R241" s="316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5">
        <v>4607091388381</v>
      </c>
      <c r="E242" s="316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534" t="s">
        <v>381</v>
      </c>
      <c r="O242" s="334"/>
      <c r="P242" s="334"/>
      <c r="Q242" s="334"/>
      <c r="R242" s="316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5">
        <v>4607091388404</v>
      </c>
      <c r="E243" s="316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5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34"/>
      <c r="P243" s="334"/>
      <c r="Q243" s="334"/>
      <c r="R243" s="316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25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6"/>
      <c r="N244" s="332" t="s">
        <v>66</v>
      </c>
      <c r="O244" s="330"/>
      <c r="P244" s="330"/>
      <c r="Q244" s="330"/>
      <c r="R244" s="330"/>
      <c r="S244" s="330"/>
      <c r="T244" s="331"/>
      <c r="U244" s="37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6"/>
      <c r="N245" s="332" t="s">
        <v>66</v>
      </c>
      <c r="O245" s="330"/>
      <c r="P245" s="330"/>
      <c r="Q245" s="330"/>
      <c r="R245" s="330"/>
      <c r="S245" s="330"/>
      <c r="T245" s="331"/>
      <c r="U245" s="37" t="s">
        <v>65</v>
      </c>
      <c r="V245" s="305">
        <f>IFERROR(SUM(V241:V243),"0")</f>
        <v>0</v>
      </c>
      <c r="W245" s="305">
        <f>IFERROR(SUM(W241:W243),"0")</f>
        <v>0</v>
      </c>
      <c r="X245" s="37"/>
      <c r="Y245" s="306"/>
      <c r="Z245" s="306"/>
    </row>
    <row r="246" spans="1:53" ht="14.25" customHeight="1" x14ac:dyDescent="0.25">
      <c r="A246" s="324" t="s">
        <v>384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5">
        <v>4680115881808</v>
      </c>
      <c r="E247" s="316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3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34"/>
      <c r="P247" s="334"/>
      <c r="Q247" s="334"/>
      <c r="R247" s="316"/>
      <c r="S247" s="34"/>
      <c r="T247" s="34"/>
      <c r="U247" s="35" t="s">
        <v>65</v>
      </c>
      <c r="V247" s="303">
        <v>30</v>
      </c>
      <c r="W247" s="304">
        <f>IFERROR(IF(V247="",0,CEILING((V247/$H247),1)*$H247),"")</f>
        <v>30</v>
      </c>
      <c r="X247" s="36">
        <f>IFERROR(IF(W247=0,"",ROUNDUP(W247/H247,0)*0.00474),"")</f>
        <v>7.110000000000001E-2</v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5">
        <v>4680115881822</v>
      </c>
      <c r="E248" s="316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3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34"/>
      <c r="P248" s="334"/>
      <c r="Q248" s="334"/>
      <c r="R248" s="316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5">
        <v>4680115880016</v>
      </c>
      <c r="E249" s="316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3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34"/>
      <c r="P249" s="334"/>
      <c r="Q249" s="334"/>
      <c r="R249" s="316"/>
      <c r="S249" s="34"/>
      <c r="T249" s="34"/>
      <c r="U249" s="35" t="s">
        <v>65</v>
      </c>
      <c r="V249" s="303">
        <v>30</v>
      </c>
      <c r="W249" s="304">
        <f>IFERROR(IF(V249="",0,CEILING((V249/$H249),1)*$H249),"")</f>
        <v>30</v>
      </c>
      <c r="X249" s="36">
        <f>IFERROR(IF(W249=0,"",ROUNDUP(W249/H249,0)*0.00474),"")</f>
        <v>7.110000000000001E-2</v>
      </c>
      <c r="Y249" s="56"/>
      <c r="Z249" s="57"/>
      <c r="AD249" s="58"/>
      <c r="BA249" s="198" t="s">
        <v>1</v>
      </c>
    </row>
    <row r="250" spans="1:53" x14ac:dyDescent="0.2">
      <c r="A250" s="325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6"/>
      <c r="N250" s="332" t="s">
        <v>66</v>
      </c>
      <c r="O250" s="330"/>
      <c r="P250" s="330"/>
      <c r="Q250" s="330"/>
      <c r="R250" s="330"/>
      <c r="S250" s="330"/>
      <c r="T250" s="331"/>
      <c r="U250" s="37" t="s">
        <v>67</v>
      </c>
      <c r="V250" s="305">
        <f>IFERROR(V247/H247,"0")+IFERROR(V248/H248,"0")+IFERROR(V249/H249,"0")</f>
        <v>30</v>
      </c>
      <c r="W250" s="305">
        <f>IFERROR(W247/H247,"0")+IFERROR(W248/H248,"0")+IFERROR(W249/H249,"0")</f>
        <v>30</v>
      </c>
      <c r="X250" s="305">
        <f>IFERROR(IF(X247="",0,X247),"0")+IFERROR(IF(X248="",0,X248),"0")+IFERROR(IF(X249="",0,X249),"0")</f>
        <v>0.14220000000000002</v>
      </c>
      <c r="Y250" s="306"/>
      <c r="Z250" s="306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6"/>
      <c r="N251" s="332" t="s">
        <v>66</v>
      </c>
      <c r="O251" s="330"/>
      <c r="P251" s="330"/>
      <c r="Q251" s="330"/>
      <c r="R251" s="330"/>
      <c r="S251" s="330"/>
      <c r="T251" s="331"/>
      <c r="U251" s="37" t="s">
        <v>65</v>
      </c>
      <c r="V251" s="305">
        <f>IFERROR(SUM(V247:V249),"0")</f>
        <v>60</v>
      </c>
      <c r="W251" s="305">
        <f>IFERROR(SUM(W247:W249),"0")</f>
        <v>60</v>
      </c>
      <c r="X251" s="37"/>
      <c r="Y251" s="306"/>
      <c r="Z251" s="306"/>
    </row>
    <row r="252" spans="1:53" ht="16.5" customHeight="1" x14ac:dyDescent="0.25">
      <c r="A252" s="322" t="s">
        <v>393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298"/>
      <c r="Z252" s="298"/>
    </row>
    <row r="253" spans="1:53" ht="14.25" customHeight="1" x14ac:dyDescent="0.25">
      <c r="A253" s="324" t="s">
        <v>103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5">
        <v>4607091387421</v>
      </c>
      <c r="E254" s="316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34"/>
      <c r="P254" s="334"/>
      <c r="Q254" s="334"/>
      <c r="R254" s="316"/>
      <c r="S254" s="34"/>
      <c r="T254" s="34"/>
      <c r="U254" s="35" t="s">
        <v>65</v>
      </c>
      <c r="V254" s="303">
        <v>120</v>
      </c>
      <c r="W254" s="304">
        <f t="shared" ref="W254:W260" si="13">IFERROR(IF(V254="",0,CEILING((V254/$H254),1)*$H254),"")</f>
        <v>129.60000000000002</v>
      </c>
      <c r="X254" s="36">
        <f>IFERROR(IF(W254=0,"",ROUNDUP(W254/H254,0)*0.02175),"")</f>
        <v>0.26100000000000001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5">
        <v>4607091387421</v>
      </c>
      <c r="E255" s="316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34"/>
      <c r="P255" s="334"/>
      <c r="Q255" s="334"/>
      <c r="R255" s="316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5">
        <v>4607091387452</v>
      </c>
      <c r="E256" s="316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453" t="s">
        <v>399</v>
      </c>
      <c r="O256" s="334"/>
      <c r="P256" s="334"/>
      <c r="Q256" s="334"/>
      <c r="R256" s="316"/>
      <c r="S256" s="34"/>
      <c r="T256" s="34"/>
      <c r="U256" s="35" t="s">
        <v>65</v>
      </c>
      <c r="V256" s="303">
        <v>80</v>
      </c>
      <c r="W256" s="304">
        <f t="shared" si="13"/>
        <v>81.2</v>
      </c>
      <c r="X256" s="36">
        <f>IFERROR(IF(W256=0,"",ROUNDUP(W256/H256,0)*0.02175),"")</f>
        <v>0.15225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5">
        <v>4607091387452</v>
      </c>
      <c r="E257" s="316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34"/>
      <c r="P257" s="334"/>
      <c r="Q257" s="334"/>
      <c r="R257" s="316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5">
        <v>4607091385984</v>
      </c>
      <c r="E258" s="316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34"/>
      <c r="P258" s="334"/>
      <c r="Q258" s="334"/>
      <c r="R258" s="316"/>
      <c r="S258" s="34"/>
      <c r="T258" s="34"/>
      <c r="U258" s="35" t="s">
        <v>65</v>
      </c>
      <c r="V258" s="303">
        <v>100</v>
      </c>
      <c r="W258" s="304">
        <f t="shared" si="13"/>
        <v>108</v>
      </c>
      <c r="X258" s="36">
        <f>IFERROR(IF(W258=0,"",ROUNDUP(W258/H258,0)*0.02175),"")</f>
        <v>0.21749999999999997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5">
        <v>4607091387438</v>
      </c>
      <c r="E259" s="316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34"/>
      <c r="P259" s="334"/>
      <c r="Q259" s="334"/>
      <c r="R259" s="316"/>
      <c r="S259" s="34"/>
      <c r="T259" s="34"/>
      <c r="U259" s="35" t="s">
        <v>65</v>
      </c>
      <c r="V259" s="303">
        <v>10</v>
      </c>
      <c r="W259" s="304">
        <f t="shared" si="13"/>
        <v>10</v>
      </c>
      <c r="X259" s="36">
        <f>IFERROR(IF(W259=0,"",ROUNDUP(W259/H259,0)*0.00937),"")</f>
        <v>1.874E-2</v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5">
        <v>4607091387469</v>
      </c>
      <c r="E260" s="316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34"/>
      <c r="P260" s="334"/>
      <c r="Q260" s="334"/>
      <c r="R260" s="316"/>
      <c r="S260" s="34"/>
      <c r="T260" s="34"/>
      <c r="U260" s="35" t="s">
        <v>65</v>
      </c>
      <c r="V260" s="303">
        <v>20</v>
      </c>
      <c r="W260" s="304">
        <f t="shared" si="13"/>
        <v>20</v>
      </c>
      <c r="X260" s="36">
        <f>IFERROR(IF(W260=0,"",ROUNDUP(W260/H260,0)*0.00937),"")</f>
        <v>3.7479999999999999E-2</v>
      </c>
      <c r="Y260" s="56"/>
      <c r="Z260" s="57"/>
      <c r="AD260" s="58"/>
      <c r="BA260" s="205" t="s">
        <v>1</v>
      </c>
    </row>
    <row r="261" spans="1:53" x14ac:dyDescent="0.2">
      <c r="A261" s="325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6"/>
      <c r="N261" s="332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33.266922094508303</v>
      </c>
      <c r="W261" s="305">
        <f>IFERROR(W254/H254,"0")+IFERROR(W255/H255,"0")+IFERROR(W256/H256,"0")+IFERROR(W257/H257,"0")+IFERROR(W258/H258,"0")+IFERROR(W259/H259,"0")+IFERROR(W260/H260,"0")</f>
        <v>35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0.68696999999999986</v>
      </c>
      <c r="Y261" s="306"/>
      <c r="Z261" s="306"/>
    </row>
    <row r="262" spans="1:53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6"/>
      <c r="N262" s="332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05">
        <f>IFERROR(SUM(V254:V260),"0")</f>
        <v>330</v>
      </c>
      <c r="W262" s="305">
        <f>IFERROR(SUM(W254:W260),"0")</f>
        <v>348.8</v>
      </c>
      <c r="X262" s="37"/>
      <c r="Y262" s="306"/>
      <c r="Z262" s="306"/>
    </row>
    <row r="263" spans="1:53" ht="14.25" customHeight="1" x14ac:dyDescent="0.25">
      <c r="A263" s="324" t="s">
        <v>60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5">
        <v>4607091387292</v>
      </c>
      <c r="E264" s="316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34"/>
      <c r="P264" s="334"/>
      <c r="Q264" s="334"/>
      <c r="R264" s="316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5">
        <v>4607091387315</v>
      </c>
      <c r="E265" s="316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34"/>
      <c r="P265" s="334"/>
      <c r="Q265" s="334"/>
      <c r="R265" s="316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5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6"/>
      <c r="N266" s="332" t="s">
        <v>66</v>
      </c>
      <c r="O266" s="330"/>
      <c r="P266" s="330"/>
      <c r="Q266" s="330"/>
      <c r="R266" s="330"/>
      <c r="S266" s="330"/>
      <c r="T266" s="33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6"/>
      <c r="N267" s="332" t="s">
        <v>66</v>
      </c>
      <c r="O267" s="330"/>
      <c r="P267" s="330"/>
      <c r="Q267" s="330"/>
      <c r="R267" s="330"/>
      <c r="S267" s="330"/>
      <c r="T267" s="33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22" t="s">
        <v>411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298"/>
      <c r="Z268" s="298"/>
    </row>
    <row r="269" spans="1:53" ht="14.25" customHeight="1" x14ac:dyDescent="0.25">
      <c r="A269" s="324" t="s">
        <v>60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5">
        <v>4607091383836</v>
      </c>
      <c r="E270" s="316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34"/>
      <c r="P270" s="334"/>
      <c r="Q270" s="334"/>
      <c r="R270" s="316"/>
      <c r="S270" s="34"/>
      <c r="T270" s="34"/>
      <c r="U270" s="35" t="s">
        <v>65</v>
      </c>
      <c r="V270" s="303">
        <v>27</v>
      </c>
      <c r="W270" s="304">
        <f>IFERROR(IF(V270="",0,CEILING((V270/$H270),1)*$H270),"")</f>
        <v>27</v>
      </c>
      <c r="X270" s="36">
        <f>IFERROR(IF(W270=0,"",ROUNDUP(W270/H270,0)*0.00753),"")</f>
        <v>0.11295000000000001</v>
      </c>
      <c r="Y270" s="56"/>
      <c r="Z270" s="57"/>
      <c r="AD270" s="58"/>
      <c r="BA270" s="208" t="s">
        <v>1</v>
      </c>
    </row>
    <row r="271" spans="1:53" x14ac:dyDescent="0.2">
      <c r="A271" s="325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6"/>
      <c r="N271" s="332" t="s">
        <v>66</v>
      </c>
      <c r="O271" s="330"/>
      <c r="P271" s="330"/>
      <c r="Q271" s="330"/>
      <c r="R271" s="330"/>
      <c r="S271" s="330"/>
      <c r="T271" s="331"/>
      <c r="U271" s="37" t="s">
        <v>67</v>
      </c>
      <c r="V271" s="305">
        <f>IFERROR(V270/H270,"0")</f>
        <v>15</v>
      </c>
      <c r="W271" s="305">
        <f>IFERROR(W270/H270,"0")</f>
        <v>15</v>
      </c>
      <c r="X271" s="305">
        <f>IFERROR(IF(X270="",0,X270),"0")</f>
        <v>0.11295000000000001</v>
      </c>
      <c r="Y271" s="306"/>
      <c r="Z271" s="306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6"/>
      <c r="N272" s="332" t="s">
        <v>66</v>
      </c>
      <c r="O272" s="330"/>
      <c r="P272" s="330"/>
      <c r="Q272" s="330"/>
      <c r="R272" s="330"/>
      <c r="S272" s="330"/>
      <c r="T272" s="331"/>
      <c r="U272" s="37" t="s">
        <v>65</v>
      </c>
      <c r="V272" s="305">
        <f>IFERROR(SUM(V270:V270),"0")</f>
        <v>27</v>
      </c>
      <c r="W272" s="305">
        <f>IFERROR(SUM(W270:W270),"0")</f>
        <v>27</v>
      </c>
      <c r="X272" s="37"/>
      <c r="Y272" s="306"/>
      <c r="Z272" s="306"/>
    </row>
    <row r="273" spans="1:53" ht="14.25" customHeight="1" x14ac:dyDescent="0.25">
      <c r="A273" s="324" t="s">
        <v>68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5">
        <v>4607091387919</v>
      </c>
      <c r="E274" s="316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3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34"/>
      <c r="P274" s="334"/>
      <c r="Q274" s="334"/>
      <c r="R274" s="316"/>
      <c r="S274" s="34"/>
      <c r="T274" s="34"/>
      <c r="U274" s="35" t="s">
        <v>65</v>
      </c>
      <c r="V274" s="303">
        <v>50</v>
      </c>
      <c r="W274" s="304">
        <f>IFERROR(IF(V274="",0,CEILING((V274/$H274),1)*$H274),"")</f>
        <v>56.699999999999996</v>
      </c>
      <c r="X274" s="36">
        <f>IFERROR(IF(W274=0,"",ROUNDUP(W274/H274,0)*0.02175),"")</f>
        <v>0.15225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5">
        <v>4607091383942</v>
      </c>
      <c r="E275" s="316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60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34"/>
      <c r="P275" s="334"/>
      <c r="Q275" s="334"/>
      <c r="R275" s="316"/>
      <c r="S275" s="34"/>
      <c r="T275" s="34"/>
      <c r="U275" s="35" t="s">
        <v>65</v>
      </c>
      <c r="V275" s="303">
        <v>63</v>
      </c>
      <c r="W275" s="304">
        <f>IFERROR(IF(V275="",0,CEILING((V275/$H275),1)*$H275),"")</f>
        <v>63</v>
      </c>
      <c r="X275" s="36">
        <f>IFERROR(IF(W275=0,"",ROUNDUP(W275/H275,0)*0.00753),"")</f>
        <v>0.18825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5">
        <v>4607091383959</v>
      </c>
      <c r="E276" s="316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394" t="s">
        <v>420</v>
      </c>
      <c r="O276" s="334"/>
      <c r="P276" s="334"/>
      <c r="Q276" s="334"/>
      <c r="R276" s="316"/>
      <c r="S276" s="34"/>
      <c r="T276" s="34"/>
      <c r="U276" s="35" t="s">
        <v>65</v>
      </c>
      <c r="V276" s="303">
        <v>50.4</v>
      </c>
      <c r="W276" s="304">
        <f>IFERROR(IF(V276="",0,CEILING((V276/$H276),1)*$H276),"")</f>
        <v>50.4</v>
      </c>
      <c r="X276" s="36">
        <f>IFERROR(IF(W276=0,"",ROUNDUP(W276/H276,0)*0.00753),"")</f>
        <v>0.15060000000000001</v>
      </c>
      <c r="Y276" s="56"/>
      <c r="Z276" s="57"/>
      <c r="AD276" s="58"/>
      <c r="BA276" s="211" t="s">
        <v>1</v>
      </c>
    </row>
    <row r="277" spans="1:53" x14ac:dyDescent="0.2">
      <c r="A277" s="325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6"/>
      <c r="N277" s="332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05">
        <f>IFERROR(V274/H274,"0")+IFERROR(V275/H275,"0")+IFERROR(V276/H276,"0")</f>
        <v>51.172839506172835</v>
      </c>
      <c r="W277" s="305">
        <f>IFERROR(W274/H274,"0")+IFERROR(W275/H275,"0")+IFERROR(W276/H276,"0")</f>
        <v>52</v>
      </c>
      <c r="X277" s="305">
        <f>IFERROR(IF(X274="",0,X274),"0")+IFERROR(IF(X275="",0,X275),"0")+IFERROR(IF(X276="",0,X276),"0")</f>
        <v>0.49110000000000004</v>
      </c>
      <c r="Y277" s="306"/>
      <c r="Z277" s="306"/>
    </row>
    <row r="278" spans="1:53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6"/>
      <c r="N278" s="332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05">
        <f>IFERROR(SUM(V274:V276),"0")</f>
        <v>163.4</v>
      </c>
      <c r="W278" s="305">
        <f>IFERROR(SUM(W274:W276),"0")</f>
        <v>170.1</v>
      </c>
      <c r="X278" s="37"/>
      <c r="Y278" s="306"/>
      <c r="Z278" s="306"/>
    </row>
    <row r="279" spans="1:53" ht="14.25" customHeight="1" x14ac:dyDescent="0.25">
      <c r="A279" s="324" t="s">
        <v>212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5">
        <v>4607091388831</v>
      </c>
      <c r="E280" s="316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4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34"/>
      <c r="P280" s="334"/>
      <c r="Q280" s="334"/>
      <c r="R280" s="316"/>
      <c r="S280" s="34"/>
      <c r="T280" s="34"/>
      <c r="U280" s="35" t="s">
        <v>65</v>
      </c>
      <c r="V280" s="303">
        <v>3.8</v>
      </c>
      <c r="W280" s="304">
        <f>IFERROR(IF(V280="",0,CEILING((V280/$H280),1)*$H280),"")</f>
        <v>4.5599999999999996</v>
      </c>
      <c r="X280" s="36">
        <f>IFERROR(IF(W280=0,"",ROUNDUP(W280/H280,0)*0.00753),"")</f>
        <v>1.506E-2</v>
      </c>
      <c r="Y280" s="56"/>
      <c r="Z280" s="57"/>
      <c r="AD280" s="58"/>
      <c r="BA280" s="212" t="s">
        <v>1</v>
      </c>
    </row>
    <row r="281" spans="1:53" x14ac:dyDescent="0.2">
      <c r="A281" s="325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6"/>
      <c r="N281" s="332" t="s">
        <v>66</v>
      </c>
      <c r="O281" s="330"/>
      <c r="P281" s="330"/>
      <c r="Q281" s="330"/>
      <c r="R281" s="330"/>
      <c r="S281" s="330"/>
      <c r="T281" s="331"/>
      <c r="U281" s="37" t="s">
        <v>67</v>
      </c>
      <c r="V281" s="305">
        <f>IFERROR(V280/H280,"0")</f>
        <v>1.6666666666666667</v>
      </c>
      <c r="W281" s="305">
        <f>IFERROR(W280/H280,"0")</f>
        <v>2</v>
      </c>
      <c r="X281" s="305">
        <f>IFERROR(IF(X280="",0,X280),"0")</f>
        <v>1.506E-2</v>
      </c>
      <c r="Y281" s="306"/>
      <c r="Z281" s="306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6"/>
      <c r="N282" s="332" t="s">
        <v>66</v>
      </c>
      <c r="O282" s="330"/>
      <c r="P282" s="330"/>
      <c r="Q282" s="330"/>
      <c r="R282" s="330"/>
      <c r="S282" s="330"/>
      <c r="T282" s="331"/>
      <c r="U282" s="37" t="s">
        <v>65</v>
      </c>
      <c r="V282" s="305">
        <f>IFERROR(SUM(V280:V280),"0")</f>
        <v>3.8</v>
      </c>
      <c r="W282" s="305">
        <f>IFERROR(SUM(W280:W280),"0")</f>
        <v>4.5599999999999996</v>
      </c>
      <c r="X282" s="37"/>
      <c r="Y282" s="306"/>
      <c r="Z282" s="306"/>
    </row>
    <row r="283" spans="1:53" ht="14.25" customHeight="1" x14ac:dyDescent="0.25">
      <c r="A283" s="324" t="s">
        <v>81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5">
        <v>4607091383102</v>
      </c>
      <c r="E284" s="316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5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34"/>
      <c r="P284" s="334"/>
      <c r="Q284" s="334"/>
      <c r="R284" s="316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25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6"/>
      <c r="N285" s="332" t="s">
        <v>66</v>
      </c>
      <c r="O285" s="330"/>
      <c r="P285" s="330"/>
      <c r="Q285" s="330"/>
      <c r="R285" s="330"/>
      <c r="S285" s="330"/>
      <c r="T285" s="33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6"/>
      <c r="N286" s="332" t="s">
        <v>66</v>
      </c>
      <c r="O286" s="330"/>
      <c r="P286" s="330"/>
      <c r="Q286" s="330"/>
      <c r="R286" s="330"/>
      <c r="S286" s="330"/>
      <c r="T286" s="33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347" t="s">
        <v>425</v>
      </c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48"/>
      <c r="P287" s="348"/>
      <c r="Q287" s="348"/>
      <c r="R287" s="348"/>
      <c r="S287" s="348"/>
      <c r="T287" s="348"/>
      <c r="U287" s="348"/>
      <c r="V287" s="348"/>
      <c r="W287" s="348"/>
      <c r="X287" s="348"/>
      <c r="Y287" s="48"/>
      <c r="Z287" s="48"/>
    </row>
    <row r="288" spans="1:53" ht="16.5" customHeight="1" x14ac:dyDescent="0.25">
      <c r="A288" s="322" t="s">
        <v>426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298"/>
      <c r="Z288" s="298"/>
    </row>
    <row r="289" spans="1:53" ht="14.25" customHeight="1" x14ac:dyDescent="0.25">
      <c r="A289" s="324" t="s">
        <v>103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5">
        <v>4607091383997</v>
      </c>
      <c r="E290" s="316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34"/>
      <c r="P290" s="334"/>
      <c r="Q290" s="334"/>
      <c r="R290" s="316"/>
      <c r="S290" s="34"/>
      <c r="T290" s="34"/>
      <c r="U290" s="35" t="s">
        <v>65</v>
      </c>
      <c r="V290" s="303">
        <v>1500</v>
      </c>
      <c r="W290" s="304">
        <f t="shared" ref="W290:W297" si="14">IFERROR(IF(V290="",0,CEILING((V290/$H290),1)*$H290),"")</f>
        <v>1500</v>
      </c>
      <c r="X290" s="36">
        <f>IFERROR(IF(W290=0,"",ROUNDUP(W290/H290,0)*0.02175),"")</f>
        <v>2.1749999999999998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5">
        <v>4607091383997</v>
      </c>
      <c r="E291" s="316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3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4"/>
      <c r="P291" s="334"/>
      <c r="Q291" s="334"/>
      <c r="R291" s="316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5">
        <v>4607091384130</v>
      </c>
      <c r="E292" s="316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34"/>
      <c r="P292" s="334"/>
      <c r="Q292" s="334"/>
      <c r="R292" s="316"/>
      <c r="S292" s="34"/>
      <c r="T292" s="34"/>
      <c r="U292" s="35" t="s">
        <v>65</v>
      </c>
      <c r="V292" s="303">
        <v>390</v>
      </c>
      <c r="W292" s="304">
        <f t="shared" si="14"/>
        <v>390</v>
      </c>
      <c r="X292" s="36">
        <f>IFERROR(IF(W292=0,"",ROUNDUP(W292/H292,0)*0.02175),"")</f>
        <v>0.5655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5">
        <v>4607091384130</v>
      </c>
      <c r="E293" s="316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4"/>
      <c r="P293" s="334"/>
      <c r="Q293" s="334"/>
      <c r="R293" s="316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5">
        <v>4607091384147</v>
      </c>
      <c r="E294" s="316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34"/>
      <c r="P294" s="334"/>
      <c r="Q294" s="334"/>
      <c r="R294" s="316"/>
      <c r="S294" s="34"/>
      <c r="T294" s="34"/>
      <c r="U294" s="35" t="s">
        <v>65</v>
      </c>
      <c r="V294" s="303">
        <v>600</v>
      </c>
      <c r="W294" s="304">
        <f t="shared" si="14"/>
        <v>600</v>
      </c>
      <c r="X294" s="36">
        <f>IFERROR(IF(W294=0,"",ROUNDUP(W294/H294,0)*0.02175),"")</f>
        <v>0.86999999999999988</v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5">
        <v>4607091384147</v>
      </c>
      <c r="E295" s="316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30" t="s">
        <v>436</v>
      </c>
      <c r="O295" s="334"/>
      <c r="P295" s="334"/>
      <c r="Q295" s="334"/>
      <c r="R295" s="316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5">
        <v>4607091384154</v>
      </c>
      <c r="E296" s="316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34"/>
      <c r="P296" s="334"/>
      <c r="Q296" s="334"/>
      <c r="R296" s="316"/>
      <c r="S296" s="34"/>
      <c r="T296" s="34"/>
      <c r="U296" s="35" t="s">
        <v>65</v>
      </c>
      <c r="V296" s="303">
        <v>25</v>
      </c>
      <c r="W296" s="304">
        <f t="shared" si="14"/>
        <v>25</v>
      </c>
      <c r="X296" s="36">
        <f>IFERROR(IF(W296=0,"",ROUNDUP(W296/H296,0)*0.00937),"")</f>
        <v>4.6850000000000003E-2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5">
        <v>4607091384161</v>
      </c>
      <c r="E297" s="316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5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34"/>
      <c r="P297" s="334"/>
      <c r="Q297" s="334"/>
      <c r="R297" s="316"/>
      <c r="S297" s="34"/>
      <c r="T297" s="34"/>
      <c r="U297" s="35" t="s">
        <v>65</v>
      </c>
      <c r="V297" s="303">
        <v>20</v>
      </c>
      <c r="W297" s="304">
        <f t="shared" si="14"/>
        <v>20</v>
      </c>
      <c r="X297" s="36">
        <f>IFERROR(IF(W297=0,"",ROUNDUP(W297/H297,0)*0.00937),"")</f>
        <v>3.7479999999999999E-2</v>
      </c>
      <c r="Y297" s="56"/>
      <c r="Z297" s="57"/>
      <c r="AD297" s="58"/>
      <c r="BA297" s="221" t="s">
        <v>1</v>
      </c>
    </row>
    <row r="298" spans="1:53" x14ac:dyDescent="0.2">
      <c r="A298" s="325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6"/>
      <c r="N298" s="332" t="s">
        <v>66</v>
      </c>
      <c r="O298" s="330"/>
      <c r="P298" s="330"/>
      <c r="Q298" s="330"/>
      <c r="R298" s="330"/>
      <c r="S298" s="330"/>
      <c r="T298" s="33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175</v>
      </c>
      <c r="W298" s="305">
        <f>IFERROR(W290/H290,"0")+IFERROR(W291/H291,"0")+IFERROR(W292/H292,"0")+IFERROR(W293/H293,"0")+IFERROR(W294/H294,"0")+IFERROR(W295/H295,"0")+IFERROR(W296/H296,"0")+IFERROR(W297/H297,"0")</f>
        <v>175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3.6948300000000001</v>
      </c>
      <c r="Y298" s="306"/>
      <c r="Z298" s="306"/>
    </row>
    <row r="299" spans="1:53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6"/>
      <c r="N299" s="332" t="s">
        <v>66</v>
      </c>
      <c r="O299" s="330"/>
      <c r="P299" s="330"/>
      <c r="Q299" s="330"/>
      <c r="R299" s="330"/>
      <c r="S299" s="330"/>
      <c r="T299" s="331"/>
      <c r="U299" s="37" t="s">
        <v>65</v>
      </c>
      <c r="V299" s="305">
        <f>IFERROR(SUM(V290:V297),"0")</f>
        <v>2535</v>
      </c>
      <c r="W299" s="305">
        <f>IFERROR(SUM(W290:W297),"0")</f>
        <v>2535</v>
      </c>
      <c r="X299" s="37"/>
      <c r="Y299" s="306"/>
      <c r="Z299" s="306"/>
    </row>
    <row r="300" spans="1:53" ht="14.25" customHeight="1" x14ac:dyDescent="0.25">
      <c r="A300" s="324" t="s">
        <v>95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5">
        <v>4607091383980</v>
      </c>
      <c r="E301" s="316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34"/>
      <c r="P301" s="334"/>
      <c r="Q301" s="334"/>
      <c r="R301" s="316"/>
      <c r="S301" s="34"/>
      <c r="T301" s="34"/>
      <c r="U301" s="35" t="s">
        <v>65</v>
      </c>
      <c r="V301" s="303">
        <v>1200</v>
      </c>
      <c r="W301" s="304">
        <f>IFERROR(IF(V301="",0,CEILING((V301/$H301),1)*$H301),"")</f>
        <v>1200</v>
      </c>
      <c r="X301" s="36">
        <f>IFERROR(IF(W301=0,"",ROUNDUP(W301/H301,0)*0.02175),"")</f>
        <v>1.7399999999999998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5">
        <v>4607091384178</v>
      </c>
      <c r="E302" s="316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34"/>
      <c r="P302" s="334"/>
      <c r="Q302" s="334"/>
      <c r="R302" s="316"/>
      <c r="S302" s="34"/>
      <c r="T302" s="34"/>
      <c r="U302" s="35" t="s">
        <v>65</v>
      </c>
      <c r="V302" s="303">
        <v>8</v>
      </c>
      <c r="W302" s="304">
        <f>IFERROR(IF(V302="",0,CEILING((V302/$H302),1)*$H302),"")</f>
        <v>8</v>
      </c>
      <c r="X302" s="36">
        <f>IFERROR(IF(W302=0,"",ROUNDUP(W302/H302,0)*0.00937),"")</f>
        <v>1.874E-2</v>
      </c>
      <c r="Y302" s="56"/>
      <c r="Z302" s="57"/>
      <c r="AD302" s="58"/>
      <c r="BA302" s="223" t="s">
        <v>1</v>
      </c>
    </row>
    <row r="303" spans="1:53" x14ac:dyDescent="0.2">
      <c r="A303" s="325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6"/>
      <c r="N303" s="332" t="s">
        <v>66</v>
      </c>
      <c r="O303" s="330"/>
      <c r="P303" s="330"/>
      <c r="Q303" s="330"/>
      <c r="R303" s="330"/>
      <c r="S303" s="330"/>
      <c r="T303" s="331"/>
      <c r="U303" s="37" t="s">
        <v>67</v>
      </c>
      <c r="V303" s="305">
        <f>IFERROR(V301/H301,"0")+IFERROR(V302/H302,"0")</f>
        <v>82</v>
      </c>
      <c r="W303" s="305">
        <f>IFERROR(W301/H301,"0")+IFERROR(W302/H302,"0")</f>
        <v>82</v>
      </c>
      <c r="X303" s="305">
        <f>IFERROR(IF(X301="",0,X301),"0")+IFERROR(IF(X302="",0,X302),"0")</f>
        <v>1.7587399999999997</v>
      </c>
      <c r="Y303" s="306"/>
      <c r="Z303" s="306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6"/>
      <c r="N304" s="332" t="s">
        <v>66</v>
      </c>
      <c r="O304" s="330"/>
      <c r="P304" s="330"/>
      <c r="Q304" s="330"/>
      <c r="R304" s="330"/>
      <c r="S304" s="330"/>
      <c r="T304" s="331"/>
      <c r="U304" s="37" t="s">
        <v>65</v>
      </c>
      <c r="V304" s="305">
        <f>IFERROR(SUM(V301:V302),"0")</f>
        <v>1208</v>
      </c>
      <c r="W304" s="305">
        <f>IFERROR(SUM(W301:W302),"0")</f>
        <v>1208</v>
      </c>
      <c r="X304" s="37"/>
      <c r="Y304" s="306"/>
      <c r="Z304" s="306"/>
    </row>
    <row r="305" spans="1:53" ht="14.25" customHeight="1" x14ac:dyDescent="0.25">
      <c r="A305" s="324" t="s">
        <v>68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5">
        <v>4607091384260</v>
      </c>
      <c r="E306" s="316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4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34"/>
      <c r="P306" s="334"/>
      <c r="Q306" s="334"/>
      <c r="R306" s="316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25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6"/>
      <c r="N307" s="332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6"/>
      <c r="N308" s="332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24" t="s">
        <v>212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23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5">
        <v>4607091384673</v>
      </c>
      <c r="E310" s="316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34"/>
      <c r="P310" s="334"/>
      <c r="Q310" s="334"/>
      <c r="R310" s="316"/>
      <c r="S310" s="34"/>
      <c r="T310" s="34"/>
      <c r="U310" s="35" t="s">
        <v>65</v>
      </c>
      <c r="V310" s="303">
        <v>10</v>
      </c>
      <c r="W310" s="304">
        <f>IFERROR(IF(V310="",0,CEILING((V310/$H310),1)*$H310),"")</f>
        <v>15.6</v>
      </c>
      <c r="X310" s="36">
        <f>IFERROR(IF(W310=0,"",ROUNDUP(W310/H310,0)*0.02175),"")</f>
        <v>4.3499999999999997E-2</v>
      </c>
      <c r="Y310" s="56"/>
      <c r="Z310" s="57"/>
      <c r="AD310" s="58"/>
      <c r="BA310" s="225" t="s">
        <v>1</v>
      </c>
    </row>
    <row r="311" spans="1:53" x14ac:dyDescent="0.2">
      <c r="A311" s="325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6"/>
      <c r="N311" s="332" t="s">
        <v>66</v>
      </c>
      <c r="O311" s="330"/>
      <c r="P311" s="330"/>
      <c r="Q311" s="330"/>
      <c r="R311" s="330"/>
      <c r="S311" s="330"/>
      <c r="T311" s="331"/>
      <c r="U311" s="37" t="s">
        <v>67</v>
      </c>
      <c r="V311" s="305">
        <f>IFERROR(V310/H310,"0")</f>
        <v>1.2820512820512822</v>
      </c>
      <c r="W311" s="305">
        <f>IFERROR(W310/H310,"0")</f>
        <v>2</v>
      </c>
      <c r="X311" s="305">
        <f>IFERROR(IF(X310="",0,X310),"0")</f>
        <v>4.3499999999999997E-2</v>
      </c>
      <c r="Y311" s="306"/>
      <c r="Z311" s="306"/>
    </row>
    <row r="312" spans="1:53" x14ac:dyDescent="0.2">
      <c r="A312" s="323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6"/>
      <c r="N312" s="332" t="s">
        <v>66</v>
      </c>
      <c r="O312" s="330"/>
      <c r="P312" s="330"/>
      <c r="Q312" s="330"/>
      <c r="R312" s="330"/>
      <c r="S312" s="330"/>
      <c r="T312" s="331"/>
      <c r="U312" s="37" t="s">
        <v>65</v>
      </c>
      <c r="V312" s="305">
        <f>IFERROR(SUM(V310:V310),"0")</f>
        <v>10</v>
      </c>
      <c r="W312" s="305">
        <f>IFERROR(SUM(W310:W310),"0")</f>
        <v>15.6</v>
      </c>
      <c r="X312" s="37"/>
      <c r="Y312" s="306"/>
      <c r="Z312" s="306"/>
    </row>
    <row r="313" spans="1:53" ht="16.5" customHeight="1" x14ac:dyDescent="0.25">
      <c r="A313" s="322" t="s">
        <v>449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298"/>
      <c r="Z313" s="298"/>
    </row>
    <row r="314" spans="1:53" ht="14.25" customHeight="1" x14ac:dyDescent="0.25">
      <c r="A314" s="324" t="s">
        <v>103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5">
        <v>4607091384185</v>
      </c>
      <c r="E315" s="316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34"/>
      <c r="P315" s="334"/>
      <c r="Q315" s="334"/>
      <c r="R315" s="316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5">
        <v>4607091384192</v>
      </c>
      <c r="E316" s="316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5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34"/>
      <c r="P316" s="334"/>
      <c r="Q316" s="334"/>
      <c r="R316" s="316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5">
        <v>4680115881907</v>
      </c>
      <c r="E317" s="316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3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34"/>
      <c r="P317" s="334"/>
      <c r="Q317" s="334"/>
      <c r="R317" s="316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5">
        <v>4607091384680</v>
      </c>
      <c r="E318" s="316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5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34"/>
      <c r="P318" s="334"/>
      <c r="Q318" s="334"/>
      <c r="R318" s="316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25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6"/>
      <c r="N319" s="332" t="s">
        <v>66</v>
      </c>
      <c r="O319" s="330"/>
      <c r="P319" s="330"/>
      <c r="Q319" s="330"/>
      <c r="R319" s="330"/>
      <c r="S319" s="330"/>
      <c r="T319" s="331"/>
      <c r="U319" s="37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6"/>
      <c r="N320" s="332" t="s">
        <v>66</v>
      </c>
      <c r="O320" s="330"/>
      <c r="P320" s="330"/>
      <c r="Q320" s="330"/>
      <c r="R320" s="330"/>
      <c r="S320" s="330"/>
      <c r="T320" s="331"/>
      <c r="U320" s="37" t="s">
        <v>65</v>
      </c>
      <c r="V320" s="305">
        <f>IFERROR(SUM(V315:V318),"0")</f>
        <v>0</v>
      </c>
      <c r="W320" s="305">
        <f>IFERROR(SUM(W315:W318),"0")</f>
        <v>0</v>
      </c>
      <c r="X320" s="37"/>
      <c r="Y320" s="306"/>
      <c r="Z320" s="306"/>
    </row>
    <row r="321" spans="1:53" ht="14.25" customHeight="1" x14ac:dyDescent="0.25">
      <c r="A321" s="324" t="s">
        <v>60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5">
        <v>4607091384802</v>
      </c>
      <c r="E322" s="316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34"/>
      <c r="P322" s="334"/>
      <c r="Q322" s="334"/>
      <c r="R322" s="316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5">
        <v>4607091384826</v>
      </c>
      <c r="E323" s="316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6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34"/>
      <c r="P323" s="334"/>
      <c r="Q323" s="334"/>
      <c r="R323" s="316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25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6"/>
      <c r="N324" s="332" t="s">
        <v>66</v>
      </c>
      <c r="O324" s="330"/>
      <c r="P324" s="330"/>
      <c r="Q324" s="330"/>
      <c r="R324" s="330"/>
      <c r="S324" s="330"/>
      <c r="T324" s="33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6"/>
      <c r="N325" s="332" t="s">
        <v>66</v>
      </c>
      <c r="O325" s="330"/>
      <c r="P325" s="330"/>
      <c r="Q325" s="330"/>
      <c r="R325" s="330"/>
      <c r="S325" s="330"/>
      <c r="T325" s="33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24" t="s">
        <v>68</v>
      </c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323"/>
      <c r="W326" s="323"/>
      <c r="X326" s="323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5">
        <v>4607091384246</v>
      </c>
      <c r="E327" s="316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3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34"/>
      <c r="P327" s="334"/>
      <c r="Q327" s="334"/>
      <c r="R327" s="316"/>
      <c r="S327" s="34"/>
      <c r="T327" s="34"/>
      <c r="U327" s="35" t="s">
        <v>65</v>
      </c>
      <c r="V327" s="303">
        <v>70</v>
      </c>
      <c r="W327" s="304">
        <f>IFERROR(IF(V327="",0,CEILING((V327/$H327),1)*$H327),"")</f>
        <v>70.2</v>
      </c>
      <c r="X327" s="36">
        <f>IFERROR(IF(W327=0,"",ROUNDUP(W327/H327,0)*0.02175),"")</f>
        <v>0.19574999999999998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5">
        <v>4680115881976</v>
      </c>
      <c r="E328" s="316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6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34"/>
      <c r="P328" s="334"/>
      <c r="Q328" s="334"/>
      <c r="R328" s="316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5">
        <v>4607091384253</v>
      </c>
      <c r="E329" s="316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34"/>
      <c r="P329" s="334"/>
      <c r="Q329" s="334"/>
      <c r="R329" s="316"/>
      <c r="S329" s="34"/>
      <c r="T329" s="34"/>
      <c r="U329" s="35" t="s">
        <v>65</v>
      </c>
      <c r="V329" s="303">
        <v>40</v>
      </c>
      <c r="W329" s="304">
        <f>IFERROR(IF(V329="",0,CEILING((V329/$H329),1)*$H329),"")</f>
        <v>40.799999999999997</v>
      </c>
      <c r="X329" s="36">
        <f>IFERROR(IF(W329=0,"",ROUNDUP(W329/H329,0)*0.00753),"")</f>
        <v>0.12801000000000001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5">
        <v>4680115881969</v>
      </c>
      <c r="E330" s="316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4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34"/>
      <c r="P330" s="334"/>
      <c r="Q330" s="334"/>
      <c r="R330" s="316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25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6"/>
      <c r="N331" s="332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05">
        <f>IFERROR(V327/H327,"0")+IFERROR(V328/H328,"0")+IFERROR(V329/H329,"0")+IFERROR(V330/H330,"0")</f>
        <v>25.641025641025642</v>
      </c>
      <c r="W331" s="305">
        <f>IFERROR(W327/H327,"0")+IFERROR(W328/H328,"0")+IFERROR(W329/H329,"0")+IFERROR(W330/H330,"0")</f>
        <v>26</v>
      </c>
      <c r="X331" s="305">
        <f>IFERROR(IF(X327="",0,X327),"0")+IFERROR(IF(X328="",0,X328),"0")+IFERROR(IF(X329="",0,X329),"0")+IFERROR(IF(X330="",0,X330),"0")</f>
        <v>0.32375999999999999</v>
      </c>
      <c r="Y331" s="306"/>
      <c r="Z331" s="306"/>
    </row>
    <row r="332" spans="1:53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6"/>
      <c r="N332" s="332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05">
        <f>IFERROR(SUM(V327:V330),"0")</f>
        <v>110</v>
      </c>
      <c r="W332" s="305">
        <f>IFERROR(SUM(W327:W330),"0")</f>
        <v>111</v>
      </c>
      <c r="X332" s="37"/>
      <c r="Y332" s="306"/>
      <c r="Z332" s="306"/>
    </row>
    <row r="333" spans="1:53" ht="14.25" customHeight="1" x14ac:dyDescent="0.25">
      <c r="A333" s="324" t="s">
        <v>212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5">
        <v>4607091389357</v>
      </c>
      <c r="E334" s="316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5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34"/>
      <c r="P334" s="334"/>
      <c r="Q334" s="334"/>
      <c r="R334" s="316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25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6"/>
      <c r="N335" s="332" t="s">
        <v>66</v>
      </c>
      <c r="O335" s="330"/>
      <c r="P335" s="330"/>
      <c r="Q335" s="330"/>
      <c r="R335" s="330"/>
      <c r="S335" s="330"/>
      <c r="T335" s="33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6"/>
      <c r="N336" s="332" t="s">
        <v>66</v>
      </c>
      <c r="O336" s="330"/>
      <c r="P336" s="330"/>
      <c r="Q336" s="330"/>
      <c r="R336" s="330"/>
      <c r="S336" s="330"/>
      <c r="T336" s="33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347" t="s">
        <v>472</v>
      </c>
      <c r="B337" s="348"/>
      <c r="C337" s="348"/>
      <c r="D337" s="348"/>
      <c r="E337" s="348"/>
      <c r="F337" s="348"/>
      <c r="G337" s="348"/>
      <c r="H337" s="348"/>
      <c r="I337" s="348"/>
      <c r="J337" s="348"/>
      <c r="K337" s="348"/>
      <c r="L337" s="348"/>
      <c r="M337" s="348"/>
      <c r="N337" s="348"/>
      <c r="O337" s="348"/>
      <c r="P337" s="348"/>
      <c r="Q337" s="348"/>
      <c r="R337" s="348"/>
      <c r="S337" s="348"/>
      <c r="T337" s="348"/>
      <c r="U337" s="348"/>
      <c r="V337" s="348"/>
      <c r="W337" s="348"/>
      <c r="X337" s="348"/>
      <c r="Y337" s="48"/>
      <c r="Z337" s="48"/>
    </row>
    <row r="338" spans="1:53" ht="16.5" customHeight="1" x14ac:dyDescent="0.25">
      <c r="A338" s="322" t="s">
        <v>473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298"/>
      <c r="Z338" s="298"/>
    </row>
    <row r="339" spans="1:53" ht="14.25" customHeight="1" x14ac:dyDescent="0.25">
      <c r="A339" s="324" t="s">
        <v>103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5">
        <v>4607091389708</v>
      </c>
      <c r="E340" s="316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34"/>
      <c r="P340" s="334"/>
      <c r="Q340" s="334"/>
      <c r="R340" s="316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5">
        <v>4607091389692</v>
      </c>
      <c r="E341" s="316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34"/>
      <c r="P341" s="334"/>
      <c r="Q341" s="334"/>
      <c r="R341" s="316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25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6"/>
      <c r="N342" s="332" t="s">
        <v>66</v>
      </c>
      <c r="O342" s="330"/>
      <c r="P342" s="330"/>
      <c r="Q342" s="330"/>
      <c r="R342" s="330"/>
      <c r="S342" s="330"/>
      <c r="T342" s="33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6"/>
      <c r="N343" s="332" t="s">
        <v>66</v>
      </c>
      <c r="O343" s="330"/>
      <c r="P343" s="330"/>
      <c r="Q343" s="330"/>
      <c r="R343" s="330"/>
      <c r="S343" s="330"/>
      <c r="T343" s="33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24" t="s">
        <v>60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5">
        <v>4607091389753</v>
      </c>
      <c r="E345" s="316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34"/>
      <c r="P345" s="334"/>
      <c r="Q345" s="334"/>
      <c r="R345" s="316"/>
      <c r="S345" s="34"/>
      <c r="T345" s="34"/>
      <c r="U345" s="35" t="s">
        <v>65</v>
      </c>
      <c r="V345" s="303">
        <v>30</v>
      </c>
      <c r="W345" s="304">
        <f t="shared" ref="W345:W357" si="15">IFERROR(IF(V345="",0,CEILING((V345/$H345),1)*$H345),"")</f>
        <v>33.6</v>
      </c>
      <c r="X345" s="36">
        <f>IFERROR(IF(W345=0,"",ROUNDUP(W345/H345,0)*0.00753),"")</f>
        <v>6.0240000000000002E-2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5">
        <v>4607091389760</v>
      </c>
      <c r="E346" s="316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34"/>
      <c r="P346" s="334"/>
      <c r="Q346" s="334"/>
      <c r="R346" s="316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5">
        <v>4607091389746</v>
      </c>
      <c r="E347" s="316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34"/>
      <c r="P347" s="334"/>
      <c r="Q347" s="334"/>
      <c r="R347" s="316"/>
      <c r="S347" s="34"/>
      <c r="T347" s="34"/>
      <c r="U347" s="35" t="s">
        <v>65</v>
      </c>
      <c r="V347" s="303">
        <v>0</v>
      </c>
      <c r="W347" s="304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5">
        <v>4680115882928</v>
      </c>
      <c r="E348" s="316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34"/>
      <c r="P348" s="334"/>
      <c r="Q348" s="334"/>
      <c r="R348" s="316"/>
      <c r="S348" s="34"/>
      <c r="T348" s="34"/>
      <c r="U348" s="35" t="s">
        <v>65</v>
      </c>
      <c r="V348" s="303">
        <v>22.4</v>
      </c>
      <c r="W348" s="304">
        <f t="shared" si="15"/>
        <v>23.52</v>
      </c>
      <c r="X348" s="36">
        <f>IFERROR(IF(W348=0,"",ROUNDUP(W348/H348,0)*0.00753),"")</f>
        <v>0.10542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5">
        <v>4680115883147</v>
      </c>
      <c r="E349" s="316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34"/>
      <c r="P349" s="334"/>
      <c r="Q349" s="334"/>
      <c r="R349" s="316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5">
        <v>4607091384338</v>
      </c>
      <c r="E350" s="316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5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34"/>
      <c r="P350" s="334"/>
      <c r="Q350" s="334"/>
      <c r="R350" s="316"/>
      <c r="S350" s="34"/>
      <c r="T350" s="34"/>
      <c r="U350" s="35" t="s">
        <v>65</v>
      </c>
      <c r="V350" s="303">
        <v>21</v>
      </c>
      <c r="W350" s="304">
        <f t="shared" si="15"/>
        <v>21</v>
      </c>
      <c r="X350" s="36">
        <f t="shared" si="16"/>
        <v>5.0200000000000002E-2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5">
        <v>4680115883154</v>
      </c>
      <c r="E351" s="316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34"/>
      <c r="P351" s="334"/>
      <c r="Q351" s="334"/>
      <c r="R351" s="316"/>
      <c r="S351" s="34"/>
      <c r="T351" s="34"/>
      <c r="U351" s="35" t="s">
        <v>65</v>
      </c>
      <c r="V351" s="303">
        <v>8.4</v>
      </c>
      <c r="W351" s="304">
        <f t="shared" si="15"/>
        <v>8.4</v>
      </c>
      <c r="X351" s="36">
        <f t="shared" si="16"/>
        <v>2.5100000000000001E-2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5">
        <v>4607091389524</v>
      </c>
      <c r="E352" s="316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34"/>
      <c r="P352" s="334"/>
      <c r="Q352" s="334"/>
      <c r="R352" s="316"/>
      <c r="S352" s="34"/>
      <c r="T352" s="34"/>
      <c r="U352" s="35" t="s">
        <v>65</v>
      </c>
      <c r="V352" s="303">
        <v>17.5</v>
      </c>
      <c r="W352" s="304">
        <f t="shared" si="15"/>
        <v>18.900000000000002</v>
      </c>
      <c r="X352" s="36">
        <f t="shared" si="16"/>
        <v>4.5179999999999998E-2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5">
        <v>4680115883161</v>
      </c>
      <c r="E353" s="316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34"/>
      <c r="P353" s="334"/>
      <c r="Q353" s="334"/>
      <c r="R353" s="316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5">
        <v>4607091384345</v>
      </c>
      <c r="E354" s="316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4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34"/>
      <c r="P354" s="334"/>
      <c r="Q354" s="334"/>
      <c r="R354" s="316"/>
      <c r="S354" s="34"/>
      <c r="T354" s="34"/>
      <c r="U354" s="35" t="s">
        <v>65</v>
      </c>
      <c r="V354" s="303">
        <v>14</v>
      </c>
      <c r="W354" s="304">
        <f t="shared" si="15"/>
        <v>14.700000000000001</v>
      </c>
      <c r="X354" s="36">
        <f t="shared" si="16"/>
        <v>3.5140000000000005E-2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5">
        <v>4680115883178</v>
      </c>
      <c r="E355" s="316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34"/>
      <c r="P355" s="334"/>
      <c r="Q355" s="334"/>
      <c r="R355" s="316"/>
      <c r="S355" s="34"/>
      <c r="T355" s="34"/>
      <c r="U355" s="35" t="s">
        <v>65</v>
      </c>
      <c r="V355" s="303">
        <v>8.4</v>
      </c>
      <c r="W355" s="304">
        <f t="shared" si="15"/>
        <v>8.4</v>
      </c>
      <c r="X355" s="36">
        <f t="shared" si="16"/>
        <v>2.5100000000000001E-2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5">
        <v>4607091389531</v>
      </c>
      <c r="E356" s="316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4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34"/>
      <c r="P356" s="334"/>
      <c r="Q356" s="334"/>
      <c r="R356" s="316"/>
      <c r="S356" s="34"/>
      <c r="T356" s="34"/>
      <c r="U356" s="35" t="s">
        <v>65</v>
      </c>
      <c r="V356" s="303">
        <v>21</v>
      </c>
      <c r="W356" s="304">
        <f t="shared" si="15"/>
        <v>21</v>
      </c>
      <c r="X356" s="36">
        <f t="shared" si="16"/>
        <v>5.0200000000000002E-2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5">
        <v>4680115883185</v>
      </c>
      <c r="E357" s="316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572" t="s">
        <v>504</v>
      </c>
      <c r="O357" s="334"/>
      <c r="P357" s="334"/>
      <c r="Q357" s="334"/>
      <c r="R357" s="316"/>
      <c r="S357" s="34"/>
      <c r="T357" s="34"/>
      <c r="U357" s="35" t="s">
        <v>65</v>
      </c>
      <c r="V357" s="303">
        <v>8.4</v>
      </c>
      <c r="W357" s="304">
        <f t="shared" si="15"/>
        <v>8.4</v>
      </c>
      <c r="X357" s="36">
        <f t="shared" si="16"/>
        <v>2.5100000000000001E-2</v>
      </c>
      <c r="Y357" s="56"/>
      <c r="Z357" s="57"/>
      <c r="AD357" s="58"/>
      <c r="BA357" s="251" t="s">
        <v>1</v>
      </c>
    </row>
    <row r="358" spans="1:53" x14ac:dyDescent="0.2">
      <c r="A358" s="325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6"/>
      <c r="N358" s="332" t="s">
        <v>66</v>
      </c>
      <c r="O358" s="330"/>
      <c r="P358" s="330"/>
      <c r="Q358" s="330"/>
      <c r="R358" s="330"/>
      <c r="S358" s="330"/>
      <c r="T358" s="33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70.476190476190482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73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0.42168000000000005</v>
      </c>
      <c r="Y358" s="306"/>
      <c r="Z358" s="306"/>
    </row>
    <row r="359" spans="1:53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6"/>
      <c r="N359" s="332" t="s">
        <v>66</v>
      </c>
      <c r="O359" s="330"/>
      <c r="P359" s="330"/>
      <c r="Q359" s="330"/>
      <c r="R359" s="330"/>
      <c r="S359" s="330"/>
      <c r="T359" s="331"/>
      <c r="U359" s="37" t="s">
        <v>65</v>
      </c>
      <c r="V359" s="305">
        <f>IFERROR(SUM(V345:V357),"0")</f>
        <v>151.10000000000002</v>
      </c>
      <c r="W359" s="305">
        <f>IFERROR(SUM(W345:W357),"0")</f>
        <v>157.92000000000002</v>
      </c>
      <c r="X359" s="37"/>
      <c r="Y359" s="306"/>
      <c r="Z359" s="306"/>
    </row>
    <row r="360" spans="1:53" ht="14.25" customHeight="1" x14ac:dyDescent="0.25">
      <c r="A360" s="324" t="s">
        <v>68</v>
      </c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3"/>
      <c r="N360" s="323"/>
      <c r="O360" s="323"/>
      <c r="P360" s="323"/>
      <c r="Q360" s="323"/>
      <c r="R360" s="323"/>
      <c r="S360" s="323"/>
      <c r="T360" s="323"/>
      <c r="U360" s="323"/>
      <c r="V360" s="323"/>
      <c r="W360" s="323"/>
      <c r="X360" s="323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5">
        <v>4607091389685</v>
      </c>
      <c r="E361" s="316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34"/>
      <c r="P361" s="334"/>
      <c r="Q361" s="334"/>
      <c r="R361" s="316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5">
        <v>4607091389654</v>
      </c>
      <c r="E362" s="316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34"/>
      <c r="P362" s="334"/>
      <c r="Q362" s="334"/>
      <c r="R362" s="316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5">
        <v>4607091384352</v>
      </c>
      <c r="E363" s="316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5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34"/>
      <c r="P363" s="334"/>
      <c r="Q363" s="334"/>
      <c r="R363" s="316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5">
        <v>4607091389661</v>
      </c>
      <c r="E364" s="316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34"/>
      <c r="P364" s="334"/>
      <c r="Q364" s="334"/>
      <c r="R364" s="316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25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6"/>
      <c r="N365" s="332" t="s">
        <v>66</v>
      </c>
      <c r="O365" s="330"/>
      <c r="P365" s="330"/>
      <c r="Q365" s="330"/>
      <c r="R365" s="330"/>
      <c r="S365" s="330"/>
      <c r="T365" s="33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6"/>
      <c r="N366" s="332" t="s">
        <v>66</v>
      </c>
      <c r="O366" s="330"/>
      <c r="P366" s="330"/>
      <c r="Q366" s="330"/>
      <c r="R366" s="330"/>
      <c r="S366" s="330"/>
      <c r="T366" s="33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24" t="s">
        <v>212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5">
        <v>4680115881648</v>
      </c>
      <c r="E368" s="316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34"/>
      <c r="P368" s="334"/>
      <c r="Q368" s="334"/>
      <c r="R368" s="316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25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6"/>
      <c r="N369" s="332" t="s">
        <v>66</v>
      </c>
      <c r="O369" s="330"/>
      <c r="P369" s="330"/>
      <c r="Q369" s="330"/>
      <c r="R369" s="330"/>
      <c r="S369" s="330"/>
      <c r="T369" s="33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6"/>
      <c r="N370" s="332" t="s">
        <v>66</v>
      </c>
      <c r="O370" s="330"/>
      <c r="P370" s="330"/>
      <c r="Q370" s="330"/>
      <c r="R370" s="330"/>
      <c r="S370" s="330"/>
      <c r="T370" s="33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24" t="s">
        <v>90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5">
        <v>4680115882997</v>
      </c>
      <c r="E372" s="316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501" t="s">
        <v>519</v>
      </c>
      <c r="O372" s="334"/>
      <c r="P372" s="334"/>
      <c r="Q372" s="334"/>
      <c r="R372" s="316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26"/>
      <c r="N373" s="332" t="s">
        <v>66</v>
      </c>
      <c r="O373" s="330"/>
      <c r="P373" s="330"/>
      <c r="Q373" s="330"/>
      <c r="R373" s="330"/>
      <c r="S373" s="330"/>
      <c r="T373" s="33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6"/>
      <c r="N374" s="332" t="s">
        <v>66</v>
      </c>
      <c r="O374" s="330"/>
      <c r="P374" s="330"/>
      <c r="Q374" s="330"/>
      <c r="R374" s="330"/>
      <c r="S374" s="330"/>
      <c r="T374" s="33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22" t="s">
        <v>520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23"/>
      <c r="Y375" s="298"/>
      <c r="Z375" s="298"/>
    </row>
    <row r="376" spans="1:53" ht="14.25" customHeight="1" x14ac:dyDescent="0.25">
      <c r="A376" s="324" t="s">
        <v>95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5">
        <v>4607091389388</v>
      </c>
      <c r="E377" s="316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34"/>
      <c r="P377" s="334"/>
      <c r="Q377" s="334"/>
      <c r="R377" s="316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5">
        <v>4607091389364</v>
      </c>
      <c r="E378" s="316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51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34"/>
      <c r="P378" s="334"/>
      <c r="Q378" s="334"/>
      <c r="R378" s="316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25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6"/>
      <c r="N379" s="332" t="s">
        <v>66</v>
      </c>
      <c r="O379" s="330"/>
      <c r="P379" s="330"/>
      <c r="Q379" s="330"/>
      <c r="R379" s="330"/>
      <c r="S379" s="330"/>
      <c r="T379" s="33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6"/>
      <c r="N380" s="332" t="s">
        <v>66</v>
      </c>
      <c r="O380" s="330"/>
      <c r="P380" s="330"/>
      <c r="Q380" s="330"/>
      <c r="R380" s="330"/>
      <c r="S380" s="330"/>
      <c r="T380" s="33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24" t="s">
        <v>60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323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5">
        <v>4607091389739</v>
      </c>
      <c r="E382" s="316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34"/>
      <c r="P382" s="334"/>
      <c r="Q382" s="334"/>
      <c r="R382" s="316"/>
      <c r="S382" s="34"/>
      <c r="T382" s="34"/>
      <c r="U382" s="35" t="s">
        <v>65</v>
      </c>
      <c r="V382" s="303">
        <v>50</v>
      </c>
      <c r="W382" s="304">
        <f t="shared" ref="W382:W388" si="17">IFERROR(IF(V382="",0,CEILING((V382/$H382),1)*$H382),"")</f>
        <v>50.400000000000006</v>
      </c>
      <c r="X382" s="36">
        <f>IFERROR(IF(W382=0,"",ROUNDUP(W382/H382,0)*0.00753),"")</f>
        <v>9.0359999999999996E-2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5">
        <v>4680115883048</v>
      </c>
      <c r="E383" s="316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53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34"/>
      <c r="P383" s="334"/>
      <c r="Q383" s="334"/>
      <c r="R383" s="316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5">
        <v>4607091389425</v>
      </c>
      <c r="E384" s="316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5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34"/>
      <c r="P384" s="334"/>
      <c r="Q384" s="334"/>
      <c r="R384" s="316"/>
      <c r="S384" s="34"/>
      <c r="T384" s="34"/>
      <c r="U384" s="35" t="s">
        <v>65</v>
      </c>
      <c r="V384" s="303">
        <v>10.5</v>
      </c>
      <c r="W384" s="304">
        <f t="shared" si="17"/>
        <v>10.5</v>
      </c>
      <c r="X384" s="36">
        <f>IFERROR(IF(W384=0,"",ROUNDUP(W384/H384,0)*0.00502),"")</f>
        <v>2.5100000000000001E-2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5">
        <v>4680115882911</v>
      </c>
      <c r="E385" s="316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343" t="s">
        <v>533</v>
      </c>
      <c r="O385" s="334"/>
      <c r="P385" s="334"/>
      <c r="Q385" s="334"/>
      <c r="R385" s="316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5">
        <v>4680115880771</v>
      </c>
      <c r="E386" s="316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5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34"/>
      <c r="P386" s="334"/>
      <c r="Q386" s="334"/>
      <c r="R386" s="316"/>
      <c r="S386" s="34"/>
      <c r="T386" s="34"/>
      <c r="U386" s="35" t="s">
        <v>65</v>
      </c>
      <c r="V386" s="303">
        <v>8.4</v>
      </c>
      <c r="W386" s="304">
        <f t="shared" si="17"/>
        <v>8.4</v>
      </c>
      <c r="X386" s="36">
        <f>IFERROR(IF(W386=0,"",ROUNDUP(W386/H386,0)*0.00502),"")</f>
        <v>2.5100000000000001E-2</v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5">
        <v>4607091389500</v>
      </c>
      <c r="E387" s="316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34"/>
      <c r="P387" s="334"/>
      <c r="Q387" s="334"/>
      <c r="R387" s="316"/>
      <c r="S387" s="34"/>
      <c r="T387" s="34"/>
      <c r="U387" s="35" t="s">
        <v>65</v>
      </c>
      <c r="V387" s="303">
        <v>17.5</v>
      </c>
      <c r="W387" s="304">
        <f t="shared" si="17"/>
        <v>18.900000000000002</v>
      </c>
      <c r="X387" s="36">
        <f>IFERROR(IF(W387=0,"",ROUNDUP(W387/H387,0)*0.00502),"")</f>
        <v>4.5179999999999998E-2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5">
        <v>4680115881983</v>
      </c>
      <c r="E388" s="316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3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34"/>
      <c r="P388" s="334"/>
      <c r="Q388" s="334"/>
      <c r="R388" s="316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25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6"/>
      <c r="N389" s="332" t="s">
        <v>66</v>
      </c>
      <c r="O389" s="330"/>
      <c r="P389" s="330"/>
      <c r="Q389" s="330"/>
      <c r="R389" s="330"/>
      <c r="S389" s="330"/>
      <c r="T389" s="33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30.238095238095237</v>
      </c>
      <c r="W389" s="305">
        <f>IFERROR(W382/H382,"0")+IFERROR(W383/H383,"0")+IFERROR(W384/H384,"0")+IFERROR(W385/H385,"0")+IFERROR(W386/H386,"0")+IFERROR(W387/H387,"0")+IFERROR(W388/H388,"0")</f>
        <v>31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0.18573999999999999</v>
      </c>
      <c r="Y389" s="306"/>
      <c r="Z389" s="306"/>
    </row>
    <row r="390" spans="1:53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6"/>
      <c r="N390" s="332" t="s">
        <v>66</v>
      </c>
      <c r="O390" s="330"/>
      <c r="P390" s="330"/>
      <c r="Q390" s="330"/>
      <c r="R390" s="330"/>
      <c r="S390" s="330"/>
      <c r="T390" s="331"/>
      <c r="U390" s="37" t="s">
        <v>65</v>
      </c>
      <c r="V390" s="305">
        <f>IFERROR(SUM(V382:V388),"0")</f>
        <v>86.4</v>
      </c>
      <c r="W390" s="305">
        <f>IFERROR(SUM(W382:W388),"0")</f>
        <v>88.200000000000017</v>
      </c>
      <c r="X390" s="37"/>
      <c r="Y390" s="306"/>
      <c r="Z390" s="306"/>
    </row>
    <row r="391" spans="1:53" ht="14.25" customHeight="1" x14ac:dyDescent="0.25">
      <c r="A391" s="324" t="s">
        <v>90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5">
        <v>4680115882980</v>
      </c>
      <c r="E392" s="316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61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34"/>
      <c r="P392" s="334"/>
      <c r="Q392" s="334"/>
      <c r="R392" s="316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25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6"/>
      <c r="N393" s="332" t="s">
        <v>66</v>
      </c>
      <c r="O393" s="330"/>
      <c r="P393" s="330"/>
      <c r="Q393" s="330"/>
      <c r="R393" s="330"/>
      <c r="S393" s="330"/>
      <c r="T393" s="33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6"/>
      <c r="N394" s="332" t="s">
        <v>66</v>
      </c>
      <c r="O394" s="330"/>
      <c r="P394" s="330"/>
      <c r="Q394" s="330"/>
      <c r="R394" s="330"/>
      <c r="S394" s="330"/>
      <c r="T394" s="33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347" t="s">
        <v>542</v>
      </c>
      <c r="B395" s="348"/>
      <c r="C395" s="348"/>
      <c r="D395" s="348"/>
      <c r="E395" s="348"/>
      <c r="F395" s="348"/>
      <c r="G395" s="348"/>
      <c r="H395" s="348"/>
      <c r="I395" s="348"/>
      <c r="J395" s="348"/>
      <c r="K395" s="348"/>
      <c r="L395" s="348"/>
      <c r="M395" s="348"/>
      <c r="N395" s="348"/>
      <c r="O395" s="348"/>
      <c r="P395" s="348"/>
      <c r="Q395" s="348"/>
      <c r="R395" s="348"/>
      <c r="S395" s="348"/>
      <c r="T395" s="348"/>
      <c r="U395" s="348"/>
      <c r="V395" s="348"/>
      <c r="W395" s="348"/>
      <c r="X395" s="348"/>
      <c r="Y395" s="48"/>
      <c r="Z395" s="48"/>
    </row>
    <row r="396" spans="1:53" ht="16.5" customHeight="1" x14ac:dyDescent="0.25">
      <c r="A396" s="322" t="s">
        <v>542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23"/>
      <c r="Y396" s="298"/>
      <c r="Z396" s="298"/>
    </row>
    <row r="397" spans="1:53" ht="14.25" customHeight="1" x14ac:dyDescent="0.25">
      <c r="A397" s="324" t="s">
        <v>103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5">
        <v>4607091389067</v>
      </c>
      <c r="E398" s="316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4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34"/>
      <c r="P398" s="334"/>
      <c r="Q398" s="334"/>
      <c r="R398" s="316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5">
        <v>4607091383522</v>
      </c>
      <c r="E399" s="316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34"/>
      <c r="P399" s="334"/>
      <c r="Q399" s="334"/>
      <c r="R399" s="316"/>
      <c r="S399" s="34"/>
      <c r="T399" s="34"/>
      <c r="U399" s="35" t="s">
        <v>65</v>
      </c>
      <c r="V399" s="303">
        <v>250</v>
      </c>
      <c r="W399" s="304">
        <f t="shared" si="18"/>
        <v>253.44</v>
      </c>
      <c r="X399" s="36">
        <f>IFERROR(IF(W399=0,"",ROUNDUP(W399/H399,0)*0.01196),"")</f>
        <v>0.57408000000000003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5">
        <v>4607091384437</v>
      </c>
      <c r="E400" s="316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5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34"/>
      <c r="P400" s="334"/>
      <c r="Q400" s="334"/>
      <c r="R400" s="316"/>
      <c r="S400" s="34"/>
      <c r="T400" s="34"/>
      <c r="U400" s="35" t="s">
        <v>65</v>
      </c>
      <c r="V400" s="303">
        <v>50</v>
      </c>
      <c r="W400" s="304">
        <f t="shared" si="18"/>
        <v>52.800000000000004</v>
      </c>
      <c r="X400" s="36">
        <f>IFERROR(IF(W400=0,"",ROUNDUP(W400/H400,0)*0.01196),"")</f>
        <v>0.1196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5">
        <v>4607091389104</v>
      </c>
      <c r="E401" s="316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34"/>
      <c r="P401" s="334"/>
      <c r="Q401" s="334"/>
      <c r="R401" s="316"/>
      <c r="S401" s="34"/>
      <c r="T401" s="34"/>
      <c r="U401" s="35" t="s">
        <v>65</v>
      </c>
      <c r="V401" s="303">
        <v>150</v>
      </c>
      <c r="W401" s="304">
        <f t="shared" si="18"/>
        <v>153.12</v>
      </c>
      <c r="X401" s="36">
        <f>IFERROR(IF(W401=0,"",ROUNDUP(W401/H401,0)*0.01196),"")</f>
        <v>0.34683999999999998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5">
        <v>4680115880603</v>
      </c>
      <c r="E402" s="316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34"/>
      <c r="P402" s="334"/>
      <c r="Q402" s="334"/>
      <c r="R402" s="316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5">
        <v>4607091389999</v>
      </c>
      <c r="E403" s="316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34"/>
      <c r="P403" s="334"/>
      <c r="Q403" s="334"/>
      <c r="R403" s="316"/>
      <c r="S403" s="34"/>
      <c r="T403" s="34"/>
      <c r="U403" s="35" t="s">
        <v>65</v>
      </c>
      <c r="V403" s="303">
        <v>12</v>
      </c>
      <c r="W403" s="304">
        <f t="shared" si="18"/>
        <v>14.4</v>
      </c>
      <c r="X403" s="36">
        <f>IFERROR(IF(W403=0,"",ROUNDUP(W403/H403,0)*0.00937),"")</f>
        <v>3.7479999999999999E-2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5">
        <v>4680115882782</v>
      </c>
      <c r="E404" s="316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34"/>
      <c r="P404" s="334"/>
      <c r="Q404" s="334"/>
      <c r="R404" s="316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5">
        <v>4607091389098</v>
      </c>
      <c r="E405" s="316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34"/>
      <c r="P405" s="334"/>
      <c r="Q405" s="334"/>
      <c r="R405" s="316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5">
        <v>4607091389982</v>
      </c>
      <c r="E406" s="316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34"/>
      <c r="P406" s="334"/>
      <c r="Q406" s="334"/>
      <c r="R406" s="316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25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26"/>
      <c r="N407" s="332" t="s">
        <v>66</v>
      </c>
      <c r="O407" s="330"/>
      <c r="P407" s="330"/>
      <c r="Q407" s="330"/>
      <c r="R407" s="330"/>
      <c r="S407" s="330"/>
      <c r="T407" s="33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88.560606060606048</v>
      </c>
      <c r="W407" s="305">
        <f>IFERROR(W398/H398,"0")+IFERROR(W399/H399,"0")+IFERROR(W400/H400,"0")+IFERROR(W401/H401,"0")+IFERROR(W402/H402,"0")+IFERROR(W403/H403,"0")+IFERROR(W404/H404,"0")+IFERROR(W405/H405,"0")+IFERROR(W406/H406,"0")</f>
        <v>91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1.0780000000000001</v>
      </c>
      <c r="Y407" s="306"/>
      <c r="Z407" s="306"/>
    </row>
    <row r="408" spans="1:53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6"/>
      <c r="N408" s="332" t="s">
        <v>66</v>
      </c>
      <c r="O408" s="330"/>
      <c r="P408" s="330"/>
      <c r="Q408" s="330"/>
      <c r="R408" s="330"/>
      <c r="S408" s="330"/>
      <c r="T408" s="331"/>
      <c r="U408" s="37" t="s">
        <v>65</v>
      </c>
      <c r="V408" s="305">
        <f>IFERROR(SUM(V398:V406),"0")</f>
        <v>462</v>
      </c>
      <c r="W408" s="305">
        <f>IFERROR(SUM(W398:W406),"0")</f>
        <v>473.76</v>
      </c>
      <c r="X408" s="37"/>
      <c r="Y408" s="306"/>
      <c r="Z408" s="306"/>
    </row>
    <row r="409" spans="1:53" ht="14.25" customHeight="1" x14ac:dyDescent="0.25">
      <c r="A409" s="324" t="s">
        <v>95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5">
        <v>4607091388930</v>
      </c>
      <c r="E410" s="316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34"/>
      <c r="P410" s="334"/>
      <c r="Q410" s="334"/>
      <c r="R410" s="316"/>
      <c r="S410" s="34"/>
      <c r="T410" s="34"/>
      <c r="U410" s="35" t="s">
        <v>65</v>
      </c>
      <c r="V410" s="303">
        <v>0</v>
      </c>
      <c r="W410" s="304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5">
        <v>4680115880054</v>
      </c>
      <c r="E411" s="316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34"/>
      <c r="P411" s="334"/>
      <c r="Q411" s="334"/>
      <c r="R411" s="316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6"/>
      <c r="N412" s="332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6"/>
      <c r="N413" s="332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05">
        <f>IFERROR(SUM(V410:V411),"0")</f>
        <v>0</v>
      </c>
      <c r="W413" s="305">
        <f>IFERROR(SUM(W410:W411),"0")</f>
        <v>0</v>
      </c>
      <c r="X413" s="37"/>
      <c r="Y413" s="306"/>
      <c r="Z413" s="306"/>
    </row>
    <row r="414" spans="1:53" ht="14.25" customHeight="1" x14ac:dyDescent="0.25">
      <c r="A414" s="324" t="s">
        <v>60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23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5">
        <v>4680115883116</v>
      </c>
      <c r="E415" s="316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34"/>
      <c r="P415" s="334"/>
      <c r="Q415" s="334"/>
      <c r="R415" s="316"/>
      <c r="S415" s="34"/>
      <c r="T415" s="34"/>
      <c r="U415" s="35" t="s">
        <v>65</v>
      </c>
      <c r="V415" s="303">
        <v>50</v>
      </c>
      <c r="W415" s="304">
        <f t="shared" ref="W415:W420" si="19">IFERROR(IF(V415="",0,CEILING((V415/$H415),1)*$H415),"")</f>
        <v>52.800000000000004</v>
      </c>
      <c r="X415" s="36">
        <f>IFERROR(IF(W415=0,"",ROUNDUP(W415/H415,0)*0.01196),"")</f>
        <v>0.1196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5">
        <v>4680115883093</v>
      </c>
      <c r="E416" s="316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34"/>
      <c r="P416" s="334"/>
      <c r="Q416" s="334"/>
      <c r="R416" s="316"/>
      <c r="S416" s="34"/>
      <c r="T416" s="34"/>
      <c r="U416" s="35" t="s">
        <v>65</v>
      </c>
      <c r="V416" s="303">
        <v>60</v>
      </c>
      <c r="W416" s="304">
        <f t="shared" si="19"/>
        <v>63.36</v>
      </c>
      <c r="X416" s="36">
        <f>IFERROR(IF(W416=0,"",ROUNDUP(W416/H416,0)*0.01196),"")</f>
        <v>0.14352000000000001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5">
        <v>4680115883109</v>
      </c>
      <c r="E417" s="316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4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34"/>
      <c r="P417" s="334"/>
      <c r="Q417" s="334"/>
      <c r="R417" s="316"/>
      <c r="S417" s="34"/>
      <c r="T417" s="34"/>
      <c r="U417" s="35" t="s">
        <v>65</v>
      </c>
      <c r="V417" s="303">
        <v>120</v>
      </c>
      <c r="W417" s="304">
        <f t="shared" si="19"/>
        <v>121.44000000000001</v>
      </c>
      <c r="X417" s="36">
        <f>IFERROR(IF(W417=0,"",ROUNDUP(W417/H417,0)*0.01196),"")</f>
        <v>0.27507999999999999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5">
        <v>4680115882072</v>
      </c>
      <c r="E418" s="316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422" t="s">
        <v>573</v>
      </c>
      <c r="O418" s="334"/>
      <c r="P418" s="334"/>
      <c r="Q418" s="334"/>
      <c r="R418" s="316"/>
      <c r="S418" s="34"/>
      <c r="T418" s="34"/>
      <c r="U418" s="35" t="s">
        <v>65</v>
      </c>
      <c r="V418" s="303">
        <v>18</v>
      </c>
      <c r="W418" s="304">
        <f t="shared" si="19"/>
        <v>18</v>
      </c>
      <c r="X418" s="36">
        <f>IFERROR(IF(W418=0,"",ROUNDUP(W418/H418,0)*0.00937),"")</f>
        <v>4.6850000000000003E-2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5">
        <v>4680115882102</v>
      </c>
      <c r="E419" s="316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03" t="s">
        <v>576</v>
      </c>
      <c r="O419" s="334"/>
      <c r="P419" s="334"/>
      <c r="Q419" s="334"/>
      <c r="R419" s="316"/>
      <c r="S419" s="34"/>
      <c r="T419" s="34"/>
      <c r="U419" s="35" t="s">
        <v>65</v>
      </c>
      <c r="V419" s="303">
        <v>18</v>
      </c>
      <c r="W419" s="304">
        <f t="shared" si="19"/>
        <v>18</v>
      </c>
      <c r="X419" s="36">
        <f>IFERROR(IF(W419=0,"",ROUNDUP(W419/H419,0)*0.00937),"")</f>
        <v>4.6850000000000003E-2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5">
        <v>4680115882096</v>
      </c>
      <c r="E420" s="316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386" t="s">
        <v>579</v>
      </c>
      <c r="O420" s="334"/>
      <c r="P420" s="334"/>
      <c r="Q420" s="334"/>
      <c r="R420" s="316"/>
      <c r="S420" s="34"/>
      <c r="T420" s="34"/>
      <c r="U420" s="35" t="s">
        <v>65</v>
      </c>
      <c r="V420" s="303">
        <v>18</v>
      </c>
      <c r="W420" s="304">
        <f t="shared" si="19"/>
        <v>18</v>
      </c>
      <c r="X420" s="36">
        <f>IFERROR(IF(W420=0,"",ROUNDUP(W420/H420,0)*0.00937),"")</f>
        <v>4.6850000000000003E-2</v>
      </c>
      <c r="Y420" s="56"/>
      <c r="Z420" s="57"/>
      <c r="AD420" s="58"/>
      <c r="BA420" s="284" t="s">
        <v>1</v>
      </c>
    </row>
    <row r="421" spans="1:53" x14ac:dyDescent="0.2">
      <c r="A421" s="325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6"/>
      <c r="N421" s="332" t="s">
        <v>66</v>
      </c>
      <c r="O421" s="330"/>
      <c r="P421" s="330"/>
      <c r="Q421" s="330"/>
      <c r="R421" s="330"/>
      <c r="S421" s="330"/>
      <c r="T421" s="331"/>
      <c r="U421" s="37" t="s">
        <v>67</v>
      </c>
      <c r="V421" s="305">
        <f>IFERROR(V415/H415,"0")+IFERROR(V416/H416,"0")+IFERROR(V417/H417,"0")+IFERROR(V418/H418,"0")+IFERROR(V419/H419,"0")+IFERROR(V420/H420,"0")</f>
        <v>58.560606060606062</v>
      </c>
      <c r="W421" s="305">
        <f>IFERROR(W415/H415,"0")+IFERROR(W416/H416,"0")+IFERROR(W417/H417,"0")+IFERROR(W418/H418,"0")+IFERROR(W419/H419,"0")+IFERROR(W420/H420,"0")</f>
        <v>60</v>
      </c>
      <c r="X421" s="305">
        <f>IFERROR(IF(X415="",0,X415),"0")+IFERROR(IF(X416="",0,X416),"0")+IFERROR(IF(X417="",0,X417),"0")+IFERROR(IF(X418="",0,X418),"0")+IFERROR(IF(X419="",0,X419),"0")+IFERROR(IF(X420="",0,X420),"0")</f>
        <v>0.67875000000000019</v>
      </c>
      <c r="Y421" s="306"/>
      <c r="Z421" s="306"/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6"/>
      <c r="N422" s="332" t="s">
        <v>66</v>
      </c>
      <c r="O422" s="330"/>
      <c r="P422" s="330"/>
      <c r="Q422" s="330"/>
      <c r="R422" s="330"/>
      <c r="S422" s="330"/>
      <c r="T422" s="331"/>
      <c r="U422" s="37" t="s">
        <v>65</v>
      </c>
      <c r="V422" s="305">
        <f>IFERROR(SUM(V415:V420),"0")</f>
        <v>284</v>
      </c>
      <c r="W422" s="305">
        <f>IFERROR(SUM(W415:W420),"0")</f>
        <v>291.60000000000002</v>
      </c>
      <c r="X422" s="37"/>
      <c r="Y422" s="306"/>
      <c r="Z422" s="306"/>
    </row>
    <row r="423" spans="1:53" ht="14.25" customHeight="1" x14ac:dyDescent="0.25">
      <c r="A423" s="324" t="s">
        <v>68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5">
        <v>4607091383409</v>
      </c>
      <c r="E424" s="316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34"/>
      <c r="P424" s="334"/>
      <c r="Q424" s="334"/>
      <c r="R424" s="316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5">
        <v>4607091383416</v>
      </c>
      <c r="E425" s="316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4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34"/>
      <c r="P425" s="334"/>
      <c r="Q425" s="334"/>
      <c r="R425" s="316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6"/>
      <c r="N426" s="332" t="s">
        <v>66</v>
      </c>
      <c r="O426" s="330"/>
      <c r="P426" s="330"/>
      <c r="Q426" s="330"/>
      <c r="R426" s="330"/>
      <c r="S426" s="330"/>
      <c r="T426" s="33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6"/>
      <c r="N427" s="332" t="s">
        <v>66</v>
      </c>
      <c r="O427" s="330"/>
      <c r="P427" s="330"/>
      <c r="Q427" s="330"/>
      <c r="R427" s="330"/>
      <c r="S427" s="330"/>
      <c r="T427" s="33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347" t="s">
        <v>584</v>
      </c>
      <c r="B428" s="348"/>
      <c r="C428" s="348"/>
      <c r="D428" s="348"/>
      <c r="E428" s="348"/>
      <c r="F428" s="348"/>
      <c r="G428" s="348"/>
      <c r="H428" s="348"/>
      <c r="I428" s="348"/>
      <c r="J428" s="348"/>
      <c r="K428" s="348"/>
      <c r="L428" s="348"/>
      <c r="M428" s="348"/>
      <c r="N428" s="348"/>
      <c r="O428" s="348"/>
      <c r="P428" s="348"/>
      <c r="Q428" s="348"/>
      <c r="R428" s="348"/>
      <c r="S428" s="348"/>
      <c r="T428" s="348"/>
      <c r="U428" s="348"/>
      <c r="V428" s="348"/>
      <c r="W428" s="348"/>
      <c r="X428" s="348"/>
      <c r="Y428" s="48"/>
      <c r="Z428" s="48"/>
    </row>
    <row r="429" spans="1:53" ht="16.5" customHeight="1" x14ac:dyDescent="0.25">
      <c r="A429" s="322" t="s">
        <v>585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298"/>
      <c r="Z429" s="298"/>
    </row>
    <row r="430" spans="1:53" ht="14.25" customHeight="1" x14ac:dyDescent="0.25">
      <c r="A430" s="324" t="s">
        <v>103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5">
        <v>4640242180441</v>
      </c>
      <c r="E431" s="316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09" t="s">
        <v>588</v>
      </c>
      <c r="O431" s="334"/>
      <c r="P431" s="334"/>
      <c r="Q431" s="334"/>
      <c r="R431" s="316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5">
        <v>4640242180564</v>
      </c>
      <c r="E432" s="316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56" t="s">
        <v>591</v>
      </c>
      <c r="O432" s="334"/>
      <c r="P432" s="334"/>
      <c r="Q432" s="334"/>
      <c r="R432" s="316"/>
      <c r="S432" s="34"/>
      <c r="T432" s="34"/>
      <c r="U432" s="35" t="s">
        <v>65</v>
      </c>
      <c r="V432" s="303">
        <v>0</v>
      </c>
      <c r="W432" s="304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x14ac:dyDescent="0.2">
      <c r="A433" s="325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6"/>
      <c r="N433" s="332" t="s">
        <v>66</v>
      </c>
      <c r="O433" s="330"/>
      <c r="P433" s="330"/>
      <c r="Q433" s="330"/>
      <c r="R433" s="330"/>
      <c r="S433" s="330"/>
      <c r="T433" s="331"/>
      <c r="U433" s="37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6"/>
      <c r="N434" s="332" t="s">
        <v>66</v>
      </c>
      <c r="O434" s="330"/>
      <c r="P434" s="330"/>
      <c r="Q434" s="330"/>
      <c r="R434" s="330"/>
      <c r="S434" s="330"/>
      <c r="T434" s="331"/>
      <c r="U434" s="37" t="s">
        <v>65</v>
      </c>
      <c r="V434" s="305">
        <f>IFERROR(SUM(V431:V432),"0")</f>
        <v>0</v>
      </c>
      <c r="W434" s="305">
        <f>IFERROR(SUM(W431:W432),"0")</f>
        <v>0</v>
      </c>
      <c r="X434" s="37"/>
      <c r="Y434" s="306"/>
      <c r="Z434" s="306"/>
    </row>
    <row r="435" spans="1:53" ht="14.25" customHeight="1" x14ac:dyDescent="0.25">
      <c r="A435" s="324" t="s">
        <v>95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5">
        <v>4640242180526</v>
      </c>
      <c r="E436" s="316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522" t="s">
        <v>594</v>
      </c>
      <c r="O436" s="334"/>
      <c r="P436" s="334"/>
      <c r="Q436" s="334"/>
      <c r="R436" s="316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5">
        <v>4640242180519</v>
      </c>
      <c r="E437" s="316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523" t="s">
        <v>597</v>
      </c>
      <c r="O437" s="334"/>
      <c r="P437" s="334"/>
      <c r="Q437" s="334"/>
      <c r="R437" s="316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6"/>
      <c r="N438" s="332" t="s">
        <v>66</v>
      </c>
      <c r="O438" s="330"/>
      <c r="P438" s="330"/>
      <c r="Q438" s="330"/>
      <c r="R438" s="330"/>
      <c r="S438" s="330"/>
      <c r="T438" s="33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6"/>
      <c r="N439" s="332" t="s">
        <v>66</v>
      </c>
      <c r="O439" s="330"/>
      <c r="P439" s="330"/>
      <c r="Q439" s="330"/>
      <c r="R439" s="330"/>
      <c r="S439" s="330"/>
      <c r="T439" s="33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24" t="s">
        <v>60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23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5">
        <v>4640242180816</v>
      </c>
      <c r="E441" s="316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7" t="s">
        <v>600</v>
      </c>
      <c r="O441" s="334"/>
      <c r="P441" s="334"/>
      <c r="Q441" s="334"/>
      <c r="R441" s="316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5">
        <v>4640242180595</v>
      </c>
      <c r="E442" s="316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17" t="s">
        <v>603</v>
      </c>
      <c r="O442" s="334"/>
      <c r="P442" s="334"/>
      <c r="Q442" s="334"/>
      <c r="R442" s="316"/>
      <c r="S442" s="34"/>
      <c r="T442" s="34"/>
      <c r="U442" s="35" t="s">
        <v>65</v>
      </c>
      <c r="V442" s="303">
        <v>30</v>
      </c>
      <c r="W442" s="304">
        <f>IFERROR(IF(V442="",0,CEILING((V442/$H442),1)*$H442),"")</f>
        <v>33.6</v>
      </c>
      <c r="X442" s="36">
        <f>IFERROR(IF(W442=0,"",ROUNDUP(W442/H442,0)*0.00753),"")</f>
        <v>6.0240000000000002E-2</v>
      </c>
      <c r="Y442" s="56"/>
      <c r="Z442" s="57"/>
      <c r="AD442" s="58"/>
      <c r="BA442" s="292" t="s">
        <v>1</v>
      </c>
    </row>
    <row r="443" spans="1:53" x14ac:dyDescent="0.2">
      <c r="A443" s="325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6"/>
      <c r="N443" s="332" t="s">
        <v>66</v>
      </c>
      <c r="O443" s="330"/>
      <c r="P443" s="330"/>
      <c r="Q443" s="330"/>
      <c r="R443" s="330"/>
      <c r="S443" s="330"/>
      <c r="T443" s="331"/>
      <c r="U443" s="37" t="s">
        <v>67</v>
      </c>
      <c r="V443" s="305">
        <f>IFERROR(V441/H441,"0")+IFERROR(V442/H442,"0")</f>
        <v>7.1428571428571423</v>
      </c>
      <c r="W443" s="305">
        <f>IFERROR(W441/H441,"0")+IFERROR(W442/H442,"0")</f>
        <v>8</v>
      </c>
      <c r="X443" s="305">
        <f>IFERROR(IF(X441="",0,X441),"0")+IFERROR(IF(X442="",0,X442),"0")</f>
        <v>6.0240000000000002E-2</v>
      </c>
      <c r="Y443" s="306"/>
      <c r="Z443" s="306"/>
    </row>
    <row r="444" spans="1:53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6"/>
      <c r="N444" s="332" t="s">
        <v>66</v>
      </c>
      <c r="O444" s="330"/>
      <c r="P444" s="330"/>
      <c r="Q444" s="330"/>
      <c r="R444" s="330"/>
      <c r="S444" s="330"/>
      <c r="T444" s="331"/>
      <c r="U444" s="37" t="s">
        <v>65</v>
      </c>
      <c r="V444" s="305">
        <f>IFERROR(SUM(V441:V442),"0")</f>
        <v>30</v>
      </c>
      <c r="W444" s="305">
        <f>IFERROR(SUM(W441:W442),"0")</f>
        <v>33.6</v>
      </c>
      <c r="X444" s="37"/>
      <c r="Y444" s="306"/>
      <c r="Z444" s="306"/>
    </row>
    <row r="445" spans="1:53" ht="14.25" customHeight="1" x14ac:dyDescent="0.25">
      <c r="A445" s="324" t="s">
        <v>68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5">
        <v>4640242180540</v>
      </c>
      <c r="E446" s="316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477" t="s">
        <v>606</v>
      </c>
      <c r="O446" s="334"/>
      <c r="P446" s="334"/>
      <c r="Q446" s="334"/>
      <c r="R446" s="316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5">
        <v>4640242180557</v>
      </c>
      <c r="E447" s="316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525" t="s">
        <v>609</v>
      </c>
      <c r="O447" s="334"/>
      <c r="P447" s="334"/>
      <c r="Q447" s="334"/>
      <c r="R447" s="316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6"/>
      <c r="N448" s="332" t="s">
        <v>66</v>
      </c>
      <c r="O448" s="330"/>
      <c r="P448" s="330"/>
      <c r="Q448" s="330"/>
      <c r="R448" s="330"/>
      <c r="S448" s="330"/>
      <c r="T448" s="33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6"/>
      <c r="N449" s="332" t="s">
        <v>66</v>
      </c>
      <c r="O449" s="330"/>
      <c r="P449" s="330"/>
      <c r="Q449" s="330"/>
      <c r="R449" s="330"/>
      <c r="S449" s="330"/>
      <c r="T449" s="33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22" t="s">
        <v>610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298"/>
      <c r="Z450" s="298"/>
    </row>
    <row r="451" spans="1:53" ht="14.25" customHeight="1" x14ac:dyDescent="0.25">
      <c r="A451" s="324" t="s">
        <v>68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5">
        <v>4680115880870</v>
      </c>
      <c r="E452" s="316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34"/>
      <c r="P452" s="334"/>
      <c r="Q452" s="334"/>
      <c r="R452" s="316"/>
      <c r="S452" s="34"/>
      <c r="T452" s="34"/>
      <c r="U452" s="35" t="s">
        <v>65</v>
      </c>
      <c r="V452" s="303">
        <v>100</v>
      </c>
      <c r="W452" s="304">
        <f>IFERROR(IF(V452="",0,CEILING((V452/$H452),1)*$H452),"")</f>
        <v>101.39999999999999</v>
      </c>
      <c r="X452" s="36">
        <f>IFERROR(IF(W452=0,"",ROUNDUP(W452/H452,0)*0.02175),"")</f>
        <v>0.28275</v>
      </c>
      <c r="Y452" s="56"/>
      <c r="Z452" s="57"/>
      <c r="AD452" s="58"/>
      <c r="BA452" s="295" t="s">
        <v>1</v>
      </c>
    </row>
    <row r="453" spans="1:53" x14ac:dyDescent="0.2">
      <c r="A453" s="325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6"/>
      <c r="N453" s="332" t="s">
        <v>66</v>
      </c>
      <c r="O453" s="330"/>
      <c r="P453" s="330"/>
      <c r="Q453" s="330"/>
      <c r="R453" s="330"/>
      <c r="S453" s="330"/>
      <c r="T453" s="331"/>
      <c r="U453" s="37" t="s">
        <v>67</v>
      </c>
      <c r="V453" s="305">
        <f>IFERROR(V452/H452,"0")</f>
        <v>12.820512820512821</v>
      </c>
      <c r="W453" s="305">
        <f>IFERROR(W452/H452,"0")</f>
        <v>13</v>
      </c>
      <c r="X453" s="305">
        <f>IFERROR(IF(X452="",0,X452),"0")</f>
        <v>0.28275</v>
      </c>
      <c r="Y453" s="306"/>
      <c r="Z453" s="306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6"/>
      <c r="N454" s="332" t="s">
        <v>66</v>
      </c>
      <c r="O454" s="330"/>
      <c r="P454" s="330"/>
      <c r="Q454" s="330"/>
      <c r="R454" s="330"/>
      <c r="S454" s="330"/>
      <c r="T454" s="331"/>
      <c r="U454" s="37" t="s">
        <v>65</v>
      </c>
      <c r="V454" s="305">
        <f>IFERROR(SUM(V452:V452),"0")</f>
        <v>100</v>
      </c>
      <c r="W454" s="305">
        <f>IFERROR(SUM(W452:W452),"0")</f>
        <v>101.39999999999999</v>
      </c>
      <c r="X454" s="37"/>
      <c r="Y454" s="306"/>
      <c r="Z454" s="306"/>
    </row>
    <row r="455" spans="1:53" ht="15" customHeight="1" x14ac:dyDescent="0.2">
      <c r="A455" s="451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69"/>
      <c r="N455" s="310" t="s">
        <v>613</v>
      </c>
      <c r="O455" s="311"/>
      <c r="P455" s="311"/>
      <c r="Q455" s="311"/>
      <c r="R455" s="311"/>
      <c r="S455" s="311"/>
      <c r="T455" s="312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10399.200000000001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10578.860000000002</v>
      </c>
      <c r="X455" s="37"/>
      <c r="Y455" s="306"/>
      <c r="Z455" s="306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69"/>
      <c r="N456" s="310" t="s">
        <v>614</v>
      </c>
      <c r="O456" s="311"/>
      <c r="P456" s="311"/>
      <c r="Q456" s="311"/>
      <c r="R456" s="311"/>
      <c r="S456" s="311"/>
      <c r="T456" s="312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10960.300497239659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11151.489999999993</v>
      </c>
      <c r="X456" s="37"/>
      <c r="Y456" s="306"/>
      <c r="Z456" s="306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69"/>
      <c r="N457" s="310" t="s">
        <v>615</v>
      </c>
      <c r="O457" s="311"/>
      <c r="P457" s="311"/>
      <c r="Q457" s="311"/>
      <c r="R457" s="311"/>
      <c r="S457" s="311"/>
      <c r="T457" s="312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19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19</v>
      </c>
      <c r="X457" s="37"/>
      <c r="Y457" s="306"/>
      <c r="Z457" s="306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69"/>
      <c r="N458" s="310" t="s">
        <v>617</v>
      </c>
      <c r="O458" s="311"/>
      <c r="P458" s="311"/>
      <c r="Q458" s="311"/>
      <c r="R458" s="311"/>
      <c r="S458" s="311"/>
      <c r="T458" s="312"/>
      <c r="U458" s="37" t="s">
        <v>65</v>
      </c>
      <c r="V458" s="305">
        <f>GrossWeightTotal+PalletQtyTotal*25</f>
        <v>11435.300497239659</v>
      </c>
      <c r="W458" s="305">
        <f>GrossWeightTotalR+PalletQtyTotalR*25</f>
        <v>11626.489999999993</v>
      </c>
      <c r="X458" s="37"/>
      <c r="Y458" s="306"/>
      <c r="Z458" s="306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69"/>
      <c r="N459" s="310" t="s">
        <v>618</v>
      </c>
      <c r="O459" s="311"/>
      <c r="P459" s="311"/>
      <c r="Q459" s="311"/>
      <c r="R459" s="311"/>
      <c r="S459" s="311"/>
      <c r="T459" s="312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1461.9335199070831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1494</v>
      </c>
      <c r="X459" s="37"/>
      <c r="Y459" s="306"/>
      <c r="Z459" s="306"/>
    </row>
    <row r="460" spans="1:53" ht="14.25" customHeight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69"/>
      <c r="N460" s="310" t="s">
        <v>619</v>
      </c>
      <c r="O460" s="311"/>
      <c r="P460" s="311"/>
      <c r="Q460" s="311"/>
      <c r="R460" s="311"/>
      <c r="S460" s="311"/>
      <c r="T460" s="312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21.98968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07" t="s">
        <v>93</v>
      </c>
      <c r="D462" s="308"/>
      <c r="E462" s="308"/>
      <c r="F462" s="309"/>
      <c r="G462" s="307" t="s">
        <v>232</v>
      </c>
      <c r="H462" s="308"/>
      <c r="I462" s="308"/>
      <c r="J462" s="308"/>
      <c r="K462" s="308"/>
      <c r="L462" s="308"/>
      <c r="M462" s="309"/>
      <c r="N462" s="307" t="s">
        <v>425</v>
      </c>
      <c r="O462" s="309"/>
      <c r="P462" s="307" t="s">
        <v>472</v>
      </c>
      <c r="Q462" s="309"/>
      <c r="R462" s="300" t="s">
        <v>542</v>
      </c>
      <c r="S462" s="307" t="s">
        <v>584</v>
      </c>
      <c r="T462" s="309"/>
      <c r="U462" s="301"/>
      <c r="Z462" s="52"/>
      <c r="AC462" s="301"/>
    </row>
    <row r="463" spans="1:53" ht="14.25" customHeight="1" thickTop="1" x14ac:dyDescent="0.2">
      <c r="A463" s="391" t="s">
        <v>622</v>
      </c>
      <c r="B463" s="307" t="s">
        <v>59</v>
      </c>
      <c r="C463" s="307" t="s">
        <v>94</v>
      </c>
      <c r="D463" s="307" t="s">
        <v>102</v>
      </c>
      <c r="E463" s="307" t="s">
        <v>93</v>
      </c>
      <c r="F463" s="307" t="s">
        <v>225</v>
      </c>
      <c r="G463" s="307" t="s">
        <v>233</v>
      </c>
      <c r="H463" s="307" t="s">
        <v>240</v>
      </c>
      <c r="I463" s="307" t="s">
        <v>257</v>
      </c>
      <c r="J463" s="307" t="s">
        <v>317</v>
      </c>
      <c r="K463" s="301"/>
      <c r="L463" s="307" t="s">
        <v>393</v>
      </c>
      <c r="M463" s="307" t="s">
        <v>411</v>
      </c>
      <c r="N463" s="307" t="s">
        <v>426</v>
      </c>
      <c r="O463" s="307" t="s">
        <v>449</v>
      </c>
      <c r="P463" s="307" t="s">
        <v>473</v>
      </c>
      <c r="Q463" s="307" t="s">
        <v>520</v>
      </c>
      <c r="R463" s="307" t="s">
        <v>542</v>
      </c>
      <c r="S463" s="307" t="s">
        <v>585</v>
      </c>
      <c r="T463" s="307" t="s">
        <v>610</v>
      </c>
      <c r="U463" s="301"/>
      <c r="Z463" s="52"/>
      <c r="AC463" s="301"/>
    </row>
    <row r="464" spans="1:53" ht="13.5" customHeight="1" thickBot="1" x14ac:dyDescent="0.25">
      <c r="A464" s="392"/>
      <c r="B464" s="370"/>
      <c r="C464" s="370"/>
      <c r="D464" s="370"/>
      <c r="E464" s="370"/>
      <c r="F464" s="370"/>
      <c r="G464" s="370"/>
      <c r="H464" s="370"/>
      <c r="I464" s="370"/>
      <c r="J464" s="370"/>
      <c r="K464" s="301"/>
      <c r="L464" s="370"/>
      <c r="M464" s="370"/>
      <c r="N464" s="370"/>
      <c r="O464" s="370"/>
      <c r="P464" s="370"/>
      <c r="Q464" s="370"/>
      <c r="R464" s="370"/>
      <c r="S464" s="370"/>
      <c r="T464" s="370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1.2</v>
      </c>
      <c r="C465" s="46">
        <f>IFERROR(W49*1,"0")+IFERROR(W50*1,"0")</f>
        <v>305.10000000000002</v>
      </c>
      <c r="D465" s="46">
        <f>IFERROR(W55*1,"0")+IFERROR(W56*1,"0")+IFERROR(W57*1,"0")+IFERROR(W58*1,"0")</f>
        <v>392.40000000000003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811.62000000000012</v>
      </c>
      <c r="F465" s="46">
        <f>IFERROR(W126*1,"0")+IFERROR(W127*1,"0")+IFERROR(W128*1,"0")</f>
        <v>99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120.9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466.8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2815.3</v>
      </c>
      <c r="K465" s="301"/>
      <c r="L465" s="46">
        <f>IFERROR(W254*1,"0")+IFERROR(W255*1,"0")+IFERROR(W256*1,"0")+IFERROR(W257*1,"0")+IFERROR(W258*1,"0")+IFERROR(W259*1,"0")+IFERROR(W260*1,"0")+IFERROR(W264*1,"0")+IFERROR(W265*1,"0")</f>
        <v>348.8</v>
      </c>
      <c r="M465" s="46">
        <f>IFERROR(W270*1,"0")+IFERROR(W274*1,"0")+IFERROR(W275*1,"0")+IFERROR(W276*1,"0")+IFERROR(W280*1,"0")+IFERROR(W284*1,"0")</f>
        <v>201.66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3758.6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111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157.92000000000002</v>
      </c>
      <c r="Q465" s="46">
        <f>IFERROR(W377*1,"0")+IFERROR(W378*1,"0")+IFERROR(W382*1,"0")+IFERROR(W383*1,"0")+IFERROR(W384*1,"0")+IFERROR(W385*1,"0")+IFERROR(W386*1,"0")+IFERROR(W387*1,"0")+IFERROR(W388*1,"0")+IFERROR(W392*1,"0")</f>
        <v>88.200000000000017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765.36</v>
      </c>
      <c r="S465" s="46">
        <f>IFERROR(W431*1,"0")+IFERROR(W432*1,"0")+IFERROR(W436*1,"0")+IFERROR(W437*1,"0")+IFERROR(W441*1,"0")+IFERROR(W442*1,"0")+IFERROR(W446*1,"0")+IFERROR(W447*1,"0")</f>
        <v>33.6</v>
      </c>
      <c r="T465" s="46">
        <f>IFERROR(W452*1,"0")</f>
        <v>101.39999999999999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89:T89"/>
    <mergeCell ref="N453:T453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H5:L5"/>
    <mergeCell ref="N257:R257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6:S9"/>
    <mergeCell ref="N207:R207"/>
    <mergeCell ref="T10:U10"/>
    <mergeCell ref="N186:R186"/>
    <mergeCell ref="N115:T115"/>
    <mergeCell ref="N24:T24"/>
    <mergeCell ref="H9:I9"/>
    <mergeCell ref="D297:E297"/>
    <mergeCell ref="N264:R264"/>
    <mergeCell ref="A298:M299"/>
    <mergeCell ref="N93:R93"/>
    <mergeCell ref="D70:E70"/>
    <mergeCell ref="A129:M130"/>
    <mergeCell ref="N170:R170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A365:M366"/>
    <mergeCell ref="N328:R328"/>
    <mergeCell ref="D78:E78"/>
    <mergeCell ref="D134:E134"/>
    <mergeCell ref="A38:X38"/>
    <mergeCell ref="D205:E205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A269:X269"/>
    <mergeCell ref="N160:T160"/>
    <mergeCell ref="A333:X333"/>
    <mergeCell ref="N284:R284"/>
    <mergeCell ref="D290:E290"/>
    <mergeCell ref="D94:E94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118:E118"/>
    <mergeCell ref="N205:R205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21:X21"/>
    <mergeCell ref="D248:E248"/>
    <mergeCell ref="D219:E219"/>
    <mergeCell ref="N77:R77"/>
    <mergeCell ref="T6:U9"/>
    <mergeCell ref="N37:T37"/>
    <mergeCell ref="D106:E106"/>
    <mergeCell ref="D93:E93"/>
    <mergeCell ref="D220:E220"/>
    <mergeCell ref="A5:C5"/>
    <mergeCell ref="D9:E9"/>
    <mergeCell ref="O11:P11"/>
    <mergeCell ref="N15:R16"/>
    <mergeCell ref="D5:E5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A335:M336"/>
    <mergeCell ref="N325:T325"/>
    <mergeCell ref="D275:E275"/>
    <mergeCell ref="D340:E340"/>
    <mergeCell ref="D416:E416"/>
    <mergeCell ref="D264:E264"/>
    <mergeCell ref="N370:T370"/>
    <mergeCell ref="A344:X344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156:T156"/>
    <mergeCell ref="N92:R92"/>
    <mergeCell ref="A131:X131"/>
    <mergeCell ref="N229:R229"/>
    <mergeCell ref="N200:R200"/>
    <mergeCell ref="D43:E43"/>
    <mergeCell ref="N29:R29"/>
    <mergeCell ref="N265:R265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D172:E172"/>
    <mergeCell ref="N153:R153"/>
    <mergeCell ref="N405:R405"/>
    <mergeCell ref="A281:M282"/>
    <mergeCell ref="N184:R184"/>
    <mergeCell ref="N454:T454"/>
    <mergeCell ref="N387:R387"/>
    <mergeCell ref="N155:T155"/>
    <mergeCell ref="D347:E347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N407:T40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A376:X376"/>
    <mergeCell ref="N416:R416"/>
    <mergeCell ref="N353:R353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N227:R227"/>
    <mergeCell ref="D243:E243"/>
    <mergeCell ref="N80:T80"/>
    <mergeCell ref="D76:E76"/>
    <mergeCell ref="D84:E84"/>
    <mergeCell ref="D86:E86"/>
    <mergeCell ref="N67:R67"/>
    <mergeCell ref="D154:E154"/>
    <mergeCell ref="D225:E225"/>
    <mergeCell ref="A234:X234"/>
    <mergeCell ref="A389:M390"/>
    <mergeCell ref="D200:E200"/>
    <mergeCell ref="D204:E204"/>
    <mergeCell ref="A331:M332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F5:G5"/>
    <mergeCell ref="A14:L14"/>
    <mergeCell ref="A47:X47"/>
    <mergeCell ref="N322:R322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D105:E105"/>
    <mergeCell ref="M17:M18"/>
    <mergeCell ref="H17:H18"/>
    <mergeCell ref="A213:X213"/>
    <mergeCell ref="D198:E198"/>
    <mergeCell ref="A151:X151"/>
    <mergeCell ref="A42:X42"/>
    <mergeCell ref="D39:E39"/>
    <mergeCell ref="D203:E203"/>
    <mergeCell ref="N26:R26"/>
    <mergeCell ref="A79:M80"/>
    <mergeCell ref="N40:T40"/>
    <mergeCell ref="D176:E176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N85:R85"/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N456:T456"/>
    <mergeCell ref="A429:X429"/>
    <mergeCell ref="A426:M427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2023-11-06T10:40:31Z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