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50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8" i="1" s="1"/>
  <c r="V454" i="1"/>
  <c r="W453" i="1"/>
  <c r="V453" i="1"/>
  <c r="X452" i="1"/>
  <c r="X453" i="1" s="1"/>
  <c r="W452" i="1"/>
  <c r="T465" i="1" s="1"/>
  <c r="N452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N415" i="1"/>
  <c r="V413" i="1"/>
  <c r="V412" i="1"/>
  <c r="W411" i="1"/>
  <c r="X411" i="1" s="1"/>
  <c r="N411" i="1"/>
  <c r="W410" i="1"/>
  <c r="X410" i="1" s="1"/>
  <c r="X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V394" i="1"/>
  <c r="V393" i="1"/>
  <c r="W392" i="1"/>
  <c r="W394" i="1" s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N382" i="1"/>
  <c r="V380" i="1"/>
  <c r="V379" i="1"/>
  <c r="W378" i="1"/>
  <c r="X378" i="1" s="1"/>
  <c r="N378" i="1"/>
  <c r="W377" i="1"/>
  <c r="X377" i="1" s="1"/>
  <c r="X379" i="1" s="1"/>
  <c r="N377" i="1"/>
  <c r="V374" i="1"/>
  <c r="V373" i="1"/>
  <c r="W372" i="1"/>
  <c r="W374" i="1" s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N345" i="1"/>
  <c r="V343" i="1"/>
  <c r="V342" i="1"/>
  <c r="W341" i="1"/>
  <c r="X341" i="1" s="1"/>
  <c r="N341" i="1"/>
  <c r="W340" i="1"/>
  <c r="X340" i="1" s="1"/>
  <c r="X342" i="1" s="1"/>
  <c r="N340" i="1"/>
  <c r="V336" i="1"/>
  <c r="V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W323" i="1"/>
  <c r="X323" i="1" s="1"/>
  <c r="N323" i="1"/>
  <c r="W322" i="1"/>
  <c r="W324" i="1" s="1"/>
  <c r="N322" i="1"/>
  <c r="V320" i="1"/>
  <c r="V319" i="1"/>
  <c r="X318" i="1"/>
  <c r="W318" i="1"/>
  <c r="N318" i="1"/>
  <c r="W317" i="1"/>
  <c r="X317" i="1" s="1"/>
  <c r="N317" i="1"/>
  <c r="W316" i="1"/>
  <c r="X316" i="1" s="1"/>
  <c r="N316" i="1"/>
  <c r="W315" i="1"/>
  <c r="N315" i="1"/>
  <c r="V312" i="1"/>
  <c r="V311" i="1"/>
  <c r="W310" i="1"/>
  <c r="N310" i="1"/>
  <c r="V308" i="1"/>
  <c r="V307" i="1"/>
  <c r="W306" i="1"/>
  <c r="N306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6" i="1"/>
  <c r="V285" i="1"/>
  <c r="W284" i="1"/>
  <c r="W286" i="1" s="1"/>
  <c r="N284" i="1"/>
  <c r="V282" i="1"/>
  <c r="V281" i="1"/>
  <c r="W280" i="1"/>
  <c r="W282" i="1" s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W266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N254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W241" i="1"/>
  <c r="X241" i="1" s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5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44" i="1" l="1"/>
  <c r="X372" i="1"/>
  <c r="X373" i="1" s="1"/>
  <c r="W373" i="1"/>
  <c r="W114" i="1"/>
  <c r="W277" i="1"/>
  <c r="X334" i="1"/>
  <c r="X335" i="1" s="1"/>
  <c r="W335" i="1"/>
  <c r="X407" i="1"/>
  <c r="V455" i="1"/>
  <c r="W32" i="1"/>
  <c r="X222" i="1"/>
  <c r="X280" i="1"/>
  <c r="X281" i="1" s="1"/>
  <c r="W281" i="1"/>
  <c r="X284" i="1"/>
  <c r="X285" i="1" s="1"/>
  <c r="W285" i="1"/>
  <c r="W365" i="1"/>
  <c r="W439" i="1"/>
  <c r="X102" i="1"/>
  <c r="X298" i="1"/>
  <c r="X22" i="1"/>
  <c r="X23" i="1" s="1"/>
  <c r="X26" i="1"/>
  <c r="X32" i="1" s="1"/>
  <c r="D465" i="1"/>
  <c r="W90" i="1"/>
  <c r="W102" i="1"/>
  <c r="X105" i="1"/>
  <c r="X114" i="1" s="1"/>
  <c r="W122" i="1"/>
  <c r="F465" i="1"/>
  <c r="H465" i="1"/>
  <c r="W160" i="1"/>
  <c r="X214" i="1"/>
  <c r="X215" i="1" s="1"/>
  <c r="W215" i="1"/>
  <c r="W244" i="1"/>
  <c r="X264" i="1"/>
  <c r="X266" i="1" s="1"/>
  <c r="W303" i="1"/>
  <c r="X322" i="1"/>
  <c r="X324" i="1" s="1"/>
  <c r="P465" i="1"/>
  <c r="X361" i="1"/>
  <c r="X365" i="1" s="1"/>
  <c r="X392" i="1"/>
  <c r="X393" i="1" s="1"/>
  <c r="W393" i="1"/>
  <c r="X436" i="1"/>
  <c r="X438" i="1" s="1"/>
  <c r="W438" i="1"/>
  <c r="X79" i="1"/>
  <c r="W33" i="1"/>
  <c r="W37" i="1"/>
  <c r="W41" i="1"/>
  <c r="W45" i="1"/>
  <c r="W51" i="1"/>
  <c r="W60" i="1"/>
  <c r="W79" i="1"/>
  <c r="W89" i="1"/>
  <c r="W103" i="1"/>
  <c r="W115" i="1"/>
  <c r="W123" i="1"/>
  <c r="W130" i="1"/>
  <c r="W138" i="1"/>
  <c r="W149" i="1"/>
  <c r="W156" i="1"/>
  <c r="W161" i="1"/>
  <c r="W167" i="1"/>
  <c r="W188" i="1"/>
  <c r="W193" i="1"/>
  <c r="X190" i="1"/>
  <c r="X192" i="1" s="1"/>
  <c r="W211" i="1"/>
  <c r="W233" i="1"/>
  <c r="W238" i="1"/>
  <c r="X235" i="1"/>
  <c r="X238" i="1" s="1"/>
  <c r="W251" i="1"/>
  <c r="L465" i="1"/>
  <c r="W262" i="1"/>
  <c r="X254" i="1"/>
  <c r="X261" i="1" s="1"/>
  <c r="W434" i="1"/>
  <c r="W443" i="1"/>
  <c r="X441" i="1"/>
  <c r="X443" i="1" s="1"/>
  <c r="W444" i="1"/>
  <c r="H9" i="1"/>
  <c r="B465" i="1"/>
  <c r="W457" i="1"/>
  <c r="W456" i="1"/>
  <c r="V459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5" i="1"/>
  <c r="W80" i="1"/>
  <c r="X82" i="1"/>
  <c r="X89" i="1" s="1"/>
  <c r="X117" i="1"/>
  <c r="X122" i="1" s="1"/>
  <c r="X126" i="1"/>
  <c r="X129" i="1" s="1"/>
  <c r="W129" i="1"/>
  <c r="X134" i="1"/>
  <c r="X137" i="1" s="1"/>
  <c r="W137" i="1"/>
  <c r="X141" i="1"/>
  <c r="X149" i="1" s="1"/>
  <c r="W150" i="1"/>
  <c r="I465" i="1"/>
  <c r="W155" i="1"/>
  <c r="X163" i="1"/>
  <c r="X167" i="1" s="1"/>
  <c r="W187" i="1"/>
  <c r="X170" i="1"/>
  <c r="X187" i="1" s="1"/>
  <c r="W192" i="1"/>
  <c r="X211" i="1"/>
  <c r="W222" i="1"/>
  <c r="W223" i="1"/>
  <c r="W232" i="1"/>
  <c r="X225" i="1"/>
  <c r="X232" i="1" s="1"/>
  <c r="W239" i="1"/>
  <c r="W245" i="1"/>
  <c r="W250" i="1"/>
  <c r="X247" i="1"/>
  <c r="X250" i="1" s="1"/>
  <c r="W261" i="1"/>
  <c r="W267" i="1"/>
  <c r="M465" i="1"/>
  <c r="W271" i="1"/>
  <c r="X270" i="1"/>
  <c r="X271" i="1" s="1"/>
  <c r="W272" i="1"/>
  <c r="W278" i="1"/>
  <c r="X274" i="1"/>
  <c r="X277" i="1" s="1"/>
  <c r="W298" i="1"/>
  <c r="W304" i="1"/>
  <c r="W307" i="1"/>
  <c r="W308" i="1"/>
  <c r="X306" i="1"/>
  <c r="X307" i="1" s="1"/>
  <c r="W366" i="1"/>
  <c r="W369" i="1"/>
  <c r="X368" i="1"/>
  <c r="X369" i="1" s="1"/>
  <c r="W370" i="1"/>
  <c r="W380" i="1"/>
  <c r="W390" i="1"/>
  <c r="X382" i="1"/>
  <c r="X389" i="1" s="1"/>
  <c r="W389" i="1"/>
  <c r="W407" i="1"/>
  <c r="W413" i="1"/>
  <c r="W421" i="1"/>
  <c r="X415" i="1"/>
  <c r="X421" i="1" s="1"/>
  <c r="W422" i="1"/>
  <c r="W427" i="1"/>
  <c r="X424" i="1"/>
  <c r="X426" i="1" s="1"/>
  <c r="W426" i="1"/>
  <c r="J465" i="1"/>
  <c r="W212" i="1"/>
  <c r="N465" i="1"/>
  <c r="W299" i="1"/>
  <c r="W311" i="1"/>
  <c r="X310" i="1"/>
  <c r="X311" i="1" s="1"/>
  <c r="W312" i="1"/>
  <c r="O465" i="1"/>
  <c r="W320" i="1"/>
  <c r="X315" i="1"/>
  <c r="X319" i="1" s="1"/>
  <c r="W319" i="1"/>
  <c r="W325" i="1"/>
  <c r="W332" i="1"/>
  <c r="X327" i="1"/>
  <c r="X331" i="1" s="1"/>
  <c r="W331" i="1"/>
  <c r="W343" i="1"/>
  <c r="W359" i="1"/>
  <c r="X345" i="1"/>
  <c r="X358" i="1" s="1"/>
  <c r="W358" i="1"/>
  <c r="Q465" i="1"/>
  <c r="R465" i="1"/>
  <c r="W412" i="1"/>
  <c r="S465" i="1"/>
  <c r="W433" i="1"/>
  <c r="X431" i="1"/>
  <c r="X433" i="1" s="1"/>
  <c r="W342" i="1"/>
  <c r="W379" i="1"/>
  <c r="W408" i="1"/>
  <c r="W454" i="1"/>
  <c r="X460" i="1" l="1"/>
  <c r="W458" i="1"/>
  <c r="W459" i="1"/>
  <c r="W455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<sst xmlns="http://schemas.openxmlformats.org/spreadsheetml/2006/main" count="1903" uniqueCount="644">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</sst>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7" customWidth="1"/>
    <col min="17" max="17" width="6.140625" style="29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7" customWidth="1"/>
    <col min="23" max="23" width="11" style="297" customWidth="1"/>
    <col min="24" max="24" width="10" style="297" customWidth="1"/>
    <col min="25" max="25" width="11.5703125" style="297" customWidth="1"/>
    <col min="26" max="26" width="10.42578125" style="29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7" customWidth="1"/>
    <col min="31" max="31" width="9.140625" style="297" customWidth="1"/>
    <col min="32" max="16384" width="9.140625" style="297"/>
  </cols>
  <sheetData>
    <row r="1" spans="1:29" s="301" customFormat="1" ht="45" customHeight="1" x14ac:dyDescent="0.2">
      <c r="A1" s="41"/>
      <c r="B1" s="41"/>
      <c r="C1" s="41"/>
      <c r="D1" s="442" t="s">
        <v>0</v>
      </c>
      <c r="E1" s="314"/>
      <c r="F1" s="314"/>
      <c r="G1" s="12" t="s">
        <v>1</v>
      </c>
      <c r="H1" s="442" t="s">
        <v>2</v>
      </c>
      <c r="I1" s="314"/>
      <c r="J1" s="314"/>
      <c r="K1" s="314"/>
      <c r="L1" s="314"/>
      <c r="M1" s="314"/>
      <c r="N1" s="314"/>
      <c r="O1" s="314"/>
      <c r="P1" s="313" t="s">
        <v>3</v>
      </c>
      <c r="Q1" s="314"/>
      <c r="R1" s="3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1" customFormat="1" ht="23.45" customHeight="1" x14ac:dyDescent="0.2">
      <c r="A5" s="504" t="s">
        <v>8</v>
      </c>
      <c r="B5" s="311"/>
      <c r="C5" s="312"/>
      <c r="D5" s="564"/>
      <c r="E5" s="565"/>
      <c r="F5" s="374" t="s">
        <v>9</v>
      </c>
      <c r="G5" s="312"/>
      <c r="H5" s="564"/>
      <c r="I5" s="602"/>
      <c r="J5" s="602"/>
      <c r="K5" s="602"/>
      <c r="L5" s="565"/>
      <c r="N5" s="24" t="s">
        <v>10</v>
      </c>
      <c r="O5" s="361">
        <v>45239</v>
      </c>
      <c r="P5" s="362"/>
      <c r="R5" s="366" t="s">
        <v>11</v>
      </c>
      <c r="S5" s="367"/>
      <c r="T5" s="482" t="s">
        <v>12</v>
      </c>
      <c r="U5" s="362"/>
      <c r="Z5" s="51"/>
      <c r="AA5" s="51"/>
      <c r="AB5" s="51"/>
    </row>
    <row r="6" spans="1:29" s="301" customFormat="1" ht="24" customHeight="1" x14ac:dyDescent="0.2">
      <c r="A6" s="504" t="s">
        <v>13</v>
      </c>
      <c r="B6" s="311"/>
      <c r="C6" s="312"/>
      <c r="D6" s="401" t="s">
        <v>14</v>
      </c>
      <c r="E6" s="402"/>
      <c r="F6" s="402"/>
      <c r="G6" s="402"/>
      <c r="H6" s="402"/>
      <c r="I6" s="402"/>
      <c r="J6" s="402"/>
      <c r="K6" s="402"/>
      <c r="L6" s="362"/>
      <c r="N6" s="24" t="s">
        <v>15</v>
      </c>
      <c r="O6" s="551" t="str">
        <f>IF(O5=0," ",CHOOSE(WEEKDAY(O5,2),"Понедельник","Вторник","Среда","Четверг","Пятница","Суббота","Воскресенье"))</f>
        <v>Четверг</v>
      </c>
      <c r="P6" s="320"/>
      <c r="R6" s="584" t="s">
        <v>16</v>
      </c>
      <c r="S6" s="367"/>
      <c r="T6" s="485" t="s">
        <v>17</v>
      </c>
      <c r="U6" s="486"/>
      <c r="Z6" s="51"/>
      <c r="AA6" s="51"/>
      <c r="AB6" s="51"/>
    </row>
    <row r="7" spans="1:29" s="301" customFormat="1" ht="21.75" hidden="1" customHeight="1" x14ac:dyDescent="0.2">
      <c r="A7" s="55"/>
      <c r="B7" s="55"/>
      <c r="C7" s="55"/>
      <c r="D7" s="462" t="str">
        <f>IFERROR(VLOOKUP(DeliveryAddress,Table,3,0),1)</f>
        <v>1</v>
      </c>
      <c r="E7" s="463"/>
      <c r="F7" s="463"/>
      <c r="G7" s="463"/>
      <c r="H7" s="463"/>
      <c r="I7" s="463"/>
      <c r="J7" s="463"/>
      <c r="K7" s="463"/>
      <c r="L7" s="417"/>
      <c r="N7" s="24"/>
      <c r="O7" s="42"/>
      <c r="P7" s="42"/>
      <c r="R7" s="323"/>
      <c r="S7" s="367"/>
      <c r="T7" s="487"/>
      <c r="U7" s="488"/>
      <c r="Z7" s="51"/>
      <c r="AA7" s="51"/>
      <c r="AB7" s="51"/>
    </row>
    <row r="8" spans="1:29" s="301" customFormat="1" ht="25.5" customHeight="1" x14ac:dyDescent="0.2">
      <c r="A8" s="368" t="s">
        <v>18</v>
      </c>
      <c r="B8" s="334"/>
      <c r="C8" s="335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19</v>
      </c>
      <c r="O8" s="409">
        <v>0.375</v>
      </c>
      <c r="P8" s="362"/>
      <c r="R8" s="323"/>
      <c r="S8" s="367"/>
      <c r="T8" s="487"/>
      <c r="U8" s="488"/>
      <c r="Z8" s="51"/>
      <c r="AA8" s="51"/>
      <c r="AB8" s="51"/>
    </row>
    <row r="9" spans="1:29" s="301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5"/>
      <c r="E9" s="36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361"/>
      <c r="P9" s="362"/>
      <c r="R9" s="323"/>
      <c r="S9" s="367"/>
      <c r="T9" s="489"/>
      <c r="U9" s="490"/>
      <c r="V9" s="43"/>
      <c r="W9" s="43"/>
      <c r="X9" s="43"/>
      <c r="Y9" s="43"/>
      <c r="Z9" s="51"/>
      <c r="AA9" s="51"/>
      <c r="AB9" s="51"/>
    </row>
    <row r="10" spans="1:29" s="301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5"/>
      <c r="E10" s="36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28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9"/>
      <c r="P10" s="362"/>
      <c r="S10" s="24" t="s">
        <v>22</v>
      </c>
      <c r="T10" s="611" t="s">
        <v>23</v>
      </c>
      <c r="U10" s="486"/>
      <c r="V10" s="44"/>
      <c r="W10" s="44"/>
      <c r="X10" s="44"/>
      <c r="Y10" s="44"/>
      <c r="Z10" s="51"/>
      <c r="AA10" s="51"/>
      <c r="AB10" s="51"/>
    </row>
    <row r="11" spans="1:29" s="3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9"/>
      <c r="P11" s="362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01" customFormat="1" ht="18.600000000000001" customHeight="1" x14ac:dyDescent="0.2">
      <c r="A12" s="342" t="s">
        <v>28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2"/>
      <c r="N12" s="24" t="s">
        <v>29</v>
      </c>
      <c r="O12" s="416"/>
      <c r="P12" s="417"/>
      <c r="Q12" s="23"/>
      <c r="S12" s="24"/>
      <c r="T12" s="314"/>
      <c r="U12" s="323"/>
      <c r="Z12" s="51"/>
      <c r="AA12" s="51"/>
      <c r="AB12" s="51"/>
    </row>
    <row r="13" spans="1:29" s="301" customFormat="1" ht="23.25" customHeight="1" x14ac:dyDescent="0.2">
      <c r="A13" s="342" t="s">
        <v>30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2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01" customFormat="1" ht="18.600000000000001" customHeight="1" x14ac:dyDescent="0.2">
      <c r="A14" s="342" t="s">
        <v>32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2"/>
      <c r="V14" s="50"/>
      <c r="W14" s="50"/>
      <c r="X14" s="50"/>
      <c r="Y14" s="50"/>
      <c r="Z14" s="51"/>
      <c r="AA14" s="51"/>
      <c r="AB14" s="51"/>
    </row>
    <row r="15" spans="1:29" s="301" customFormat="1" ht="22.5" customHeight="1" x14ac:dyDescent="0.2">
      <c r="A15" s="347" t="s">
        <v>33</v>
      </c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N15" s="536" t="s">
        <v>34</v>
      </c>
      <c r="O15" s="314"/>
      <c r="P15" s="314"/>
      <c r="Q15" s="314"/>
      <c r="R15" s="3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7"/>
      <c r="O16" s="537"/>
      <c r="P16" s="537"/>
      <c r="Q16" s="537"/>
      <c r="R16" s="53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35</v>
      </c>
      <c r="B17" s="315" t="s">
        <v>36</v>
      </c>
      <c r="C17" s="509" t="s">
        <v>37</v>
      </c>
      <c r="D17" s="315" t="s">
        <v>38</v>
      </c>
      <c r="E17" s="316"/>
      <c r="F17" s="315" t="s">
        <v>39</v>
      </c>
      <c r="G17" s="315" t="s">
        <v>40</v>
      </c>
      <c r="H17" s="315" t="s">
        <v>41</v>
      </c>
      <c r="I17" s="315" t="s">
        <v>42</v>
      </c>
      <c r="J17" s="315" t="s">
        <v>43</v>
      </c>
      <c r="K17" s="315" t="s">
        <v>44</v>
      </c>
      <c r="L17" s="315" t="s">
        <v>45</v>
      </c>
      <c r="M17" s="315" t="s">
        <v>46</v>
      </c>
      <c r="N17" s="315" t="s">
        <v>47</v>
      </c>
      <c r="O17" s="548"/>
      <c r="P17" s="548"/>
      <c r="Q17" s="548"/>
      <c r="R17" s="316"/>
      <c r="S17" s="327" t="s">
        <v>48</v>
      </c>
      <c r="T17" s="312"/>
      <c r="U17" s="315" t="s">
        <v>49</v>
      </c>
      <c r="V17" s="315" t="s">
        <v>50</v>
      </c>
      <c r="W17" s="613" t="s">
        <v>51</v>
      </c>
      <c r="X17" s="315" t="s">
        <v>52</v>
      </c>
      <c r="Y17" s="331" t="s">
        <v>53</v>
      </c>
      <c r="Z17" s="331" t="s">
        <v>54</v>
      </c>
      <c r="AA17" s="331" t="s">
        <v>55</v>
      </c>
      <c r="AB17" s="593"/>
      <c r="AC17" s="594"/>
      <c r="AD17" s="512"/>
      <c r="BA17" s="588" t="s">
        <v>56</v>
      </c>
    </row>
    <row r="18" spans="1:53" ht="14.25" customHeight="1" x14ac:dyDescent="0.2">
      <c r="A18" s="321"/>
      <c r="B18" s="321"/>
      <c r="C18" s="321"/>
      <c r="D18" s="317"/>
      <c r="E18" s="318"/>
      <c r="F18" s="321"/>
      <c r="G18" s="321"/>
      <c r="H18" s="321"/>
      <c r="I18" s="321"/>
      <c r="J18" s="321"/>
      <c r="K18" s="321"/>
      <c r="L18" s="321"/>
      <c r="M18" s="321"/>
      <c r="N18" s="317"/>
      <c r="O18" s="549"/>
      <c r="P18" s="549"/>
      <c r="Q18" s="549"/>
      <c r="R18" s="318"/>
      <c r="S18" s="300" t="s">
        <v>57</v>
      </c>
      <c r="T18" s="300" t="s">
        <v>58</v>
      </c>
      <c r="U18" s="321"/>
      <c r="V18" s="321"/>
      <c r="W18" s="614"/>
      <c r="X18" s="321"/>
      <c r="Y18" s="332"/>
      <c r="Z18" s="332"/>
      <c r="AA18" s="595"/>
      <c r="AB18" s="596"/>
      <c r="AC18" s="597"/>
      <c r="AD18" s="513"/>
      <c r="BA18" s="323"/>
    </row>
    <row r="19" spans="1:53" ht="27.75" customHeight="1" x14ac:dyDescent="0.2">
      <c r="A19" s="343" t="s">
        <v>59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8"/>
      <c r="Z20" s="298"/>
    </row>
    <row r="21" spans="1:53" ht="14.25" customHeight="1" x14ac:dyDescent="0.25">
      <c r="A21" s="324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20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6"/>
      <c r="N23" s="333" t="s">
        <v>66</v>
      </c>
      <c r="O23" s="334"/>
      <c r="P23" s="334"/>
      <c r="Q23" s="334"/>
      <c r="R23" s="334"/>
      <c r="S23" s="334"/>
      <c r="T23" s="335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6"/>
      <c r="N24" s="333" t="s">
        <v>66</v>
      </c>
      <c r="O24" s="334"/>
      <c r="P24" s="334"/>
      <c r="Q24" s="334"/>
      <c r="R24" s="334"/>
      <c r="S24" s="334"/>
      <c r="T24" s="335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24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20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20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20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20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20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20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6"/>
      <c r="N32" s="333" t="s">
        <v>66</v>
      </c>
      <c r="O32" s="334"/>
      <c r="P32" s="334"/>
      <c r="Q32" s="334"/>
      <c r="R32" s="334"/>
      <c r="S32" s="334"/>
      <c r="T32" s="335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6"/>
      <c r="N33" s="333" t="s">
        <v>66</v>
      </c>
      <c r="O33" s="334"/>
      <c r="P33" s="334"/>
      <c r="Q33" s="334"/>
      <c r="R33" s="334"/>
      <c r="S33" s="334"/>
      <c r="T33" s="335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24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20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6"/>
      <c r="N36" s="333" t="s">
        <v>66</v>
      </c>
      <c r="O36" s="334"/>
      <c r="P36" s="334"/>
      <c r="Q36" s="334"/>
      <c r="R36" s="334"/>
      <c r="S36" s="334"/>
      <c r="T36" s="335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6"/>
      <c r="N37" s="333" t="s">
        <v>66</v>
      </c>
      <c r="O37" s="334"/>
      <c r="P37" s="334"/>
      <c r="Q37" s="334"/>
      <c r="R37" s="334"/>
      <c r="S37" s="334"/>
      <c r="T37" s="335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24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20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6"/>
      <c r="N40" s="333" t="s">
        <v>66</v>
      </c>
      <c r="O40" s="334"/>
      <c r="P40" s="334"/>
      <c r="Q40" s="334"/>
      <c r="R40" s="334"/>
      <c r="S40" s="334"/>
      <c r="T40" s="335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6"/>
      <c r="N41" s="333" t="s">
        <v>66</v>
      </c>
      <c r="O41" s="334"/>
      <c r="P41" s="334"/>
      <c r="Q41" s="334"/>
      <c r="R41" s="334"/>
      <c r="S41" s="334"/>
      <c r="T41" s="335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24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3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20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6"/>
      <c r="N44" s="333" t="s">
        <v>66</v>
      </c>
      <c r="O44" s="334"/>
      <c r="P44" s="334"/>
      <c r="Q44" s="334"/>
      <c r="R44" s="334"/>
      <c r="S44" s="334"/>
      <c r="T44" s="335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6"/>
      <c r="N45" s="333" t="s">
        <v>66</v>
      </c>
      <c r="O45" s="334"/>
      <c r="P45" s="334"/>
      <c r="Q45" s="334"/>
      <c r="R45" s="334"/>
      <c r="S45" s="334"/>
      <c r="T45" s="335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343" t="s">
        <v>93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8"/>
      <c r="Z47" s="298"/>
    </row>
    <row r="48" spans="1:53" ht="14.25" customHeight="1" x14ac:dyDescent="0.25">
      <c r="A48" s="324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20"/>
      <c r="S49" s="34"/>
      <c r="T49" s="34"/>
      <c r="U49" s="35" t="s">
        <v>65</v>
      </c>
      <c r="V49" s="303">
        <v>40</v>
      </c>
      <c r="W49" s="304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20"/>
      <c r="S50" s="34"/>
      <c r="T50" s="34"/>
      <c r="U50" s="35" t="s">
        <v>65</v>
      </c>
      <c r="V50" s="303">
        <v>0</v>
      </c>
      <c r="W50" s="30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6"/>
      <c r="N51" s="333" t="s">
        <v>66</v>
      </c>
      <c r="O51" s="334"/>
      <c r="P51" s="334"/>
      <c r="Q51" s="334"/>
      <c r="R51" s="334"/>
      <c r="S51" s="334"/>
      <c r="T51" s="335"/>
      <c r="U51" s="37" t="s">
        <v>67</v>
      </c>
      <c r="V51" s="305">
        <f>IFERROR(V49/H49,"0")+IFERROR(V50/H50,"0")</f>
        <v>3.7037037037037033</v>
      </c>
      <c r="W51" s="305">
        <f>IFERROR(W49/H49,"0")+IFERROR(W50/H50,"0")</f>
        <v>4</v>
      </c>
      <c r="X51" s="305">
        <f>IFERROR(IF(X49="",0,X49),"0")+IFERROR(IF(X50="",0,X50),"0")</f>
        <v>8.6999999999999994E-2</v>
      </c>
      <c r="Y51" s="306"/>
      <c r="Z51" s="306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6"/>
      <c r="N52" s="333" t="s">
        <v>66</v>
      </c>
      <c r="O52" s="334"/>
      <c r="P52" s="334"/>
      <c r="Q52" s="334"/>
      <c r="R52" s="334"/>
      <c r="S52" s="334"/>
      <c r="T52" s="335"/>
      <c r="U52" s="37" t="s">
        <v>65</v>
      </c>
      <c r="V52" s="305">
        <f>IFERROR(SUM(V49:V50),"0")</f>
        <v>40</v>
      </c>
      <c r="W52" s="305">
        <f>IFERROR(SUM(W49:W50),"0")</f>
        <v>43.2</v>
      </c>
      <c r="X52" s="37"/>
      <c r="Y52" s="306"/>
      <c r="Z52" s="306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8"/>
      <c r="Z53" s="298"/>
    </row>
    <row r="54" spans="1:53" ht="14.25" customHeight="1" x14ac:dyDescent="0.25">
      <c r="A54" s="324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9">
        <v>4680115881426</v>
      </c>
      <c r="E55" s="320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17" t="s">
        <v>107</v>
      </c>
      <c r="O55" s="329"/>
      <c r="P55" s="329"/>
      <c r="Q55" s="329"/>
      <c r="R55" s="320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9">
        <v>4680115881426</v>
      </c>
      <c r="E56" s="320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9"/>
      <c r="P56" s="329"/>
      <c r="Q56" s="329"/>
      <c r="R56" s="320"/>
      <c r="S56" s="34"/>
      <c r="T56" s="34"/>
      <c r="U56" s="35" t="s">
        <v>65</v>
      </c>
      <c r="V56" s="303">
        <v>110</v>
      </c>
      <c r="W56" s="304">
        <f>IFERROR(IF(V56="",0,CEILING((V56/$H56),1)*$H56),"")</f>
        <v>118.80000000000001</v>
      </c>
      <c r="X56" s="36">
        <f>IFERROR(IF(W56=0,"",ROUNDUP(W56/H56,0)*0.02175),"")</f>
        <v>0.23924999999999999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20"/>
      <c r="S57" s="34"/>
      <c r="T57" s="34"/>
      <c r="U57" s="35" t="s">
        <v>65</v>
      </c>
      <c r="V57" s="303">
        <v>27</v>
      </c>
      <c r="W57" s="304">
        <f>IFERROR(IF(V57="",0,CEILING((V57/$H57),1)*$H57),"")</f>
        <v>27</v>
      </c>
      <c r="X57" s="36">
        <f>IFERROR(IF(W57=0,"",ROUNDUP(W57/H57,0)*0.00937),"")</f>
        <v>5.6219999999999999E-2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06" t="s">
        <v>113</v>
      </c>
      <c r="O58" s="329"/>
      <c r="P58" s="329"/>
      <c r="Q58" s="329"/>
      <c r="R58" s="320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6"/>
      <c r="N59" s="333" t="s">
        <v>66</v>
      </c>
      <c r="O59" s="334"/>
      <c r="P59" s="334"/>
      <c r="Q59" s="334"/>
      <c r="R59" s="334"/>
      <c r="S59" s="334"/>
      <c r="T59" s="335"/>
      <c r="U59" s="37" t="s">
        <v>67</v>
      </c>
      <c r="V59" s="305">
        <f>IFERROR(V55/H55,"0")+IFERROR(V56/H56,"0")+IFERROR(V57/H57,"0")+IFERROR(V58/H58,"0")</f>
        <v>16.185185185185183</v>
      </c>
      <c r="W59" s="305">
        <f>IFERROR(W55/H55,"0")+IFERROR(W56/H56,"0")+IFERROR(W57/H57,"0")+IFERROR(W58/H58,"0")</f>
        <v>17</v>
      </c>
      <c r="X59" s="305">
        <f>IFERROR(IF(X55="",0,X55),"0")+IFERROR(IF(X56="",0,X56),"0")+IFERROR(IF(X57="",0,X57),"0")+IFERROR(IF(X58="",0,X58),"0")</f>
        <v>0.29547000000000001</v>
      </c>
      <c r="Y59" s="306"/>
      <c r="Z59" s="306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6"/>
      <c r="N60" s="333" t="s">
        <v>66</v>
      </c>
      <c r="O60" s="334"/>
      <c r="P60" s="334"/>
      <c r="Q60" s="334"/>
      <c r="R60" s="334"/>
      <c r="S60" s="334"/>
      <c r="T60" s="335"/>
      <c r="U60" s="37" t="s">
        <v>65</v>
      </c>
      <c r="V60" s="305">
        <f>IFERROR(SUM(V55:V58),"0")</f>
        <v>137</v>
      </c>
      <c r="W60" s="305">
        <f>IFERROR(SUM(W55:W58),"0")</f>
        <v>145.80000000000001</v>
      </c>
      <c r="X60" s="37"/>
      <c r="Y60" s="306"/>
      <c r="Z60" s="306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8"/>
      <c r="Z61" s="298"/>
    </row>
    <row r="62" spans="1:53" ht="14.25" customHeight="1" x14ac:dyDescent="0.25">
      <c r="A62" s="324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2" t="s">
        <v>116</v>
      </c>
      <c r="O63" s="329"/>
      <c r="P63" s="329"/>
      <c r="Q63" s="329"/>
      <c r="R63" s="320"/>
      <c r="S63" s="34"/>
      <c r="T63" s="34"/>
      <c r="U63" s="35" t="s">
        <v>65</v>
      </c>
      <c r="V63" s="303">
        <v>40</v>
      </c>
      <c r="W63" s="304">
        <f t="shared" ref="W63:W78" si="2">IFERROR(IF(V63="",0,CEILING((V63/$H63),1)*$H63),"")</f>
        <v>44.8</v>
      </c>
      <c r="X63" s="36">
        <f>IFERROR(IF(W63=0,"",ROUNDUP(W63/H63,0)*0.02175),"")</f>
        <v>8.6999999999999994E-2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9">
        <v>4607091385670</v>
      </c>
      <c r="E64" s="320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9"/>
      <c r="P64" s="329"/>
      <c r="Q64" s="329"/>
      <c r="R64" s="320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9">
        <v>4680115881327</v>
      </c>
      <c r="E65" s="320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20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9">
        <v>4680115882133</v>
      </c>
      <c r="E66" s="320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9"/>
      <c r="P66" s="329"/>
      <c r="Q66" s="329"/>
      <c r="R66" s="320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9">
        <v>4607091382952</v>
      </c>
      <c r="E67" s="320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20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9">
        <v>4680115882539</v>
      </c>
      <c r="E68" s="320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9"/>
      <c r="P68" s="329"/>
      <c r="Q68" s="329"/>
      <c r="R68" s="320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9">
        <v>4607091385687</v>
      </c>
      <c r="E69" s="320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9"/>
      <c r="P69" s="329"/>
      <c r="Q69" s="329"/>
      <c r="R69" s="320"/>
      <c r="S69" s="34"/>
      <c r="T69" s="34"/>
      <c r="U69" s="35" t="s">
        <v>65</v>
      </c>
      <c r="V69" s="303">
        <v>0</v>
      </c>
      <c r="W69" s="30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9">
        <v>4607091384604</v>
      </c>
      <c r="E70" s="320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20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9">
        <v>4680115880283</v>
      </c>
      <c r="E71" s="320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20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9">
        <v>4680115881518</v>
      </c>
      <c r="E72" s="320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20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9">
        <v>4680115881303</v>
      </c>
      <c r="E73" s="320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20"/>
      <c r="S73" s="34"/>
      <c r="T73" s="34"/>
      <c r="U73" s="35" t="s">
        <v>65</v>
      </c>
      <c r="V73" s="303">
        <v>10</v>
      </c>
      <c r="W73" s="304">
        <f t="shared" si="2"/>
        <v>13.5</v>
      </c>
      <c r="X73" s="36">
        <f t="shared" si="3"/>
        <v>2.811E-2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9">
        <v>4680115882720</v>
      </c>
      <c r="E74" s="320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94" t="s">
        <v>141</v>
      </c>
      <c r="O74" s="329"/>
      <c r="P74" s="329"/>
      <c r="Q74" s="329"/>
      <c r="R74" s="320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9">
        <v>4607091388466</v>
      </c>
      <c r="E75" s="320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9"/>
      <c r="P75" s="329"/>
      <c r="Q75" s="329"/>
      <c r="R75" s="320"/>
      <c r="S75" s="34"/>
      <c r="T75" s="34"/>
      <c r="U75" s="35" t="s">
        <v>65</v>
      </c>
      <c r="V75" s="303">
        <v>3</v>
      </c>
      <c r="W75" s="304">
        <f t="shared" si="2"/>
        <v>5.4</v>
      </c>
      <c r="X75" s="36">
        <f>IFERROR(IF(W75=0,"",ROUNDUP(W75/H75,0)*0.00753),"")</f>
        <v>1.506E-2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9">
        <v>4680115880269</v>
      </c>
      <c r="E76" s="320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9"/>
      <c r="P76" s="329"/>
      <c r="Q76" s="329"/>
      <c r="R76" s="320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9">
        <v>4680115880429</v>
      </c>
      <c r="E77" s="320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9"/>
      <c r="P77" s="329"/>
      <c r="Q77" s="329"/>
      <c r="R77" s="320"/>
      <c r="S77" s="34"/>
      <c r="T77" s="34"/>
      <c r="U77" s="35" t="s">
        <v>65</v>
      </c>
      <c r="V77" s="303">
        <v>13</v>
      </c>
      <c r="W77" s="304">
        <f t="shared" si="2"/>
        <v>13.5</v>
      </c>
      <c r="X77" s="36">
        <f>IFERROR(IF(W77=0,"",ROUNDUP(W77/H77,0)*0.00937),"")</f>
        <v>2.811E-2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9">
        <v>4680115881457</v>
      </c>
      <c r="E78" s="320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9"/>
      <c r="P78" s="329"/>
      <c r="Q78" s="329"/>
      <c r="R78" s="320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5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6"/>
      <c r="N79" s="333" t="s">
        <v>66</v>
      </c>
      <c r="O79" s="334"/>
      <c r="P79" s="334"/>
      <c r="Q79" s="334"/>
      <c r="R79" s="334"/>
      <c r="S79" s="334"/>
      <c r="T79" s="335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9.7936507936507944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12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0.15827999999999998</v>
      </c>
      <c r="Y79" s="306"/>
      <c r="Z79" s="306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6"/>
      <c r="N80" s="333" t="s">
        <v>66</v>
      </c>
      <c r="O80" s="334"/>
      <c r="P80" s="334"/>
      <c r="Q80" s="334"/>
      <c r="R80" s="334"/>
      <c r="S80" s="334"/>
      <c r="T80" s="335"/>
      <c r="U80" s="37" t="s">
        <v>65</v>
      </c>
      <c r="V80" s="305">
        <f>IFERROR(SUM(V63:V78),"0")</f>
        <v>66</v>
      </c>
      <c r="W80" s="305">
        <f>IFERROR(SUM(W63:W78),"0")</f>
        <v>77.199999999999989</v>
      </c>
      <c r="X80" s="37"/>
      <c r="Y80" s="306"/>
      <c r="Z80" s="306"/>
    </row>
    <row r="81" spans="1:53" ht="14.25" customHeight="1" x14ac:dyDescent="0.25">
      <c r="A81" s="324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9">
        <v>4607091384789</v>
      </c>
      <c r="E82" s="320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76" t="s">
        <v>152</v>
      </c>
      <c r="O82" s="329"/>
      <c r="P82" s="329"/>
      <c r="Q82" s="329"/>
      <c r="R82" s="320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9">
        <v>4680115881488</v>
      </c>
      <c r="E83" s="320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9"/>
      <c r="P83" s="329"/>
      <c r="Q83" s="329"/>
      <c r="R83" s="320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9">
        <v>4607091384765</v>
      </c>
      <c r="E84" s="320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0" t="s">
        <v>157</v>
      </c>
      <c r="O84" s="329"/>
      <c r="P84" s="329"/>
      <c r="Q84" s="329"/>
      <c r="R84" s="320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9">
        <v>4680115882751</v>
      </c>
      <c r="E85" s="320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58" t="s">
        <v>160</v>
      </c>
      <c r="O85" s="329"/>
      <c r="P85" s="329"/>
      <c r="Q85" s="329"/>
      <c r="R85" s="320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9">
        <v>4680115882775</v>
      </c>
      <c r="E86" s="320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28" t="s">
        <v>164</v>
      </c>
      <c r="O86" s="329"/>
      <c r="P86" s="329"/>
      <c r="Q86" s="329"/>
      <c r="R86" s="320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9">
        <v>4680115880658</v>
      </c>
      <c r="E87" s="320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9"/>
      <c r="P87" s="329"/>
      <c r="Q87" s="329"/>
      <c r="R87" s="320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9">
        <v>4607091381962</v>
      </c>
      <c r="E88" s="320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9"/>
      <c r="P88" s="329"/>
      <c r="Q88" s="329"/>
      <c r="R88" s="320"/>
      <c r="S88" s="34"/>
      <c r="T88" s="34"/>
      <c r="U88" s="35" t="s">
        <v>65</v>
      </c>
      <c r="V88" s="303">
        <v>20</v>
      </c>
      <c r="W88" s="304">
        <f t="shared" si="4"/>
        <v>21</v>
      </c>
      <c r="X88" s="36">
        <f>IFERROR(IF(W88=0,"",ROUNDUP(W88/H88,0)*0.00753),"")</f>
        <v>5.271E-2</v>
      </c>
      <c r="Y88" s="56"/>
      <c r="Z88" s="57"/>
      <c r="AD88" s="58"/>
      <c r="BA88" s="97" t="s">
        <v>1</v>
      </c>
    </row>
    <row r="89" spans="1:53" x14ac:dyDescent="0.2">
      <c r="A89" s="325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6"/>
      <c r="N89" s="333" t="s">
        <v>66</v>
      </c>
      <c r="O89" s="334"/>
      <c r="P89" s="334"/>
      <c r="Q89" s="334"/>
      <c r="R89" s="334"/>
      <c r="S89" s="334"/>
      <c r="T89" s="335"/>
      <c r="U89" s="37" t="s">
        <v>67</v>
      </c>
      <c r="V89" s="305">
        <f>IFERROR(V82/H82,"0")+IFERROR(V83/H83,"0")+IFERROR(V84/H84,"0")+IFERROR(V85/H85,"0")+IFERROR(V86/H86,"0")+IFERROR(V87/H87,"0")+IFERROR(V88/H88,"0")</f>
        <v>6.666666666666667</v>
      </c>
      <c r="W89" s="305">
        <f>IFERROR(W82/H82,"0")+IFERROR(W83/H83,"0")+IFERROR(W84/H84,"0")+IFERROR(W85/H85,"0")+IFERROR(W86/H86,"0")+IFERROR(W87/H87,"0")+IFERROR(W88/H88,"0")</f>
        <v>7</v>
      </c>
      <c r="X89" s="305">
        <f>IFERROR(IF(X82="",0,X82),"0")+IFERROR(IF(X83="",0,X83),"0")+IFERROR(IF(X84="",0,X84),"0")+IFERROR(IF(X85="",0,X85),"0")+IFERROR(IF(X86="",0,X86),"0")+IFERROR(IF(X87="",0,X87),"0")+IFERROR(IF(X88="",0,X88),"0")</f>
        <v>5.271E-2</v>
      </c>
      <c r="Y89" s="306"/>
      <c r="Z89" s="306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6"/>
      <c r="N90" s="333" t="s">
        <v>66</v>
      </c>
      <c r="O90" s="334"/>
      <c r="P90" s="334"/>
      <c r="Q90" s="334"/>
      <c r="R90" s="334"/>
      <c r="S90" s="334"/>
      <c r="T90" s="335"/>
      <c r="U90" s="37" t="s">
        <v>65</v>
      </c>
      <c r="V90" s="305">
        <f>IFERROR(SUM(V82:V88),"0")</f>
        <v>20</v>
      </c>
      <c r="W90" s="305">
        <f>IFERROR(SUM(W82:W88),"0")</f>
        <v>21</v>
      </c>
      <c r="X90" s="37"/>
      <c r="Y90" s="306"/>
      <c r="Z90" s="306"/>
    </row>
    <row r="91" spans="1:53" ht="14.25" customHeight="1" x14ac:dyDescent="0.25">
      <c r="A91" s="324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9">
        <v>4607091387667</v>
      </c>
      <c r="E92" s="320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9"/>
      <c r="P92" s="329"/>
      <c r="Q92" s="329"/>
      <c r="R92" s="320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9">
        <v>4607091387636</v>
      </c>
      <c r="E93" s="320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9"/>
      <c r="P93" s="329"/>
      <c r="Q93" s="329"/>
      <c r="R93" s="320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9">
        <v>4607091384727</v>
      </c>
      <c r="E94" s="320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9"/>
      <c r="P94" s="329"/>
      <c r="Q94" s="329"/>
      <c r="R94" s="320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9">
        <v>4607091386745</v>
      </c>
      <c r="E95" s="320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9"/>
      <c r="P95" s="329"/>
      <c r="Q95" s="329"/>
      <c r="R95" s="320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9">
        <v>4607091382426</v>
      </c>
      <c r="E96" s="320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9"/>
      <c r="P96" s="329"/>
      <c r="Q96" s="329"/>
      <c r="R96" s="320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9">
        <v>4607091386547</v>
      </c>
      <c r="E97" s="320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9"/>
      <c r="P97" s="329"/>
      <c r="Q97" s="329"/>
      <c r="R97" s="320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9">
        <v>4607091384734</v>
      </c>
      <c r="E98" s="320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4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9"/>
      <c r="P98" s="329"/>
      <c r="Q98" s="329"/>
      <c r="R98" s="320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9">
        <v>4607091382464</v>
      </c>
      <c r="E99" s="320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9"/>
      <c r="P99" s="329"/>
      <c r="Q99" s="329"/>
      <c r="R99" s="320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9">
        <v>4680115883444</v>
      </c>
      <c r="E100" s="320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1" t="s">
        <v>187</v>
      </c>
      <c r="O100" s="329"/>
      <c r="P100" s="329"/>
      <c r="Q100" s="329"/>
      <c r="R100" s="320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9">
        <v>4680115883444</v>
      </c>
      <c r="E101" s="320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9" t="s">
        <v>187</v>
      </c>
      <c r="O101" s="329"/>
      <c r="P101" s="329"/>
      <c r="Q101" s="329"/>
      <c r="R101" s="320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5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6"/>
      <c r="N102" s="333" t="s">
        <v>66</v>
      </c>
      <c r="O102" s="334"/>
      <c r="P102" s="334"/>
      <c r="Q102" s="334"/>
      <c r="R102" s="334"/>
      <c r="S102" s="334"/>
      <c r="T102" s="335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6"/>
      <c r="N103" s="333" t="s">
        <v>66</v>
      </c>
      <c r="O103" s="334"/>
      <c r="P103" s="334"/>
      <c r="Q103" s="334"/>
      <c r="R103" s="334"/>
      <c r="S103" s="334"/>
      <c r="T103" s="335"/>
      <c r="U103" s="37" t="s">
        <v>65</v>
      </c>
      <c r="V103" s="305">
        <f>IFERROR(SUM(V92:V101),"0")</f>
        <v>0</v>
      </c>
      <c r="W103" s="305">
        <f>IFERROR(SUM(W92:W101),"0")</f>
        <v>0</v>
      </c>
      <c r="X103" s="37"/>
      <c r="Y103" s="306"/>
      <c r="Z103" s="306"/>
    </row>
    <row r="104" spans="1:53" ht="14.25" customHeight="1" x14ac:dyDescent="0.25">
      <c r="A104" s="324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9">
        <v>4607091386967</v>
      </c>
      <c r="E105" s="320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393" t="s">
        <v>191</v>
      </c>
      <c r="O105" s="329"/>
      <c r="P105" s="329"/>
      <c r="Q105" s="329"/>
      <c r="R105" s="320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9">
        <v>4607091386967</v>
      </c>
      <c r="E106" s="320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8" t="s">
        <v>193</v>
      </c>
      <c r="O106" s="329"/>
      <c r="P106" s="329"/>
      <c r="Q106" s="329"/>
      <c r="R106" s="320"/>
      <c r="S106" s="34"/>
      <c r="T106" s="34"/>
      <c r="U106" s="35" t="s">
        <v>65</v>
      </c>
      <c r="V106" s="303">
        <v>0</v>
      </c>
      <c r="W106" s="304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9">
        <v>4607091385304</v>
      </c>
      <c r="E107" s="320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39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9"/>
      <c r="P107" s="329"/>
      <c r="Q107" s="329"/>
      <c r="R107" s="320"/>
      <c r="S107" s="34"/>
      <c r="T107" s="34"/>
      <c r="U107" s="35" t="s">
        <v>65</v>
      </c>
      <c r="V107" s="303">
        <v>140</v>
      </c>
      <c r="W107" s="304">
        <f t="shared" si="6"/>
        <v>145.79999999999998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9">
        <v>4607091386264</v>
      </c>
      <c r="E108" s="320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9"/>
      <c r="P108" s="329"/>
      <c r="Q108" s="329"/>
      <c r="R108" s="320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9">
        <v>4607091385731</v>
      </c>
      <c r="E109" s="320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41" t="s">
        <v>200</v>
      </c>
      <c r="O109" s="329"/>
      <c r="P109" s="329"/>
      <c r="Q109" s="329"/>
      <c r="R109" s="320"/>
      <c r="S109" s="34"/>
      <c r="T109" s="34"/>
      <c r="U109" s="35" t="s">
        <v>65</v>
      </c>
      <c r="V109" s="303">
        <v>4</v>
      </c>
      <c r="W109" s="304">
        <f t="shared" si="6"/>
        <v>5.4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9">
        <v>4680115880214</v>
      </c>
      <c r="E110" s="320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390" t="s">
        <v>203</v>
      </c>
      <c r="O110" s="329"/>
      <c r="P110" s="329"/>
      <c r="Q110" s="329"/>
      <c r="R110" s="320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9">
        <v>4680115880894</v>
      </c>
      <c r="E111" s="320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36" t="s">
        <v>206</v>
      </c>
      <c r="O111" s="329"/>
      <c r="P111" s="329"/>
      <c r="Q111" s="329"/>
      <c r="R111" s="320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9">
        <v>4607091385427</v>
      </c>
      <c r="E112" s="320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9"/>
      <c r="P112" s="329"/>
      <c r="Q112" s="329"/>
      <c r="R112" s="320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9">
        <v>4680115882645</v>
      </c>
      <c r="E113" s="320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89" t="s">
        <v>211</v>
      </c>
      <c r="O113" s="329"/>
      <c r="P113" s="329"/>
      <c r="Q113" s="329"/>
      <c r="R113" s="320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5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6"/>
      <c r="N114" s="333" t="s">
        <v>66</v>
      </c>
      <c r="O114" s="334"/>
      <c r="P114" s="334"/>
      <c r="Q114" s="334"/>
      <c r="R114" s="334"/>
      <c r="S114" s="334"/>
      <c r="T114" s="335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18.765432098765434</v>
      </c>
      <c r="W114" s="305">
        <f>IFERROR(W105/H105,"0")+IFERROR(W106/H106,"0")+IFERROR(W107/H107,"0")+IFERROR(W108/H108,"0")+IFERROR(W109/H109,"0")+IFERROR(W110/H110,"0")+IFERROR(W111/H111,"0")+IFERROR(W112/H112,"0")+IFERROR(W113/H113,"0")</f>
        <v>20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0.40655999999999998</v>
      </c>
      <c r="Y114" s="306"/>
      <c r="Z114" s="306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6"/>
      <c r="N115" s="333" t="s">
        <v>66</v>
      </c>
      <c r="O115" s="334"/>
      <c r="P115" s="334"/>
      <c r="Q115" s="334"/>
      <c r="R115" s="334"/>
      <c r="S115" s="334"/>
      <c r="T115" s="335"/>
      <c r="U115" s="37" t="s">
        <v>65</v>
      </c>
      <c r="V115" s="305">
        <f>IFERROR(SUM(V105:V113),"0")</f>
        <v>144</v>
      </c>
      <c r="W115" s="305">
        <f>IFERROR(SUM(W105:W113),"0")</f>
        <v>151.19999999999999</v>
      </c>
      <c r="X115" s="37"/>
      <c r="Y115" s="306"/>
      <c r="Z115" s="306"/>
    </row>
    <row r="116" spans="1:53" ht="14.25" customHeight="1" x14ac:dyDescent="0.25">
      <c r="A116" s="324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9">
        <v>4607091383065</v>
      </c>
      <c r="E117" s="320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9"/>
      <c r="P117" s="329"/>
      <c r="Q117" s="329"/>
      <c r="R117" s="320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9">
        <v>4680115881532</v>
      </c>
      <c r="E118" s="320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9"/>
      <c r="P118" s="329"/>
      <c r="Q118" s="329"/>
      <c r="R118" s="320"/>
      <c r="S118" s="34"/>
      <c r="T118" s="34"/>
      <c r="U118" s="35" t="s">
        <v>65</v>
      </c>
      <c r="V118" s="303">
        <v>136</v>
      </c>
      <c r="W118" s="304">
        <f>IFERROR(IF(V118="",0,CEILING((V118/$H118),1)*$H118),"")</f>
        <v>137.69999999999999</v>
      </c>
      <c r="X118" s="36">
        <f>IFERROR(IF(W118=0,"",ROUNDUP(W118/H118,0)*0.02175),"")</f>
        <v>0.36974999999999997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9">
        <v>4680115882652</v>
      </c>
      <c r="E119" s="320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7" t="s">
        <v>219</v>
      </c>
      <c r="O119" s="329"/>
      <c r="P119" s="329"/>
      <c r="Q119" s="329"/>
      <c r="R119" s="320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9">
        <v>4680115880238</v>
      </c>
      <c r="E120" s="320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9"/>
      <c r="P120" s="329"/>
      <c r="Q120" s="329"/>
      <c r="R120" s="320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9">
        <v>4680115881464</v>
      </c>
      <c r="E121" s="320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65" t="s">
        <v>224</v>
      </c>
      <c r="O121" s="329"/>
      <c r="P121" s="329"/>
      <c r="Q121" s="329"/>
      <c r="R121" s="320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5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6"/>
      <c r="N122" s="333" t="s">
        <v>66</v>
      </c>
      <c r="O122" s="334"/>
      <c r="P122" s="334"/>
      <c r="Q122" s="334"/>
      <c r="R122" s="334"/>
      <c r="S122" s="334"/>
      <c r="T122" s="335"/>
      <c r="U122" s="37" t="s">
        <v>67</v>
      </c>
      <c r="V122" s="305">
        <f>IFERROR(V117/H117,"0")+IFERROR(V118/H118,"0")+IFERROR(V119/H119,"0")+IFERROR(V120/H120,"0")+IFERROR(V121/H121,"0")</f>
        <v>16.790123456790123</v>
      </c>
      <c r="W122" s="305">
        <f>IFERROR(W117/H117,"0")+IFERROR(W118/H118,"0")+IFERROR(W119/H119,"0")+IFERROR(W120/H120,"0")+IFERROR(W121/H121,"0")</f>
        <v>17</v>
      </c>
      <c r="X122" s="305">
        <f>IFERROR(IF(X117="",0,X117),"0")+IFERROR(IF(X118="",0,X118),"0")+IFERROR(IF(X119="",0,X119),"0")+IFERROR(IF(X120="",0,X120),"0")+IFERROR(IF(X121="",0,X121),"0")</f>
        <v>0.36974999999999997</v>
      </c>
      <c r="Y122" s="306"/>
      <c r="Z122" s="306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6"/>
      <c r="N123" s="333" t="s">
        <v>66</v>
      </c>
      <c r="O123" s="334"/>
      <c r="P123" s="334"/>
      <c r="Q123" s="334"/>
      <c r="R123" s="334"/>
      <c r="S123" s="334"/>
      <c r="T123" s="335"/>
      <c r="U123" s="37" t="s">
        <v>65</v>
      </c>
      <c r="V123" s="305">
        <f>IFERROR(SUM(V117:V121),"0")</f>
        <v>136</v>
      </c>
      <c r="W123" s="305">
        <f>IFERROR(SUM(W117:W121),"0")</f>
        <v>137.69999999999999</v>
      </c>
      <c r="X123" s="37"/>
      <c r="Y123" s="306"/>
      <c r="Z123" s="306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8"/>
      <c r="Z124" s="298"/>
    </row>
    <row r="125" spans="1:53" ht="14.25" customHeight="1" x14ac:dyDescent="0.25">
      <c r="A125" s="324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9">
        <v>4607091385168</v>
      </c>
      <c r="E126" s="320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9"/>
      <c r="P126" s="329"/>
      <c r="Q126" s="329"/>
      <c r="R126" s="320"/>
      <c r="S126" s="34"/>
      <c r="T126" s="34"/>
      <c r="U126" s="35" t="s">
        <v>65</v>
      </c>
      <c r="V126" s="303">
        <v>230</v>
      </c>
      <c r="W126" s="304">
        <f>IFERROR(IF(V126="",0,CEILING((V126/$H126),1)*$H126),"")</f>
        <v>234.89999999999998</v>
      </c>
      <c r="X126" s="36">
        <f>IFERROR(IF(W126=0,"",ROUNDUP(W126/H126,0)*0.02175),"")</f>
        <v>0.63074999999999992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9">
        <v>4607091383256</v>
      </c>
      <c r="E127" s="320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9"/>
      <c r="P127" s="329"/>
      <c r="Q127" s="329"/>
      <c r="R127" s="320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9">
        <v>4607091385748</v>
      </c>
      <c r="E128" s="320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9"/>
      <c r="P128" s="329"/>
      <c r="Q128" s="329"/>
      <c r="R128" s="320"/>
      <c r="S128" s="34"/>
      <c r="T128" s="34"/>
      <c r="U128" s="35" t="s">
        <v>65</v>
      </c>
      <c r="V128" s="303">
        <v>11</v>
      </c>
      <c r="W128" s="304">
        <f>IFERROR(IF(V128="",0,CEILING((V128/$H128),1)*$H128),"")</f>
        <v>13.5</v>
      </c>
      <c r="X128" s="36">
        <f>IFERROR(IF(W128=0,"",ROUNDUP(W128/H128,0)*0.00753),"")</f>
        <v>3.7650000000000003E-2</v>
      </c>
      <c r="Y128" s="56"/>
      <c r="Z128" s="57"/>
      <c r="AD128" s="58"/>
      <c r="BA128" s="124" t="s">
        <v>1</v>
      </c>
    </row>
    <row r="129" spans="1:53" x14ac:dyDescent="0.2">
      <c r="A129" s="325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6"/>
      <c r="N129" s="333" t="s">
        <v>66</v>
      </c>
      <c r="O129" s="334"/>
      <c r="P129" s="334"/>
      <c r="Q129" s="334"/>
      <c r="R129" s="334"/>
      <c r="S129" s="334"/>
      <c r="T129" s="335"/>
      <c r="U129" s="37" t="s">
        <v>67</v>
      </c>
      <c r="V129" s="305">
        <f>IFERROR(V126/H126,"0")+IFERROR(V127/H127,"0")+IFERROR(V128/H128,"0")</f>
        <v>32.46913580246914</v>
      </c>
      <c r="W129" s="305">
        <f>IFERROR(W126/H126,"0")+IFERROR(W127/H127,"0")+IFERROR(W128/H128,"0")</f>
        <v>34</v>
      </c>
      <c r="X129" s="305">
        <f>IFERROR(IF(X126="",0,X126),"0")+IFERROR(IF(X127="",0,X127),"0")+IFERROR(IF(X128="",0,X128),"0")</f>
        <v>0.66839999999999988</v>
      </c>
      <c r="Y129" s="306"/>
      <c r="Z129" s="306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6"/>
      <c r="N130" s="333" t="s">
        <v>66</v>
      </c>
      <c r="O130" s="334"/>
      <c r="P130" s="334"/>
      <c r="Q130" s="334"/>
      <c r="R130" s="334"/>
      <c r="S130" s="334"/>
      <c r="T130" s="335"/>
      <c r="U130" s="37" t="s">
        <v>65</v>
      </c>
      <c r="V130" s="305">
        <f>IFERROR(SUM(V126:V128),"0")</f>
        <v>241</v>
      </c>
      <c r="W130" s="305">
        <f>IFERROR(SUM(W126:W128),"0")</f>
        <v>248.39999999999998</v>
      </c>
      <c r="X130" s="37"/>
      <c r="Y130" s="306"/>
      <c r="Z130" s="306"/>
    </row>
    <row r="131" spans="1:53" ht="27.75" customHeight="1" x14ac:dyDescent="0.2">
      <c r="A131" s="343" t="s">
        <v>232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8"/>
      <c r="Z132" s="298"/>
    </row>
    <row r="133" spans="1:53" ht="14.25" customHeight="1" x14ac:dyDescent="0.25">
      <c r="A133" s="324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9">
        <v>4607091383423</v>
      </c>
      <c r="E134" s="320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9"/>
      <c r="P134" s="329"/>
      <c r="Q134" s="329"/>
      <c r="R134" s="320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9">
        <v>4607091381405</v>
      </c>
      <c r="E135" s="320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9"/>
      <c r="P135" s="329"/>
      <c r="Q135" s="329"/>
      <c r="R135" s="320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9">
        <v>4607091386516</v>
      </c>
      <c r="E136" s="320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9"/>
      <c r="P136" s="329"/>
      <c r="Q136" s="329"/>
      <c r="R136" s="320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5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6"/>
      <c r="N137" s="333" t="s">
        <v>66</v>
      </c>
      <c r="O137" s="334"/>
      <c r="P137" s="334"/>
      <c r="Q137" s="334"/>
      <c r="R137" s="334"/>
      <c r="S137" s="334"/>
      <c r="T137" s="335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6"/>
      <c r="N138" s="333" t="s">
        <v>66</v>
      </c>
      <c r="O138" s="334"/>
      <c r="P138" s="334"/>
      <c r="Q138" s="334"/>
      <c r="R138" s="334"/>
      <c r="S138" s="334"/>
      <c r="T138" s="335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8"/>
      <c r="Z139" s="298"/>
    </row>
    <row r="140" spans="1:53" ht="14.25" customHeight="1" x14ac:dyDescent="0.25">
      <c r="A140" s="324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9">
        <v>4680115880993</v>
      </c>
      <c r="E141" s="320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9"/>
      <c r="P141" s="329"/>
      <c r="Q141" s="329"/>
      <c r="R141" s="320"/>
      <c r="S141" s="34"/>
      <c r="T141" s="34"/>
      <c r="U141" s="35" t="s">
        <v>65</v>
      </c>
      <c r="V141" s="303">
        <v>60</v>
      </c>
      <c r="W141" s="304">
        <f t="shared" ref="W141:W148" si="7">IFERROR(IF(V141="",0,CEILING((V141/$H141),1)*$H141),"")</f>
        <v>63</v>
      </c>
      <c r="X141" s="36">
        <f>IFERROR(IF(W141=0,"",ROUNDUP(W141/H141,0)*0.00753),"")</f>
        <v>0.11295000000000001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9">
        <v>4680115881761</v>
      </c>
      <c r="E142" s="320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9"/>
      <c r="P142" s="329"/>
      <c r="Q142" s="329"/>
      <c r="R142" s="320"/>
      <c r="S142" s="34"/>
      <c r="T142" s="34"/>
      <c r="U142" s="35" t="s">
        <v>65</v>
      </c>
      <c r="V142" s="303">
        <v>30</v>
      </c>
      <c r="W142" s="304">
        <f t="shared" si="7"/>
        <v>33.6</v>
      </c>
      <c r="X142" s="36">
        <f>IFERROR(IF(W142=0,"",ROUNDUP(W142/H142,0)*0.00753),"")</f>
        <v>6.0240000000000002E-2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9">
        <v>4680115881563</v>
      </c>
      <c r="E143" s="320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9"/>
      <c r="P143" s="329"/>
      <c r="Q143" s="329"/>
      <c r="R143" s="320"/>
      <c r="S143" s="34"/>
      <c r="T143" s="34"/>
      <c r="U143" s="35" t="s">
        <v>65</v>
      </c>
      <c r="V143" s="303">
        <v>278</v>
      </c>
      <c r="W143" s="304">
        <f t="shared" si="7"/>
        <v>281.40000000000003</v>
      </c>
      <c r="X143" s="36">
        <f>IFERROR(IF(W143=0,"",ROUNDUP(W143/H143,0)*0.00753),"")</f>
        <v>0.50451000000000001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9">
        <v>4680115880986</v>
      </c>
      <c r="E144" s="320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9"/>
      <c r="P144" s="329"/>
      <c r="Q144" s="329"/>
      <c r="R144" s="320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9">
        <v>4680115880207</v>
      </c>
      <c r="E145" s="320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9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9"/>
      <c r="P145" s="329"/>
      <c r="Q145" s="329"/>
      <c r="R145" s="320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9">
        <v>4680115881785</v>
      </c>
      <c r="E146" s="320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3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9"/>
      <c r="P146" s="329"/>
      <c r="Q146" s="329"/>
      <c r="R146" s="320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9">
        <v>4680115881679</v>
      </c>
      <c r="E147" s="320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9"/>
      <c r="P147" s="329"/>
      <c r="Q147" s="329"/>
      <c r="R147" s="320"/>
      <c r="S147" s="34"/>
      <c r="T147" s="34"/>
      <c r="U147" s="35" t="s">
        <v>65</v>
      </c>
      <c r="V147" s="303">
        <v>2</v>
      </c>
      <c r="W147" s="304">
        <f t="shared" si="7"/>
        <v>2.1</v>
      </c>
      <c r="X147" s="36">
        <f>IFERROR(IF(W147=0,"",ROUNDUP(W147/H147,0)*0.00502),"")</f>
        <v>5.0200000000000002E-3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9">
        <v>4680115880191</v>
      </c>
      <c r="E148" s="320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9"/>
      <c r="P148" s="329"/>
      <c r="Q148" s="329"/>
      <c r="R148" s="320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5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6"/>
      <c r="N149" s="333" t="s">
        <v>66</v>
      </c>
      <c r="O149" s="334"/>
      <c r="P149" s="334"/>
      <c r="Q149" s="334"/>
      <c r="R149" s="334"/>
      <c r="S149" s="334"/>
      <c r="T149" s="335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88.571428571428569</v>
      </c>
      <c r="W149" s="305">
        <f>IFERROR(W141/H141,"0")+IFERROR(W142/H142,"0")+IFERROR(W143/H143,"0")+IFERROR(W144/H144,"0")+IFERROR(W145/H145,"0")+IFERROR(W146/H146,"0")+IFERROR(W147/H147,"0")+IFERROR(W148/H148,"0")</f>
        <v>91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0.68271999999999999</v>
      </c>
      <c r="Y149" s="306"/>
      <c r="Z149" s="306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6"/>
      <c r="N150" s="333" t="s">
        <v>66</v>
      </c>
      <c r="O150" s="334"/>
      <c r="P150" s="334"/>
      <c r="Q150" s="334"/>
      <c r="R150" s="334"/>
      <c r="S150" s="334"/>
      <c r="T150" s="335"/>
      <c r="U150" s="37" t="s">
        <v>65</v>
      </c>
      <c r="V150" s="305">
        <f>IFERROR(SUM(V141:V148),"0")</f>
        <v>370</v>
      </c>
      <c r="W150" s="305">
        <f>IFERROR(SUM(W141:W148),"0")</f>
        <v>380.1</v>
      </c>
      <c r="X150" s="37"/>
      <c r="Y150" s="306"/>
      <c r="Z150" s="306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8"/>
      <c r="Z151" s="298"/>
    </row>
    <row r="152" spans="1:53" ht="14.25" customHeight="1" x14ac:dyDescent="0.25">
      <c r="A152" s="324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9">
        <v>4680115881402</v>
      </c>
      <c r="E153" s="320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9"/>
      <c r="P153" s="329"/>
      <c r="Q153" s="329"/>
      <c r="R153" s="320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9">
        <v>4680115881396</v>
      </c>
      <c r="E154" s="320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9"/>
      <c r="P154" s="329"/>
      <c r="Q154" s="329"/>
      <c r="R154" s="320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5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6"/>
      <c r="N155" s="333" t="s">
        <v>66</v>
      </c>
      <c r="O155" s="334"/>
      <c r="P155" s="334"/>
      <c r="Q155" s="334"/>
      <c r="R155" s="334"/>
      <c r="S155" s="334"/>
      <c r="T155" s="335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6"/>
      <c r="N156" s="333" t="s">
        <v>66</v>
      </c>
      <c r="O156" s="334"/>
      <c r="P156" s="334"/>
      <c r="Q156" s="334"/>
      <c r="R156" s="334"/>
      <c r="S156" s="334"/>
      <c r="T156" s="335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24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9">
        <v>4680115882935</v>
      </c>
      <c r="E158" s="320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78" t="s">
        <v>264</v>
      </c>
      <c r="O158" s="329"/>
      <c r="P158" s="329"/>
      <c r="Q158" s="329"/>
      <c r="R158" s="320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9">
        <v>4680115880764</v>
      </c>
      <c r="E159" s="320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9"/>
      <c r="P159" s="329"/>
      <c r="Q159" s="329"/>
      <c r="R159" s="320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5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6"/>
      <c r="N160" s="333" t="s">
        <v>66</v>
      </c>
      <c r="O160" s="334"/>
      <c r="P160" s="334"/>
      <c r="Q160" s="334"/>
      <c r="R160" s="334"/>
      <c r="S160" s="334"/>
      <c r="T160" s="335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6"/>
      <c r="N161" s="333" t="s">
        <v>66</v>
      </c>
      <c r="O161" s="334"/>
      <c r="P161" s="334"/>
      <c r="Q161" s="334"/>
      <c r="R161" s="334"/>
      <c r="S161" s="334"/>
      <c r="T161" s="335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24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9">
        <v>4680115882683</v>
      </c>
      <c r="E163" s="320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9"/>
      <c r="P163" s="329"/>
      <c r="Q163" s="329"/>
      <c r="R163" s="320"/>
      <c r="S163" s="34"/>
      <c r="T163" s="34"/>
      <c r="U163" s="35" t="s">
        <v>65</v>
      </c>
      <c r="V163" s="303">
        <v>330</v>
      </c>
      <c r="W163" s="304">
        <f>IFERROR(IF(V163="",0,CEILING((V163/$H163),1)*$H163),"")</f>
        <v>334.8</v>
      </c>
      <c r="X163" s="36">
        <f>IFERROR(IF(W163=0,"",ROUNDUP(W163/H163,0)*0.00937),"")</f>
        <v>0.58094000000000001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9">
        <v>4680115882690</v>
      </c>
      <c r="E164" s="320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9"/>
      <c r="P164" s="329"/>
      <c r="Q164" s="329"/>
      <c r="R164" s="320"/>
      <c r="S164" s="34"/>
      <c r="T164" s="34"/>
      <c r="U164" s="35" t="s">
        <v>65</v>
      </c>
      <c r="V164" s="303">
        <v>280</v>
      </c>
      <c r="W164" s="304">
        <f>IFERROR(IF(V164="",0,CEILING((V164/$H164),1)*$H164),"")</f>
        <v>280.8</v>
      </c>
      <c r="X164" s="36">
        <f>IFERROR(IF(W164=0,"",ROUNDUP(W164/H164,0)*0.00937),"")</f>
        <v>0.48724000000000001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9">
        <v>4680115882669</v>
      </c>
      <c r="E165" s="320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9"/>
      <c r="P165" s="329"/>
      <c r="Q165" s="329"/>
      <c r="R165" s="320"/>
      <c r="S165" s="34"/>
      <c r="T165" s="34"/>
      <c r="U165" s="35" t="s">
        <v>65</v>
      </c>
      <c r="V165" s="303">
        <v>280</v>
      </c>
      <c r="W165" s="304">
        <f>IFERROR(IF(V165="",0,CEILING((V165/$H165),1)*$H165),"")</f>
        <v>280.8</v>
      </c>
      <c r="X165" s="36">
        <f>IFERROR(IF(W165=0,"",ROUNDUP(W165/H165,0)*0.00937),"")</f>
        <v>0.48724000000000001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9">
        <v>4680115882676</v>
      </c>
      <c r="E166" s="320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9"/>
      <c r="P166" s="329"/>
      <c r="Q166" s="329"/>
      <c r="R166" s="320"/>
      <c r="S166" s="34"/>
      <c r="T166" s="34"/>
      <c r="U166" s="35" t="s">
        <v>65</v>
      </c>
      <c r="V166" s="303">
        <v>300</v>
      </c>
      <c r="W166" s="304">
        <f>IFERROR(IF(V166="",0,CEILING((V166/$H166),1)*$H166),"")</f>
        <v>302.40000000000003</v>
      </c>
      <c r="X166" s="36">
        <f>IFERROR(IF(W166=0,"",ROUNDUP(W166/H166,0)*0.00937),"")</f>
        <v>0.52471999999999996</v>
      </c>
      <c r="Y166" s="56"/>
      <c r="Z166" s="57"/>
      <c r="AD166" s="58"/>
      <c r="BA166" s="143" t="s">
        <v>1</v>
      </c>
    </row>
    <row r="167" spans="1:53" x14ac:dyDescent="0.2">
      <c r="A167" s="325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6"/>
      <c r="N167" s="333" t="s">
        <v>66</v>
      </c>
      <c r="O167" s="334"/>
      <c r="P167" s="334"/>
      <c r="Q167" s="334"/>
      <c r="R167" s="334"/>
      <c r="S167" s="334"/>
      <c r="T167" s="335"/>
      <c r="U167" s="37" t="s">
        <v>67</v>
      </c>
      <c r="V167" s="305">
        <f>IFERROR(V163/H163,"0")+IFERROR(V164/H164,"0")+IFERROR(V165/H165,"0")+IFERROR(V166/H166,"0")</f>
        <v>220.37037037037035</v>
      </c>
      <c r="W167" s="305">
        <f>IFERROR(W163/H163,"0")+IFERROR(W164/H164,"0")+IFERROR(W165/H165,"0")+IFERROR(W166/H166,"0")</f>
        <v>222</v>
      </c>
      <c r="X167" s="305">
        <f>IFERROR(IF(X163="",0,X163),"0")+IFERROR(IF(X164="",0,X164),"0")+IFERROR(IF(X165="",0,X165),"0")+IFERROR(IF(X166="",0,X166),"0")</f>
        <v>2.0801399999999997</v>
      </c>
      <c r="Y167" s="306"/>
      <c r="Z167" s="306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6"/>
      <c r="N168" s="333" t="s">
        <v>66</v>
      </c>
      <c r="O168" s="334"/>
      <c r="P168" s="334"/>
      <c r="Q168" s="334"/>
      <c r="R168" s="334"/>
      <c r="S168" s="334"/>
      <c r="T168" s="335"/>
      <c r="U168" s="37" t="s">
        <v>65</v>
      </c>
      <c r="V168" s="305">
        <f>IFERROR(SUM(V163:V166),"0")</f>
        <v>1190</v>
      </c>
      <c r="W168" s="305">
        <f>IFERROR(SUM(W163:W166),"0")</f>
        <v>1198.8000000000002</v>
      </c>
      <c r="X168" s="37"/>
      <c r="Y168" s="306"/>
      <c r="Z168" s="306"/>
    </row>
    <row r="169" spans="1:53" ht="14.25" customHeight="1" x14ac:dyDescent="0.25">
      <c r="A169" s="324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9">
        <v>4680115881556</v>
      </c>
      <c r="E170" s="320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9"/>
      <c r="P170" s="329"/>
      <c r="Q170" s="329"/>
      <c r="R170" s="320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9">
        <v>4680115880573</v>
      </c>
      <c r="E171" s="320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4" t="s">
        <v>279</v>
      </c>
      <c r="O171" s="329"/>
      <c r="P171" s="329"/>
      <c r="Q171" s="329"/>
      <c r="R171" s="320"/>
      <c r="S171" s="34"/>
      <c r="T171" s="34"/>
      <c r="U171" s="35" t="s">
        <v>65</v>
      </c>
      <c r="V171" s="303">
        <v>220</v>
      </c>
      <c r="W171" s="304">
        <f t="shared" si="8"/>
        <v>226.2</v>
      </c>
      <c r="X171" s="36">
        <f>IFERROR(IF(W171=0,"",ROUNDUP(W171/H171,0)*0.02175),"")</f>
        <v>0.5655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9">
        <v>4680115881594</v>
      </c>
      <c r="E172" s="320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9"/>
      <c r="P172" s="329"/>
      <c r="Q172" s="329"/>
      <c r="R172" s="320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9">
        <v>4680115881587</v>
      </c>
      <c r="E173" s="320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90" t="s">
        <v>284</v>
      </c>
      <c r="O173" s="329"/>
      <c r="P173" s="329"/>
      <c r="Q173" s="329"/>
      <c r="R173" s="320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9">
        <v>4680115880962</v>
      </c>
      <c r="E174" s="320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9"/>
      <c r="P174" s="329"/>
      <c r="Q174" s="329"/>
      <c r="R174" s="320"/>
      <c r="S174" s="34"/>
      <c r="T174" s="34"/>
      <c r="U174" s="35" t="s">
        <v>65</v>
      </c>
      <c r="V174" s="303">
        <v>500</v>
      </c>
      <c r="W174" s="304">
        <f t="shared" si="8"/>
        <v>507</v>
      </c>
      <c r="X174" s="36">
        <f>IFERROR(IF(W174=0,"",ROUNDUP(W174/H174,0)*0.02175),"")</f>
        <v>1.4137499999999998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9">
        <v>4680115881617</v>
      </c>
      <c r="E175" s="320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9"/>
      <c r="P175" s="329"/>
      <c r="Q175" s="329"/>
      <c r="R175" s="320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9">
        <v>4680115881228</v>
      </c>
      <c r="E176" s="320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74" t="s">
        <v>291</v>
      </c>
      <c r="O176" s="329"/>
      <c r="P176" s="329"/>
      <c r="Q176" s="329"/>
      <c r="R176" s="320"/>
      <c r="S176" s="34"/>
      <c r="T176" s="34"/>
      <c r="U176" s="35" t="s">
        <v>65</v>
      </c>
      <c r="V176" s="303">
        <v>24</v>
      </c>
      <c r="W176" s="304">
        <f t="shared" si="8"/>
        <v>24</v>
      </c>
      <c r="X176" s="36">
        <f>IFERROR(IF(W176=0,"",ROUNDUP(W176/H176,0)*0.00753),"")</f>
        <v>7.5300000000000006E-2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9">
        <v>4680115881037</v>
      </c>
      <c r="E177" s="320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9" t="s">
        <v>294</v>
      </c>
      <c r="O177" s="329"/>
      <c r="P177" s="329"/>
      <c r="Q177" s="329"/>
      <c r="R177" s="320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9">
        <v>4680115881211</v>
      </c>
      <c r="E178" s="320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9"/>
      <c r="P178" s="329"/>
      <c r="Q178" s="329"/>
      <c r="R178" s="320"/>
      <c r="S178" s="34"/>
      <c r="T178" s="34"/>
      <c r="U178" s="35" t="s">
        <v>65</v>
      </c>
      <c r="V178" s="303">
        <v>12</v>
      </c>
      <c r="W178" s="304">
        <f t="shared" si="8"/>
        <v>12</v>
      </c>
      <c r="X178" s="36">
        <f>IFERROR(IF(W178=0,"",ROUNDUP(W178/H178,0)*0.00753),"")</f>
        <v>3.7650000000000003E-2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9">
        <v>4680115881020</v>
      </c>
      <c r="E179" s="320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9"/>
      <c r="P179" s="329"/>
      <c r="Q179" s="329"/>
      <c r="R179" s="320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9">
        <v>4680115882195</v>
      </c>
      <c r="E180" s="320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9"/>
      <c r="P180" s="329"/>
      <c r="Q180" s="329"/>
      <c r="R180" s="320"/>
      <c r="S180" s="34"/>
      <c r="T180" s="34"/>
      <c r="U180" s="35" t="s">
        <v>65</v>
      </c>
      <c r="V180" s="303">
        <v>12</v>
      </c>
      <c r="W180" s="304">
        <f t="shared" si="8"/>
        <v>12</v>
      </c>
      <c r="X180" s="36">
        <f t="shared" ref="X180:X186" si="9">IFERROR(IF(W180=0,"",ROUNDUP(W180/H180,0)*0.00753),"")</f>
        <v>3.7650000000000003E-2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9">
        <v>4680115882607</v>
      </c>
      <c r="E181" s="320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59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9"/>
      <c r="P181" s="329"/>
      <c r="Q181" s="329"/>
      <c r="R181" s="320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9">
        <v>4680115880092</v>
      </c>
      <c r="E182" s="320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9"/>
      <c r="P182" s="329"/>
      <c r="Q182" s="329"/>
      <c r="R182" s="320"/>
      <c r="S182" s="34"/>
      <c r="T182" s="34"/>
      <c r="U182" s="35" t="s">
        <v>65</v>
      </c>
      <c r="V182" s="303">
        <v>85</v>
      </c>
      <c r="W182" s="304">
        <f t="shared" si="8"/>
        <v>86.399999999999991</v>
      </c>
      <c r="X182" s="36">
        <f t="shared" si="9"/>
        <v>0.27107999999999999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9">
        <v>4680115880221</v>
      </c>
      <c r="E183" s="320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9"/>
      <c r="P183" s="329"/>
      <c r="Q183" s="329"/>
      <c r="R183" s="320"/>
      <c r="S183" s="34"/>
      <c r="T183" s="34"/>
      <c r="U183" s="35" t="s">
        <v>65</v>
      </c>
      <c r="V183" s="303">
        <v>9</v>
      </c>
      <c r="W183" s="304">
        <f t="shared" si="8"/>
        <v>9.6</v>
      </c>
      <c r="X183" s="36">
        <f t="shared" si="9"/>
        <v>3.0120000000000001E-2</v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9">
        <v>4680115882942</v>
      </c>
      <c r="E184" s="320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9"/>
      <c r="P184" s="329"/>
      <c r="Q184" s="329"/>
      <c r="R184" s="320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9">
        <v>4680115880504</v>
      </c>
      <c r="E185" s="320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5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9"/>
      <c r="P185" s="329"/>
      <c r="Q185" s="329"/>
      <c r="R185" s="320"/>
      <c r="S185" s="34"/>
      <c r="T185" s="34"/>
      <c r="U185" s="35" t="s">
        <v>65</v>
      </c>
      <c r="V185" s="303">
        <v>36</v>
      </c>
      <c r="W185" s="304">
        <f t="shared" si="8"/>
        <v>36</v>
      </c>
      <c r="X185" s="36">
        <f t="shared" si="9"/>
        <v>0.11295000000000001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9">
        <v>4680115882164</v>
      </c>
      <c r="E186" s="320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9"/>
      <c r="P186" s="329"/>
      <c r="Q186" s="329"/>
      <c r="R186" s="320"/>
      <c r="S186" s="34"/>
      <c r="T186" s="34"/>
      <c r="U186" s="35" t="s">
        <v>65</v>
      </c>
      <c r="V186" s="303">
        <v>36</v>
      </c>
      <c r="W186" s="304">
        <f t="shared" si="8"/>
        <v>36</v>
      </c>
      <c r="X186" s="36">
        <f t="shared" si="9"/>
        <v>0.11295000000000001</v>
      </c>
      <c r="Y186" s="56"/>
      <c r="Z186" s="57"/>
      <c r="AD186" s="58"/>
      <c r="BA186" s="160" t="s">
        <v>1</v>
      </c>
    </row>
    <row r="187" spans="1:53" x14ac:dyDescent="0.2">
      <c r="A187" s="325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6"/>
      <c r="N187" s="333" t="s">
        <v>66</v>
      </c>
      <c r="O187" s="334"/>
      <c r="P187" s="334"/>
      <c r="Q187" s="334"/>
      <c r="R187" s="334"/>
      <c r="S187" s="334"/>
      <c r="T187" s="335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178.55658709106984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181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2.6569500000000006</v>
      </c>
      <c r="Y187" s="306"/>
      <c r="Z187" s="306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6"/>
      <c r="N188" s="333" t="s">
        <v>66</v>
      </c>
      <c r="O188" s="334"/>
      <c r="P188" s="334"/>
      <c r="Q188" s="334"/>
      <c r="R188" s="334"/>
      <c r="S188" s="334"/>
      <c r="T188" s="335"/>
      <c r="U188" s="37" t="s">
        <v>65</v>
      </c>
      <c r="V188" s="305">
        <f>IFERROR(SUM(V170:V186),"0")</f>
        <v>934</v>
      </c>
      <c r="W188" s="305">
        <f>IFERROR(SUM(W170:W186),"0")</f>
        <v>949.2</v>
      </c>
      <c r="X188" s="37"/>
      <c r="Y188" s="306"/>
      <c r="Z188" s="306"/>
    </row>
    <row r="189" spans="1:53" ht="14.25" customHeight="1" x14ac:dyDescent="0.25">
      <c r="A189" s="324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9">
        <v>4680115880801</v>
      </c>
      <c r="E190" s="320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9"/>
      <c r="P190" s="329"/>
      <c r="Q190" s="329"/>
      <c r="R190" s="320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9">
        <v>4680115880818</v>
      </c>
      <c r="E191" s="320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9"/>
      <c r="P191" s="329"/>
      <c r="Q191" s="329"/>
      <c r="R191" s="320"/>
      <c r="S191" s="34"/>
      <c r="T191" s="34"/>
      <c r="U191" s="35" t="s">
        <v>65</v>
      </c>
      <c r="V191" s="303">
        <v>140</v>
      </c>
      <c r="W191" s="304">
        <f>IFERROR(IF(V191="",0,CEILING((V191/$H191),1)*$H191),"")</f>
        <v>141.6</v>
      </c>
      <c r="X191" s="36">
        <f>IFERROR(IF(W191=0,"",ROUNDUP(W191/H191,0)*0.00753),"")</f>
        <v>0.44427</v>
      </c>
      <c r="Y191" s="56"/>
      <c r="Z191" s="57"/>
      <c r="AD191" s="58"/>
      <c r="BA191" s="162" t="s">
        <v>1</v>
      </c>
    </row>
    <row r="192" spans="1:53" x14ac:dyDescent="0.2">
      <c r="A192" s="325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6"/>
      <c r="N192" s="333" t="s">
        <v>66</v>
      </c>
      <c r="O192" s="334"/>
      <c r="P192" s="334"/>
      <c r="Q192" s="334"/>
      <c r="R192" s="334"/>
      <c r="S192" s="334"/>
      <c r="T192" s="335"/>
      <c r="U192" s="37" t="s">
        <v>67</v>
      </c>
      <c r="V192" s="305">
        <f>IFERROR(V190/H190,"0")+IFERROR(V191/H191,"0")</f>
        <v>58.333333333333336</v>
      </c>
      <c r="W192" s="305">
        <f>IFERROR(W190/H190,"0")+IFERROR(W191/H191,"0")</f>
        <v>59</v>
      </c>
      <c r="X192" s="305">
        <f>IFERROR(IF(X190="",0,X190),"0")+IFERROR(IF(X191="",0,X191),"0")</f>
        <v>0.44427</v>
      </c>
      <c r="Y192" s="306"/>
      <c r="Z192" s="306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6"/>
      <c r="N193" s="333" t="s">
        <v>66</v>
      </c>
      <c r="O193" s="334"/>
      <c r="P193" s="334"/>
      <c r="Q193" s="334"/>
      <c r="R193" s="334"/>
      <c r="S193" s="334"/>
      <c r="T193" s="335"/>
      <c r="U193" s="37" t="s">
        <v>65</v>
      </c>
      <c r="V193" s="305">
        <f>IFERROR(SUM(V190:V191),"0")</f>
        <v>140</v>
      </c>
      <c r="W193" s="305">
        <f>IFERROR(SUM(W190:W191),"0")</f>
        <v>141.6</v>
      </c>
      <c r="X193" s="37"/>
      <c r="Y193" s="306"/>
      <c r="Z193" s="306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8"/>
      <c r="Z194" s="298"/>
    </row>
    <row r="195" spans="1:53" ht="14.25" customHeight="1" x14ac:dyDescent="0.25">
      <c r="A195" s="324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9">
        <v>4607091387445</v>
      </c>
      <c r="E196" s="320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9"/>
      <c r="P196" s="329"/>
      <c r="Q196" s="329"/>
      <c r="R196" s="320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9">
        <v>4607091386004</v>
      </c>
      <c r="E197" s="320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9"/>
      <c r="P197" s="329"/>
      <c r="Q197" s="329"/>
      <c r="R197" s="320"/>
      <c r="S197" s="34"/>
      <c r="T197" s="34"/>
      <c r="U197" s="35" t="s">
        <v>65</v>
      </c>
      <c r="V197" s="303">
        <v>10</v>
      </c>
      <c r="W197" s="304">
        <f t="shared" si="10"/>
        <v>10.8</v>
      </c>
      <c r="X197" s="36">
        <f>IFERROR(IF(W197=0,"",ROUNDUP(W197/H197,0)*0.02039),"")</f>
        <v>2.0389999999999998E-2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9">
        <v>4607091386004</v>
      </c>
      <c r="E198" s="320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1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9"/>
      <c r="P198" s="329"/>
      <c r="Q198" s="329"/>
      <c r="R198" s="320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9">
        <v>4607091386073</v>
      </c>
      <c r="E199" s="320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9"/>
      <c r="P199" s="329"/>
      <c r="Q199" s="329"/>
      <c r="R199" s="320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9">
        <v>4607091387322</v>
      </c>
      <c r="E200" s="320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9"/>
      <c r="P200" s="329"/>
      <c r="Q200" s="329"/>
      <c r="R200" s="320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9">
        <v>4607091387322</v>
      </c>
      <c r="E201" s="320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4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9"/>
      <c r="P201" s="329"/>
      <c r="Q201" s="329"/>
      <c r="R201" s="320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9">
        <v>4607091387377</v>
      </c>
      <c r="E202" s="320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9"/>
      <c r="P202" s="329"/>
      <c r="Q202" s="329"/>
      <c r="R202" s="320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9">
        <v>4607091387353</v>
      </c>
      <c r="E203" s="320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9"/>
      <c r="P203" s="329"/>
      <c r="Q203" s="329"/>
      <c r="R203" s="320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9">
        <v>4607091386011</v>
      </c>
      <c r="E204" s="320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9"/>
      <c r="P204" s="329"/>
      <c r="Q204" s="329"/>
      <c r="R204" s="320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9">
        <v>4607091387308</v>
      </c>
      <c r="E205" s="320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9"/>
      <c r="P205" s="329"/>
      <c r="Q205" s="329"/>
      <c r="R205" s="320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9">
        <v>4607091387339</v>
      </c>
      <c r="E206" s="320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9"/>
      <c r="P206" s="329"/>
      <c r="Q206" s="329"/>
      <c r="R206" s="320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9">
        <v>4680115882638</v>
      </c>
      <c r="E207" s="320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9"/>
      <c r="P207" s="329"/>
      <c r="Q207" s="329"/>
      <c r="R207" s="320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9">
        <v>4680115881938</v>
      </c>
      <c r="E208" s="320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9"/>
      <c r="P208" s="329"/>
      <c r="Q208" s="329"/>
      <c r="R208" s="320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9">
        <v>4607091387346</v>
      </c>
      <c r="E209" s="320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9"/>
      <c r="P209" s="329"/>
      <c r="Q209" s="329"/>
      <c r="R209" s="320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9">
        <v>4607091389807</v>
      </c>
      <c r="E210" s="320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9"/>
      <c r="P210" s="329"/>
      <c r="Q210" s="329"/>
      <c r="R210" s="320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5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6"/>
      <c r="N211" s="333" t="s">
        <v>66</v>
      </c>
      <c r="O211" s="334"/>
      <c r="P211" s="334"/>
      <c r="Q211" s="334"/>
      <c r="R211" s="334"/>
      <c r="S211" s="334"/>
      <c r="T211" s="335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0.92592592592592582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2.0389999999999998E-2</v>
      </c>
      <c r="Y211" s="306"/>
      <c r="Z211" s="306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6"/>
      <c r="N212" s="333" t="s">
        <v>66</v>
      </c>
      <c r="O212" s="334"/>
      <c r="P212" s="334"/>
      <c r="Q212" s="334"/>
      <c r="R212" s="334"/>
      <c r="S212" s="334"/>
      <c r="T212" s="335"/>
      <c r="U212" s="37" t="s">
        <v>65</v>
      </c>
      <c r="V212" s="305">
        <f>IFERROR(SUM(V196:V210),"0")</f>
        <v>10</v>
      </c>
      <c r="W212" s="305">
        <f>IFERROR(SUM(W196:W210),"0")</f>
        <v>10.8</v>
      </c>
      <c r="X212" s="37"/>
      <c r="Y212" s="306"/>
      <c r="Z212" s="306"/>
    </row>
    <row r="213" spans="1:53" ht="14.25" customHeight="1" x14ac:dyDescent="0.25">
      <c r="A213" s="324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9">
        <v>4680115881914</v>
      </c>
      <c r="E214" s="320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9"/>
      <c r="P214" s="329"/>
      <c r="Q214" s="329"/>
      <c r="R214" s="320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5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6"/>
      <c r="N215" s="333" t="s">
        <v>66</v>
      </c>
      <c r="O215" s="334"/>
      <c r="P215" s="334"/>
      <c r="Q215" s="334"/>
      <c r="R215" s="334"/>
      <c r="S215" s="334"/>
      <c r="T215" s="335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6"/>
      <c r="N216" s="333" t="s">
        <v>66</v>
      </c>
      <c r="O216" s="334"/>
      <c r="P216" s="334"/>
      <c r="Q216" s="334"/>
      <c r="R216" s="334"/>
      <c r="S216" s="334"/>
      <c r="T216" s="335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24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9">
        <v>4607091387193</v>
      </c>
      <c r="E218" s="320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9"/>
      <c r="P218" s="329"/>
      <c r="Q218" s="329"/>
      <c r="R218" s="320"/>
      <c r="S218" s="34"/>
      <c r="T218" s="34"/>
      <c r="U218" s="35" t="s">
        <v>65</v>
      </c>
      <c r="V218" s="303">
        <v>130</v>
      </c>
      <c r="W218" s="304">
        <f>IFERROR(IF(V218="",0,CEILING((V218/$H218),1)*$H218),"")</f>
        <v>130.20000000000002</v>
      </c>
      <c r="X218" s="36">
        <f>IFERROR(IF(W218=0,"",ROUNDUP(W218/H218,0)*0.00753),"")</f>
        <v>0.23343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9">
        <v>4607091387230</v>
      </c>
      <c r="E219" s="320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9"/>
      <c r="P219" s="329"/>
      <c r="Q219" s="329"/>
      <c r="R219" s="320"/>
      <c r="S219" s="34"/>
      <c r="T219" s="34"/>
      <c r="U219" s="35" t="s">
        <v>65</v>
      </c>
      <c r="V219" s="303">
        <v>80</v>
      </c>
      <c r="W219" s="304">
        <f>IFERROR(IF(V219="",0,CEILING((V219/$H219),1)*$H219),"")</f>
        <v>84</v>
      </c>
      <c r="X219" s="36">
        <f>IFERROR(IF(W219=0,"",ROUNDUP(W219/H219,0)*0.00753),"")</f>
        <v>0.15060000000000001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9">
        <v>4607091387285</v>
      </c>
      <c r="E220" s="320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9"/>
      <c r="P220" s="329"/>
      <c r="Q220" s="329"/>
      <c r="R220" s="320"/>
      <c r="S220" s="34"/>
      <c r="T220" s="34"/>
      <c r="U220" s="35" t="s">
        <v>65</v>
      </c>
      <c r="V220" s="303">
        <v>0</v>
      </c>
      <c r="W220" s="304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9">
        <v>4607091389845</v>
      </c>
      <c r="E221" s="320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5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9"/>
      <c r="P221" s="329"/>
      <c r="Q221" s="329"/>
      <c r="R221" s="320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5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6"/>
      <c r="N222" s="333" t="s">
        <v>66</v>
      </c>
      <c r="O222" s="334"/>
      <c r="P222" s="334"/>
      <c r="Q222" s="334"/>
      <c r="R222" s="334"/>
      <c r="S222" s="334"/>
      <c r="T222" s="335"/>
      <c r="U222" s="37" t="s">
        <v>67</v>
      </c>
      <c r="V222" s="305">
        <f>IFERROR(V218/H218,"0")+IFERROR(V219/H219,"0")+IFERROR(V220/H220,"0")+IFERROR(V221/H221,"0")</f>
        <v>50</v>
      </c>
      <c r="W222" s="305">
        <f>IFERROR(W218/H218,"0")+IFERROR(W219/H219,"0")+IFERROR(W220/H220,"0")+IFERROR(W221/H221,"0")</f>
        <v>51</v>
      </c>
      <c r="X222" s="305">
        <f>IFERROR(IF(X218="",0,X218),"0")+IFERROR(IF(X219="",0,X219),"0")+IFERROR(IF(X220="",0,X220),"0")+IFERROR(IF(X221="",0,X221),"0")</f>
        <v>0.38402999999999998</v>
      </c>
      <c r="Y222" s="306"/>
      <c r="Z222" s="306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6"/>
      <c r="N223" s="333" t="s">
        <v>66</v>
      </c>
      <c r="O223" s="334"/>
      <c r="P223" s="334"/>
      <c r="Q223" s="334"/>
      <c r="R223" s="334"/>
      <c r="S223" s="334"/>
      <c r="T223" s="335"/>
      <c r="U223" s="37" t="s">
        <v>65</v>
      </c>
      <c r="V223" s="305">
        <f>IFERROR(SUM(V218:V221),"0")</f>
        <v>210</v>
      </c>
      <c r="W223" s="305">
        <f>IFERROR(SUM(W218:W221),"0")</f>
        <v>214.20000000000002</v>
      </c>
      <c r="X223" s="37"/>
      <c r="Y223" s="306"/>
      <c r="Z223" s="306"/>
    </row>
    <row r="224" spans="1:53" ht="14.25" customHeight="1" x14ac:dyDescent="0.25">
      <c r="A224" s="324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9">
        <v>4607091387766</v>
      </c>
      <c r="E225" s="320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4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9"/>
      <c r="P225" s="329"/>
      <c r="Q225" s="329"/>
      <c r="R225" s="320"/>
      <c r="S225" s="34"/>
      <c r="T225" s="34"/>
      <c r="U225" s="35" t="s">
        <v>65</v>
      </c>
      <c r="V225" s="303">
        <v>0</v>
      </c>
      <c r="W225" s="304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9">
        <v>4607091387957</v>
      </c>
      <c r="E226" s="320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9"/>
      <c r="P226" s="329"/>
      <c r="Q226" s="329"/>
      <c r="R226" s="320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9">
        <v>4607091387964</v>
      </c>
      <c r="E227" s="320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9"/>
      <c r="P227" s="329"/>
      <c r="Q227" s="329"/>
      <c r="R227" s="320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9">
        <v>4607091381672</v>
      </c>
      <c r="E228" s="320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9"/>
      <c r="P228" s="329"/>
      <c r="Q228" s="329"/>
      <c r="R228" s="320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9">
        <v>4607091387537</v>
      </c>
      <c r="E229" s="320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9"/>
      <c r="P229" s="329"/>
      <c r="Q229" s="329"/>
      <c r="R229" s="320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9">
        <v>4607091387513</v>
      </c>
      <c r="E230" s="320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9"/>
      <c r="P230" s="329"/>
      <c r="Q230" s="329"/>
      <c r="R230" s="320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9">
        <v>4680115880511</v>
      </c>
      <c r="E231" s="320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9"/>
      <c r="P231" s="329"/>
      <c r="Q231" s="329"/>
      <c r="R231" s="320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5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6"/>
      <c r="N232" s="333" t="s">
        <v>66</v>
      </c>
      <c r="O232" s="334"/>
      <c r="P232" s="334"/>
      <c r="Q232" s="334"/>
      <c r="R232" s="334"/>
      <c r="S232" s="334"/>
      <c r="T232" s="335"/>
      <c r="U232" s="37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6"/>
      <c r="N233" s="333" t="s">
        <v>66</v>
      </c>
      <c r="O233" s="334"/>
      <c r="P233" s="334"/>
      <c r="Q233" s="334"/>
      <c r="R233" s="334"/>
      <c r="S233" s="334"/>
      <c r="T233" s="335"/>
      <c r="U233" s="37" t="s">
        <v>65</v>
      </c>
      <c r="V233" s="305">
        <f>IFERROR(SUM(V225:V231),"0")</f>
        <v>0</v>
      </c>
      <c r="W233" s="305">
        <f>IFERROR(SUM(W225:W231),"0")</f>
        <v>0</v>
      </c>
      <c r="X233" s="37"/>
      <c r="Y233" s="306"/>
      <c r="Z233" s="306"/>
    </row>
    <row r="234" spans="1:53" ht="14.25" customHeight="1" x14ac:dyDescent="0.25">
      <c r="A234" s="324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9">
        <v>4607091380880</v>
      </c>
      <c r="E235" s="320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9"/>
      <c r="P235" s="329"/>
      <c r="Q235" s="329"/>
      <c r="R235" s="320"/>
      <c r="S235" s="34"/>
      <c r="T235" s="34"/>
      <c r="U235" s="35" t="s">
        <v>65</v>
      </c>
      <c r="V235" s="303">
        <v>170</v>
      </c>
      <c r="W235" s="304">
        <f>IFERROR(IF(V235="",0,CEILING((V235/$H235),1)*$H235),"")</f>
        <v>176.4</v>
      </c>
      <c r="X235" s="36">
        <f>IFERROR(IF(W235=0,"",ROUNDUP(W235/H235,0)*0.02175),"")</f>
        <v>0.45674999999999999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9">
        <v>4607091384482</v>
      </c>
      <c r="E236" s="320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9"/>
      <c r="P236" s="329"/>
      <c r="Q236" s="329"/>
      <c r="R236" s="320"/>
      <c r="S236" s="34"/>
      <c r="T236" s="34"/>
      <c r="U236" s="35" t="s">
        <v>65</v>
      </c>
      <c r="V236" s="303">
        <v>330</v>
      </c>
      <c r="W236" s="304">
        <f>IFERROR(IF(V236="",0,CEILING((V236/$H236),1)*$H236),"")</f>
        <v>335.4</v>
      </c>
      <c r="X236" s="36">
        <f>IFERROR(IF(W236=0,"",ROUNDUP(W236/H236,0)*0.02175),"")</f>
        <v>0.93524999999999991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9">
        <v>4607091380897</v>
      </c>
      <c r="E237" s="320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9"/>
      <c r="P237" s="329"/>
      <c r="Q237" s="329"/>
      <c r="R237" s="320"/>
      <c r="S237" s="34"/>
      <c r="T237" s="34"/>
      <c r="U237" s="35" t="s">
        <v>65</v>
      </c>
      <c r="V237" s="303">
        <v>170</v>
      </c>
      <c r="W237" s="304">
        <f>IFERROR(IF(V237="",0,CEILING((V237/$H237),1)*$H237),"")</f>
        <v>176.4</v>
      </c>
      <c r="X237" s="36">
        <f>IFERROR(IF(W237=0,"",ROUNDUP(W237/H237,0)*0.02175),"")</f>
        <v>0.45674999999999999</v>
      </c>
      <c r="Y237" s="56"/>
      <c r="Z237" s="57"/>
      <c r="AD237" s="58"/>
      <c r="BA237" s="192" t="s">
        <v>1</v>
      </c>
    </row>
    <row r="238" spans="1:53" x14ac:dyDescent="0.2">
      <c r="A238" s="325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6"/>
      <c r="N238" s="333" t="s">
        <v>66</v>
      </c>
      <c r="O238" s="334"/>
      <c r="P238" s="334"/>
      <c r="Q238" s="334"/>
      <c r="R238" s="334"/>
      <c r="S238" s="334"/>
      <c r="T238" s="335"/>
      <c r="U238" s="37" t="s">
        <v>67</v>
      </c>
      <c r="V238" s="305">
        <f>IFERROR(V235/H235,"0")+IFERROR(V236/H236,"0")+IFERROR(V237/H237,"0")</f>
        <v>82.783882783882788</v>
      </c>
      <c r="W238" s="305">
        <f>IFERROR(W235/H235,"0")+IFERROR(W236/H236,"0")+IFERROR(W237/H237,"0")</f>
        <v>85</v>
      </c>
      <c r="X238" s="305">
        <f>IFERROR(IF(X235="",0,X235),"0")+IFERROR(IF(X236="",0,X236),"0")+IFERROR(IF(X237="",0,X237),"0")</f>
        <v>1.8487499999999999</v>
      </c>
      <c r="Y238" s="306"/>
      <c r="Z238" s="306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6"/>
      <c r="N239" s="333" t="s">
        <v>66</v>
      </c>
      <c r="O239" s="334"/>
      <c r="P239" s="334"/>
      <c r="Q239" s="334"/>
      <c r="R239" s="334"/>
      <c r="S239" s="334"/>
      <c r="T239" s="335"/>
      <c r="U239" s="37" t="s">
        <v>65</v>
      </c>
      <c r="V239" s="305">
        <f>IFERROR(SUM(V235:V237),"0")</f>
        <v>670</v>
      </c>
      <c r="W239" s="305">
        <f>IFERROR(SUM(W235:W237),"0")</f>
        <v>688.19999999999993</v>
      </c>
      <c r="X239" s="37"/>
      <c r="Y239" s="306"/>
      <c r="Z239" s="306"/>
    </row>
    <row r="240" spans="1:53" ht="14.25" customHeight="1" x14ac:dyDescent="0.25">
      <c r="A240" s="324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9">
        <v>4607091388374</v>
      </c>
      <c r="E241" s="320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26" t="s">
        <v>378</v>
      </c>
      <c r="O241" s="329"/>
      <c r="P241" s="329"/>
      <c r="Q241" s="329"/>
      <c r="R241" s="320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9">
        <v>4607091388381</v>
      </c>
      <c r="E242" s="320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34" t="s">
        <v>381</v>
      </c>
      <c r="O242" s="329"/>
      <c r="P242" s="329"/>
      <c r="Q242" s="329"/>
      <c r="R242" s="320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9">
        <v>4607091388404</v>
      </c>
      <c r="E243" s="320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9"/>
      <c r="P243" s="329"/>
      <c r="Q243" s="329"/>
      <c r="R243" s="320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25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6"/>
      <c r="N244" s="333" t="s">
        <v>66</v>
      </c>
      <c r="O244" s="334"/>
      <c r="P244" s="334"/>
      <c r="Q244" s="334"/>
      <c r="R244" s="334"/>
      <c r="S244" s="334"/>
      <c r="T244" s="335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6"/>
      <c r="N245" s="333" t="s">
        <v>66</v>
      </c>
      <c r="O245" s="334"/>
      <c r="P245" s="334"/>
      <c r="Q245" s="334"/>
      <c r="R245" s="334"/>
      <c r="S245" s="334"/>
      <c r="T245" s="335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24" t="s">
        <v>384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9">
        <v>4680115881808</v>
      </c>
      <c r="E247" s="320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3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9"/>
      <c r="P247" s="329"/>
      <c r="Q247" s="329"/>
      <c r="R247" s="320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9">
        <v>4680115881822</v>
      </c>
      <c r="E248" s="320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3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9"/>
      <c r="P248" s="329"/>
      <c r="Q248" s="329"/>
      <c r="R248" s="320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9">
        <v>4680115880016</v>
      </c>
      <c r="E249" s="320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3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9"/>
      <c r="P249" s="329"/>
      <c r="Q249" s="329"/>
      <c r="R249" s="320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5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6"/>
      <c r="N250" s="333" t="s">
        <v>66</v>
      </c>
      <c r="O250" s="334"/>
      <c r="P250" s="334"/>
      <c r="Q250" s="334"/>
      <c r="R250" s="334"/>
      <c r="S250" s="334"/>
      <c r="T250" s="335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6"/>
      <c r="N251" s="333" t="s">
        <v>66</v>
      </c>
      <c r="O251" s="334"/>
      <c r="P251" s="334"/>
      <c r="Q251" s="334"/>
      <c r="R251" s="334"/>
      <c r="S251" s="334"/>
      <c r="T251" s="335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22" t="s">
        <v>393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298"/>
      <c r="Z252" s="298"/>
    </row>
    <row r="253" spans="1:53" ht="14.25" customHeight="1" x14ac:dyDescent="0.25">
      <c r="A253" s="324" t="s">
        <v>103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9">
        <v>4607091387421</v>
      </c>
      <c r="E254" s="320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9"/>
      <c r="P254" s="329"/>
      <c r="Q254" s="329"/>
      <c r="R254" s="320"/>
      <c r="S254" s="34"/>
      <c r="T254" s="34"/>
      <c r="U254" s="35" t="s">
        <v>65</v>
      </c>
      <c r="V254" s="303">
        <v>40</v>
      </c>
      <c r="W254" s="304">
        <f t="shared" ref="W254:W260" si="13">IFERROR(IF(V254="",0,CEILING((V254/$H254),1)*$H254),"")</f>
        <v>43.2</v>
      </c>
      <c r="X254" s="36">
        <f>IFERROR(IF(W254=0,"",ROUNDUP(W254/H254,0)*0.02175),"")</f>
        <v>8.6999999999999994E-2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9">
        <v>4607091387421</v>
      </c>
      <c r="E255" s="320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9"/>
      <c r="P255" s="329"/>
      <c r="Q255" s="329"/>
      <c r="R255" s="320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9">
        <v>4607091387452</v>
      </c>
      <c r="E256" s="320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440" t="s">
        <v>399</v>
      </c>
      <c r="O256" s="329"/>
      <c r="P256" s="329"/>
      <c r="Q256" s="329"/>
      <c r="R256" s="320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9">
        <v>4607091387452</v>
      </c>
      <c r="E257" s="320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9"/>
      <c r="P257" s="329"/>
      <c r="Q257" s="329"/>
      <c r="R257" s="320"/>
      <c r="S257" s="34"/>
      <c r="T257" s="34"/>
      <c r="U257" s="35" t="s">
        <v>65</v>
      </c>
      <c r="V257" s="303">
        <v>10</v>
      </c>
      <c r="W257" s="304">
        <f t="shared" si="13"/>
        <v>10.8</v>
      </c>
      <c r="X257" s="36">
        <f>IFERROR(IF(W257=0,"",ROUNDUP(W257/H257,0)*0.02039),"")</f>
        <v>2.0389999999999998E-2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9">
        <v>4607091385984</v>
      </c>
      <c r="E258" s="320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9"/>
      <c r="P258" s="329"/>
      <c r="Q258" s="329"/>
      <c r="R258" s="320"/>
      <c r="S258" s="34"/>
      <c r="T258" s="34"/>
      <c r="U258" s="35" t="s">
        <v>65</v>
      </c>
      <c r="V258" s="303">
        <v>30</v>
      </c>
      <c r="W258" s="304">
        <f t="shared" si="13"/>
        <v>32.400000000000006</v>
      </c>
      <c r="X258" s="36">
        <f>IFERROR(IF(W258=0,"",ROUNDUP(W258/H258,0)*0.02175),"")</f>
        <v>6.5250000000000002E-2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9">
        <v>4607091387438</v>
      </c>
      <c r="E259" s="320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9"/>
      <c r="P259" s="329"/>
      <c r="Q259" s="329"/>
      <c r="R259" s="320"/>
      <c r="S259" s="34"/>
      <c r="T259" s="34"/>
      <c r="U259" s="35" t="s">
        <v>65</v>
      </c>
      <c r="V259" s="303">
        <v>5</v>
      </c>
      <c r="W259" s="304">
        <f t="shared" si="13"/>
        <v>5</v>
      </c>
      <c r="X259" s="36">
        <f>IFERROR(IF(W259=0,"",ROUNDUP(W259/H259,0)*0.00937),"")</f>
        <v>9.3699999999999999E-3</v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9">
        <v>4607091387469</v>
      </c>
      <c r="E260" s="320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48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9"/>
      <c r="P260" s="329"/>
      <c r="Q260" s="329"/>
      <c r="R260" s="320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5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6"/>
      <c r="N261" s="333" t="s">
        <v>66</v>
      </c>
      <c r="O261" s="334"/>
      <c r="P261" s="334"/>
      <c r="Q261" s="334"/>
      <c r="R261" s="334"/>
      <c r="S261" s="334"/>
      <c r="T261" s="335"/>
      <c r="U261" s="37" t="s">
        <v>67</v>
      </c>
      <c r="V261" s="305">
        <f>IFERROR(V254/H254,"0")+IFERROR(V255/H255,"0")+IFERROR(V256/H256,"0")+IFERROR(V257/H257,"0")+IFERROR(V258/H258,"0")+IFERROR(V259/H259,"0")+IFERROR(V260/H260,"0")</f>
        <v>8.4074074074074066</v>
      </c>
      <c r="W261" s="305">
        <f>IFERROR(W254/H254,"0")+IFERROR(W255/H255,"0")+IFERROR(W256/H256,"0")+IFERROR(W257/H257,"0")+IFERROR(W258/H258,"0")+IFERROR(W259/H259,"0")+IFERROR(W260/H260,"0")</f>
        <v>9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0.18200999999999998</v>
      </c>
      <c r="Y261" s="306"/>
      <c r="Z261" s="306"/>
    </row>
    <row r="262" spans="1:53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6"/>
      <c r="N262" s="333" t="s">
        <v>66</v>
      </c>
      <c r="O262" s="334"/>
      <c r="P262" s="334"/>
      <c r="Q262" s="334"/>
      <c r="R262" s="334"/>
      <c r="S262" s="334"/>
      <c r="T262" s="335"/>
      <c r="U262" s="37" t="s">
        <v>65</v>
      </c>
      <c r="V262" s="305">
        <f>IFERROR(SUM(V254:V260),"0")</f>
        <v>85</v>
      </c>
      <c r="W262" s="305">
        <f>IFERROR(SUM(W254:W260),"0")</f>
        <v>91.4</v>
      </c>
      <c r="X262" s="37"/>
      <c r="Y262" s="306"/>
      <c r="Z262" s="306"/>
    </row>
    <row r="263" spans="1:53" ht="14.25" customHeight="1" x14ac:dyDescent="0.25">
      <c r="A263" s="324" t="s">
        <v>60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9">
        <v>4607091387292</v>
      </c>
      <c r="E264" s="320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6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9"/>
      <c r="P264" s="329"/>
      <c r="Q264" s="329"/>
      <c r="R264" s="320"/>
      <c r="S264" s="34"/>
      <c r="T264" s="34"/>
      <c r="U264" s="35" t="s">
        <v>65</v>
      </c>
      <c r="V264" s="303">
        <v>20</v>
      </c>
      <c r="W264" s="304">
        <f>IFERROR(IF(V264="",0,CEILING((V264/$H264),1)*$H264),"")</f>
        <v>21.9</v>
      </c>
      <c r="X264" s="36">
        <f>IFERROR(IF(W264=0,"",ROUNDUP(W264/H264,0)*0.00753),"")</f>
        <v>3.7650000000000003E-2</v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9">
        <v>4607091387315</v>
      </c>
      <c r="E265" s="320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9"/>
      <c r="P265" s="329"/>
      <c r="Q265" s="329"/>
      <c r="R265" s="320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5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6"/>
      <c r="N266" s="333" t="s">
        <v>66</v>
      </c>
      <c r="O266" s="334"/>
      <c r="P266" s="334"/>
      <c r="Q266" s="334"/>
      <c r="R266" s="334"/>
      <c r="S266" s="334"/>
      <c r="T266" s="335"/>
      <c r="U266" s="37" t="s">
        <v>67</v>
      </c>
      <c r="V266" s="305">
        <f>IFERROR(V264/H264,"0")+IFERROR(V265/H265,"0")</f>
        <v>4.5662100456621006</v>
      </c>
      <c r="W266" s="305">
        <f>IFERROR(W264/H264,"0")+IFERROR(W265/H265,"0")</f>
        <v>5</v>
      </c>
      <c r="X266" s="305">
        <f>IFERROR(IF(X264="",0,X264),"0")+IFERROR(IF(X265="",0,X265),"0")</f>
        <v>3.7650000000000003E-2</v>
      </c>
      <c r="Y266" s="306"/>
      <c r="Z266" s="306"/>
    </row>
    <row r="267" spans="1:53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6"/>
      <c r="N267" s="333" t="s">
        <v>66</v>
      </c>
      <c r="O267" s="334"/>
      <c r="P267" s="334"/>
      <c r="Q267" s="334"/>
      <c r="R267" s="334"/>
      <c r="S267" s="334"/>
      <c r="T267" s="335"/>
      <c r="U267" s="37" t="s">
        <v>65</v>
      </c>
      <c r="V267" s="305">
        <f>IFERROR(SUM(V264:V265),"0")</f>
        <v>20</v>
      </c>
      <c r="W267" s="305">
        <f>IFERROR(SUM(W264:W265),"0")</f>
        <v>21.9</v>
      </c>
      <c r="X267" s="37"/>
      <c r="Y267" s="306"/>
      <c r="Z267" s="306"/>
    </row>
    <row r="268" spans="1:53" ht="16.5" customHeight="1" x14ac:dyDescent="0.25">
      <c r="A268" s="322" t="s">
        <v>411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298"/>
      <c r="Z268" s="298"/>
    </row>
    <row r="269" spans="1:53" ht="14.25" customHeight="1" x14ac:dyDescent="0.25">
      <c r="A269" s="324" t="s">
        <v>60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9">
        <v>4607091383836</v>
      </c>
      <c r="E270" s="320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6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9"/>
      <c r="P270" s="329"/>
      <c r="Q270" s="329"/>
      <c r="R270" s="320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25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6"/>
      <c r="N271" s="333" t="s">
        <v>66</v>
      </c>
      <c r="O271" s="334"/>
      <c r="P271" s="334"/>
      <c r="Q271" s="334"/>
      <c r="R271" s="334"/>
      <c r="S271" s="334"/>
      <c r="T271" s="335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6"/>
      <c r="N272" s="333" t="s">
        <v>66</v>
      </c>
      <c r="O272" s="334"/>
      <c r="P272" s="334"/>
      <c r="Q272" s="334"/>
      <c r="R272" s="334"/>
      <c r="S272" s="334"/>
      <c r="T272" s="335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24" t="s">
        <v>68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9">
        <v>4607091387919</v>
      </c>
      <c r="E274" s="320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3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9"/>
      <c r="P274" s="329"/>
      <c r="Q274" s="329"/>
      <c r="R274" s="320"/>
      <c r="S274" s="34"/>
      <c r="T274" s="34"/>
      <c r="U274" s="35" t="s">
        <v>65</v>
      </c>
      <c r="V274" s="303">
        <v>156</v>
      </c>
      <c r="W274" s="304">
        <f>IFERROR(IF(V274="",0,CEILING((V274/$H274),1)*$H274),"")</f>
        <v>162</v>
      </c>
      <c r="X274" s="36">
        <f>IFERROR(IF(W274=0,"",ROUNDUP(W274/H274,0)*0.02175),"")</f>
        <v>0.43499999999999994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9">
        <v>4607091383942</v>
      </c>
      <c r="E275" s="320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6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29"/>
      <c r="P275" s="329"/>
      <c r="Q275" s="329"/>
      <c r="R275" s="320"/>
      <c r="S275" s="34"/>
      <c r="T275" s="34"/>
      <c r="U275" s="35" t="s">
        <v>65</v>
      </c>
      <c r="V275" s="303">
        <v>24</v>
      </c>
      <c r="W275" s="304">
        <f>IFERROR(IF(V275="",0,CEILING((V275/$H275),1)*$H275),"")</f>
        <v>25.2</v>
      </c>
      <c r="X275" s="36">
        <f>IFERROR(IF(W275=0,"",ROUNDUP(W275/H275,0)*0.00753),"")</f>
        <v>7.5300000000000006E-2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9">
        <v>4607091383959</v>
      </c>
      <c r="E276" s="320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394" t="s">
        <v>420</v>
      </c>
      <c r="O276" s="329"/>
      <c r="P276" s="329"/>
      <c r="Q276" s="329"/>
      <c r="R276" s="320"/>
      <c r="S276" s="34"/>
      <c r="T276" s="34"/>
      <c r="U276" s="35" t="s">
        <v>65</v>
      </c>
      <c r="V276" s="303">
        <v>70</v>
      </c>
      <c r="W276" s="304">
        <f>IFERROR(IF(V276="",0,CEILING((V276/$H276),1)*$H276),"")</f>
        <v>70.56</v>
      </c>
      <c r="X276" s="36">
        <f>IFERROR(IF(W276=0,"",ROUNDUP(W276/H276,0)*0.00753),"")</f>
        <v>0.21084</v>
      </c>
      <c r="Y276" s="56"/>
      <c r="Z276" s="57"/>
      <c r="AD276" s="58"/>
      <c r="BA276" s="211" t="s">
        <v>1</v>
      </c>
    </row>
    <row r="277" spans="1:53" x14ac:dyDescent="0.2">
      <c r="A277" s="325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6"/>
      <c r="N277" s="333" t="s">
        <v>66</v>
      </c>
      <c r="O277" s="334"/>
      <c r="P277" s="334"/>
      <c r="Q277" s="334"/>
      <c r="R277" s="334"/>
      <c r="S277" s="334"/>
      <c r="T277" s="335"/>
      <c r="U277" s="37" t="s">
        <v>67</v>
      </c>
      <c r="V277" s="305">
        <f>IFERROR(V274/H274,"0")+IFERROR(V275/H275,"0")+IFERROR(V276/H276,"0")</f>
        <v>56.560846560846564</v>
      </c>
      <c r="W277" s="305">
        <f>IFERROR(W274/H274,"0")+IFERROR(W275/H275,"0")+IFERROR(W276/H276,"0")</f>
        <v>58</v>
      </c>
      <c r="X277" s="305">
        <f>IFERROR(IF(X274="",0,X274),"0")+IFERROR(IF(X275="",0,X275),"0")+IFERROR(IF(X276="",0,X276),"0")</f>
        <v>0.72114</v>
      </c>
      <c r="Y277" s="306"/>
      <c r="Z277" s="306"/>
    </row>
    <row r="278" spans="1:53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6"/>
      <c r="N278" s="333" t="s">
        <v>66</v>
      </c>
      <c r="O278" s="334"/>
      <c r="P278" s="334"/>
      <c r="Q278" s="334"/>
      <c r="R278" s="334"/>
      <c r="S278" s="334"/>
      <c r="T278" s="335"/>
      <c r="U278" s="37" t="s">
        <v>65</v>
      </c>
      <c r="V278" s="305">
        <f>IFERROR(SUM(V274:V276),"0")</f>
        <v>250</v>
      </c>
      <c r="W278" s="305">
        <f>IFERROR(SUM(W274:W276),"0")</f>
        <v>257.76</v>
      </c>
      <c r="X278" s="37"/>
      <c r="Y278" s="306"/>
      <c r="Z278" s="306"/>
    </row>
    <row r="279" spans="1:53" ht="14.25" customHeight="1" x14ac:dyDescent="0.25">
      <c r="A279" s="324" t="s">
        <v>212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9">
        <v>4607091388831</v>
      </c>
      <c r="E280" s="320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29"/>
      <c r="P280" s="329"/>
      <c r="Q280" s="329"/>
      <c r="R280" s="320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25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6"/>
      <c r="N281" s="333" t="s">
        <v>66</v>
      </c>
      <c r="O281" s="334"/>
      <c r="P281" s="334"/>
      <c r="Q281" s="334"/>
      <c r="R281" s="334"/>
      <c r="S281" s="334"/>
      <c r="T281" s="335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6"/>
      <c r="N282" s="333" t="s">
        <v>66</v>
      </c>
      <c r="O282" s="334"/>
      <c r="P282" s="334"/>
      <c r="Q282" s="334"/>
      <c r="R282" s="334"/>
      <c r="S282" s="334"/>
      <c r="T282" s="335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24" t="s">
        <v>81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9">
        <v>4607091383102</v>
      </c>
      <c r="E284" s="320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56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29"/>
      <c r="P284" s="329"/>
      <c r="Q284" s="329"/>
      <c r="R284" s="320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25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6"/>
      <c r="N285" s="333" t="s">
        <v>66</v>
      </c>
      <c r="O285" s="334"/>
      <c r="P285" s="334"/>
      <c r="Q285" s="334"/>
      <c r="R285" s="334"/>
      <c r="S285" s="334"/>
      <c r="T285" s="335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6"/>
      <c r="N286" s="333" t="s">
        <v>66</v>
      </c>
      <c r="O286" s="334"/>
      <c r="P286" s="334"/>
      <c r="Q286" s="334"/>
      <c r="R286" s="334"/>
      <c r="S286" s="334"/>
      <c r="T286" s="335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343" t="s">
        <v>425</v>
      </c>
      <c r="B287" s="344"/>
      <c r="C287" s="344"/>
      <c r="D287" s="344"/>
      <c r="E287" s="344"/>
      <c r="F287" s="344"/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4"/>
      <c r="T287" s="344"/>
      <c r="U287" s="344"/>
      <c r="V287" s="344"/>
      <c r="W287" s="344"/>
      <c r="X287" s="344"/>
      <c r="Y287" s="48"/>
      <c r="Z287" s="48"/>
    </row>
    <row r="288" spans="1:53" ht="16.5" customHeight="1" x14ac:dyDescent="0.25">
      <c r="A288" s="322" t="s">
        <v>426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298"/>
      <c r="Z288" s="298"/>
    </row>
    <row r="289" spans="1:53" ht="14.25" customHeight="1" x14ac:dyDescent="0.25">
      <c r="A289" s="324" t="s">
        <v>103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9">
        <v>4607091383997</v>
      </c>
      <c r="E290" s="320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6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9"/>
      <c r="P290" s="329"/>
      <c r="Q290" s="329"/>
      <c r="R290" s="320"/>
      <c r="S290" s="34"/>
      <c r="T290" s="34"/>
      <c r="U290" s="35" t="s">
        <v>65</v>
      </c>
      <c r="V290" s="303">
        <v>0</v>
      </c>
      <c r="W290" s="304">
        <f t="shared" ref="W290:W297" si="14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9">
        <v>4607091383997</v>
      </c>
      <c r="E291" s="320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9"/>
      <c r="P291" s="329"/>
      <c r="Q291" s="329"/>
      <c r="R291" s="320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9">
        <v>4607091384130</v>
      </c>
      <c r="E292" s="320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9"/>
      <c r="P292" s="329"/>
      <c r="Q292" s="329"/>
      <c r="R292" s="320"/>
      <c r="S292" s="34"/>
      <c r="T292" s="34"/>
      <c r="U292" s="35" t="s">
        <v>65</v>
      </c>
      <c r="V292" s="303">
        <v>200</v>
      </c>
      <c r="W292" s="304">
        <f t="shared" si="14"/>
        <v>210</v>
      </c>
      <c r="X292" s="36">
        <f>IFERROR(IF(W292=0,"",ROUNDUP(W292/H292,0)*0.02175),"")</f>
        <v>0.30449999999999999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9">
        <v>4607091384130</v>
      </c>
      <c r="E293" s="320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9"/>
      <c r="P293" s="329"/>
      <c r="Q293" s="329"/>
      <c r="R293" s="320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9">
        <v>4607091384147</v>
      </c>
      <c r="E294" s="320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29"/>
      <c r="P294" s="329"/>
      <c r="Q294" s="329"/>
      <c r="R294" s="320"/>
      <c r="S294" s="34"/>
      <c r="T294" s="34"/>
      <c r="U294" s="35" t="s">
        <v>65</v>
      </c>
      <c r="V294" s="303">
        <v>0</v>
      </c>
      <c r="W294" s="304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9">
        <v>4607091384147</v>
      </c>
      <c r="E295" s="320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33" t="s">
        <v>436</v>
      </c>
      <c r="O295" s="329"/>
      <c r="P295" s="329"/>
      <c r="Q295" s="329"/>
      <c r="R295" s="320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9">
        <v>4607091384154</v>
      </c>
      <c r="E296" s="320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4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29"/>
      <c r="P296" s="329"/>
      <c r="Q296" s="329"/>
      <c r="R296" s="320"/>
      <c r="S296" s="34"/>
      <c r="T296" s="34"/>
      <c r="U296" s="35" t="s">
        <v>65</v>
      </c>
      <c r="V296" s="303">
        <v>5</v>
      </c>
      <c r="W296" s="304">
        <f t="shared" si="14"/>
        <v>5</v>
      </c>
      <c r="X296" s="36">
        <f>IFERROR(IF(W296=0,"",ROUNDUP(W296/H296,0)*0.00937),"")</f>
        <v>9.3699999999999999E-3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9">
        <v>4607091384161</v>
      </c>
      <c r="E297" s="320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29"/>
      <c r="P297" s="329"/>
      <c r="Q297" s="329"/>
      <c r="R297" s="320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25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6"/>
      <c r="N298" s="333" t="s">
        <v>66</v>
      </c>
      <c r="O298" s="334"/>
      <c r="P298" s="334"/>
      <c r="Q298" s="334"/>
      <c r="R298" s="334"/>
      <c r="S298" s="334"/>
      <c r="T298" s="335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14.333333333333334</v>
      </c>
      <c r="W298" s="305">
        <f>IFERROR(W290/H290,"0")+IFERROR(W291/H291,"0")+IFERROR(W292/H292,"0")+IFERROR(W293/H293,"0")+IFERROR(W294/H294,"0")+IFERROR(W295/H295,"0")+IFERROR(W296/H296,"0")+IFERROR(W297/H297,"0")</f>
        <v>15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0.31386999999999998</v>
      </c>
      <c r="Y298" s="306"/>
      <c r="Z298" s="306"/>
    </row>
    <row r="299" spans="1:53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6"/>
      <c r="N299" s="333" t="s">
        <v>66</v>
      </c>
      <c r="O299" s="334"/>
      <c r="P299" s="334"/>
      <c r="Q299" s="334"/>
      <c r="R299" s="334"/>
      <c r="S299" s="334"/>
      <c r="T299" s="335"/>
      <c r="U299" s="37" t="s">
        <v>65</v>
      </c>
      <c r="V299" s="305">
        <f>IFERROR(SUM(V290:V297),"0")</f>
        <v>205</v>
      </c>
      <c r="W299" s="305">
        <f>IFERROR(SUM(W290:W297),"0")</f>
        <v>215</v>
      </c>
      <c r="X299" s="37"/>
      <c r="Y299" s="306"/>
      <c r="Z299" s="306"/>
    </row>
    <row r="300" spans="1:53" ht="14.25" customHeight="1" x14ac:dyDescent="0.25">
      <c r="A300" s="324" t="s">
        <v>95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9">
        <v>4607091383980</v>
      </c>
      <c r="E301" s="320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29"/>
      <c r="P301" s="329"/>
      <c r="Q301" s="329"/>
      <c r="R301" s="320"/>
      <c r="S301" s="34"/>
      <c r="T301" s="34"/>
      <c r="U301" s="35" t="s">
        <v>65</v>
      </c>
      <c r="V301" s="303">
        <v>0</v>
      </c>
      <c r="W301" s="304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9">
        <v>4607091384178</v>
      </c>
      <c r="E302" s="320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6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29"/>
      <c r="P302" s="329"/>
      <c r="Q302" s="329"/>
      <c r="R302" s="320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25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6"/>
      <c r="N303" s="333" t="s">
        <v>66</v>
      </c>
      <c r="O303" s="334"/>
      <c r="P303" s="334"/>
      <c r="Q303" s="334"/>
      <c r="R303" s="334"/>
      <c r="S303" s="334"/>
      <c r="T303" s="335"/>
      <c r="U303" s="37" t="s">
        <v>67</v>
      </c>
      <c r="V303" s="305">
        <f>IFERROR(V301/H301,"0")+IFERROR(V302/H302,"0")</f>
        <v>0</v>
      </c>
      <c r="W303" s="305">
        <f>IFERROR(W301/H301,"0")+IFERROR(W302/H302,"0")</f>
        <v>0</v>
      </c>
      <c r="X303" s="305">
        <f>IFERROR(IF(X301="",0,X301),"0")+IFERROR(IF(X302="",0,X302),"0")</f>
        <v>0</v>
      </c>
      <c r="Y303" s="306"/>
      <c r="Z303" s="306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6"/>
      <c r="N304" s="333" t="s">
        <v>66</v>
      </c>
      <c r="O304" s="334"/>
      <c r="P304" s="334"/>
      <c r="Q304" s="334"/>
      <c r="R304" s="334"/>
      <c r="S304" s="334"/>
      <c r="T304" s="335"/>
      <c r="U304" s="37" t="s">
        <v>65</v>
      </c>
      <c r="V304" s="305">
        <f>IFERROR(SUM(V301:V302),"0")</f>
        <v>0</v>
      </c>
      <c r="W304" s="305">
        <f>IFERROR(SUM(W301:W302),"0")</f>
        <v>0</v>
      </c>
      <c r="X304" s="37"/>
      <c r="Y304" s="306"/>
      <c r="Z304" s="306"/>
    </row>
    <row r="305" spans="1:53" ht="14.25" customHeight="1" x14ac:dyDescent="0.25">
      <c r="A305" s="324" t="s">
        <v>68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9">
        <v>4607091384260</v>
      </c>
      <c r="E306" s="320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29"/>
      <c r="P306" s="329"/>
      <c r="Q306" s="329"/>
      <c r="R306" s="320"/>
      <c r="S306" s="34"/>
      <c r="T306" s="34"/>
      <c r="U306" s="35" t="s">
        <v>65</v>
      </c>
      <c r="V306" s="303">
        <v>560</v>
      </c>
      <c r="W306" s="304">
        <f>IFERROR(IF(V306="",0,CEILING((V306/$H306),1)*$H306),"")</f>
        <v>561.6</v>
      </c>
      <c r="X306" s="36">
        <f>IFERROR(IF(W306=0,"",ROUNDUP(W306/H306,0)*0.02175),"")</f>
        <v>1.5659999999999998</v>
      </c>
      <c r="Y306" s="56"/>
      <c r="Z306" s="57"/>
      <c r="AD306" s="58"/>
      <c r="BA306" s="224" t="s">
        <v>1</v>
      </c>
    </row>
    <row r="307" spans="1:53" x14ac:dyDescent="0.2">
      <c r="A307" s="325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6"/>
      <c r="N307" s="333" t="s">
        <v>66</v>
      </c>
      <c r="O307" s="334"/>
      <c r="P307" s="334"/>
      <c r="Q307" s="334"/>
      <c r="R307" s="334"/>
      <c r="S307" s="334"/>
      <c r="T307" s="335"/>
      <c r="U307" s="37" t="s">
        <v>67</v>
      </c>
      <c r="V307" s="305">
        <f>IFERROR(V306/H306,"0")</f>
        <v>71.794871794871796</v>
      </c>
      <c r="W307" s="305">
        <f>IFERROR(W306/H306,"0")</f>
        <v>72</v>
      </c>
      <c r="X307" s="305">
        <f>IFERROR(IF(X306="",0,X306),"0")</f>
        <v>1.5659999999999998</v>
      </c>
      <c r="Y307" s="306"/>
      <c r="Z307" s="306"/>
    </row>
    <row r="308" spans="1:53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6"/>
      <c r="N308" s="333" t="s">
        <v>66</v>
      </c>
      <c r="O308" s="334"/>
      <c r="P308" s="334"/>
      <c r="Q308" s="334"/>
      <c r="R308" s="334"/>
      <c r="S308" s="334"/>
      <c r="T308" s="335"/>
      <c r="U308" s="37" t="s">
        <v>65</v>
      </c>
      <c r="V308" s="305">
        <f>IFERROR(SUM(V306:V306),"0")</f>
        <v>560</v>
      </c>
      <c r="W308" s="305">
        <f>IFERROR(SUM(W306:W306),"0")</f>
        <v>561.6</v>
      </c>
      <c r="X308" s="37"/>
      <c r="Y308" s="306"/>
      <c r="Z308" s="306"/>
    </row>
    <row r="309" spans="1:53" ht="14.25" customHeight="1" x14ac:dyDescent="0.25">
      <c r="A309" s="324" t="s">
        <v>212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23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9">
        <v>4607091384673</v>
      </c>
      <c r="E310" s="320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29"/>
      <c r="P310" s="329"/>
      <c r="Q310" s="329"/>
      <c r="R310" s="320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25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6"/>
      <c r="N311" s="333" t="s">
        <v>66</v>
      </c>
      <c r="O311" s="334"/>
      <c r="P311" s="334"/>
      <c r="Q311" s="334"/>
      <c r="R311" s="334"/>
      <c r="S311" s="334"/>
      <c r="T311" s="335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6"/>
      <c r="N312" s="333" t="s">
        <v>66</v>
      </c>
      <c r="O312" s="334"/>
      <c r="P312" s="334"/>
      <c r="Q312" s="334"/>
      <c r="R312" s="334"/>
      <c r="S312" s="334"/>
      <c r="T312" s="335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22" t="s">
        <v>449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298"/>
      <c r="Z313" s="298"/>
    </row>
    <row r="314" spans="1:53" ht="14.25" customHeight="1" x14ac:dyDescent="0.25">
      <c r="A314" s="324" t="s">
        <v>103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9">
        <v>4607091384185</v>
      </c>
      <c r="E315" s="320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29"/>
      <c r="P315" s="329"/>
      <c r="Q315" s="329"/>
      <c r="R315" s="320"/>
      <c r="S315" s="34"/>
      <c r="T315" s="34"/>
      <c r="U315" s="35" t="s">
        <v>65</v>
      </c>
      <c r="V315" s="303">
        <v>100</v>
      </c>
      <c r="W315" s="304">
        <f>IFERROR(IF(V315="",0,CEILING((V315/$H315),1)*$H315),"")</f>
        <v>108</v>
      </c>
      <c r="X315" s="36">
        <f>IFERROR(IF(W315=0,"",ROUNDUP(W315/H315,0)*0.02175),"")</f>
        <v>0.19574999999999998</v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9">
        <v>4607091384192</v>
      </c>
      <c r="E316" s="320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29"/>
      <c r="P316" s="329"/>
      <c r="Q316" s="329"/>
      <c r="R316" s="320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9">
        <v>4680115881907</v>
      </c>
      <c r="E317" s="320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38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29"/>
      <c r="P317" s="329"/>
      <c r="Q317" s="329"/>
      <c r="R317" s="320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9">
        <v>4607091384680</v>
      </c>
      <c r="E318" s="320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5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29"/>
      <c r="P318" s="329"/>
      <c r="Q318" s="329"/>
      <c r="R318" s="320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25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6"/>
      <c r="N319" s="333" t="s">
        <v>66</v>
      </c>
      <c r="O319" s="334"/>
      <c r="P319" s="334"/>
      <c r="Q319" s="334"/>
      <c r="R319" s="334"/>
      <c r="S319" s="334"/>
      <c r="T319" s="335"/>
      <c r="U319" s="37" t="s">
        <v>67</v>
      </c>
      <c r="V319" s="305">
        <f>IFERROR(V315/H315,"0")+IFERROR(V316/H316,"0")+IFERROR(V317/H317,"0")+IFERROR(V318/H318,"0")</f>
        <v>8.3333333333333339</v>
      </c>
      <c r="W319" s="305">
        <f>IFERROR(W315/H315,"0")+IFERROR(W316/H316,"0")+IFERROR(W317/H317,"0")+IFERROR(W318/H318,"0")</f>
        <v>9</v>
      </c>
      <c r="X319" s="305">
        <f>IFERROR(IF(X315="",0,X315),"0")+IFERROR(IF(X316="",0,X316),"0")+IFERROR(IF(X317="",0,X317),"0")+IFERROR(IF(X318="",0,X318),"0")</f>
        <v>0.19574999999999998</v>
      </c>
      <c r="Y319" s="306"/>
      <c r="Z319" s="306"/>
    </row>
    <row r="320" spans="1:53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6"/>
      <c r="N320" s="333" t="s">
        <v>66</v>
      </c>
      <c r="O320" s="334"/>
      <c r="P320" s="334"/>
      <c r="Q320" s="334"/>
      <c r="R320" s="334"/>
      <c r="S320" s="334"/>
      <c r="T320" s="335"/>
      <c r="U320" s="37" t="s">
        <v>65</v>
      </c>
      <c r="V320" s="305">
        <f>IFERROR(SUM(V315:V318),"0")</f>
        <v>100</v>
      </c>
      <c r="W320" s="305">
        <f>IFERROR(SUM(W315:W318),"0")</f>
        <v>108</v>
      </c>
      <c r="X320" s="37"/>
      <c r="Y320" s="306"/>
      <c r="Z320" s="306"/>
    </row>
    <row r="321" spans="1:53" ht="14.25" customHeight="1" x14ac:dyDescent="0.25">
      <c r="A321" s="324" t="s">
        <v>60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9">
        <v>4607091384802</v>
      </c>
      <c r="E322" s="320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29"/>
      <c r="P322" s="329"/>
      <c r="Q322" s="329"/>
      <c r="R322" s="320"/>
      <c r="S322" s="34"/>
      <c r="T322" s="34"/>
      <c r="U322" s="35" t="s">
        <v>65</v>
      </c>
      <c r="V322" s="303">
        <v>120</v>
      </c>
      <c r="W322" s="304">
        <f>IFERROR(IF(V322="",0,CEILING((V322/$H322),1)*$H322),"")</f>
        <v>122.64</v>
      </c>
      <c r="X322" s="36">
        <f>IFERROR(IF(W322=0,"",ROUNDUP(W322/H322,0)*0.00753),"")</f>
        <v>0.21084</v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9">
        <v>4607091384826</v>
      </c>
      <c r="E323" s="320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29"/>
      <c r="P323" s="329"/>
      <c r="Q323" s="329"/>
      <c r="R323" s="320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25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6"/>
      <c r="N324" s="333" t="s">
        <v>66</v>
      </c>
      <c r="O324" s="334"/>
      <c r="P324" s="334"/>
      <c r="Q324" s="334"/>
      <c r="R324" s="334"/>
      <c r="S324" s="334"/>
      <c r="T324" s="335"/>
      <c r="U324" s="37" t="s">
        <v>67</v>
      </c>
      <c r="V324" s="305">
        <f>IFERROR(V322/H322,"0")+IFERROR(V323/H323,"0")</f>
        <v>27.397260273972602</v>
      </c>
      <c r="W324" s="305">
        <f>IFERROR(W322/H322,"0")+IFERROR(W323/H323,"0")</f>
        <v>28</v>
      </c>
      <c r="X324" s="305">
        <f>IFERROR(IF(X322="",0,X322),"0")+IFERROR(IF(X323="",0,X323),"0")</f>
        <v>0.21084</v>
      </c>
      <c r="Y324" s="306"/>
      <c r="Z324" s="306"/>
    </row>
    <row r="325" spans="1:53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6"/>
      <c r="N325" s="333" t="s">
        <v>66</v>
      </c>
      <c r="O325" s="334"/>
      <c r="P325" s="334"/>
      <c r="Q325" s="334"/>
      <c r="R325" s="334"/>
      <c r="S325" s="334"/>
      <c r="T325" s="335"/>
      <c r="U325" s="37" t="s">
        <v>65</v>
      </c>
      <c r="V325" s="305">
        <f>IFERROR(SUM(V322:V323),"0")</f>
        <v>120</v>
      </c>
      <c r="W325" s="305">
        <f>IFERROR(SUM(W322:W323),"0")</f>
        <v>122.64</v>
      </c>
      <c r="X325" s="37"/>
      <c r="Y325" s="306"/>
      <c r="Z325" s="306"/>
    </row>
    <row r="326" spans="1:53" ht="14.25" customHeight="1" x14ac:dyDescent="0.25">
      <c r="A326" s="324" t="s">
        <v>68</v>
      </c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323"/>
      <c r="W326" s="323"/>
      <c r="X326" s="323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9">
        <v>4607091384246</v>
      </c>
      <c r="E327" s="320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3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29"/>
      <c r="P327" s="329"/>
      <c r="Q327" s="329"/>
      <c r="R327" s="320"/>
      <c r="S327" s="34"/>
      <c r="T327" s="34"/>
      <c r="U327" s="35" t="s">
        <v>65</v>
      </c>
      <c r="V327" s="303">
        <v>100</v>
      </c>
      <c r="W327" s="304">
        <f>IFERROR(IF(V327="",0,CEILING((V327/$H327),1)*$H327),"")</f>
        <v>101.39999999999999</v>
      </c>
      <c r="X327" s="36">
        <f>IFERROR(IF(W327=0,"",ROUNDUP(W327/H327,0)*0.02175),"")</f>
        <v>0.28275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9">
        <v>4680115881976</v>
      </c>
      <c r="E328" s="320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29"/>
      <c r="P328" s="329"/>
      <c r="Q328" s="329"/>
      <c r="R328" s="320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9">
        <v>4607091384253</v>
      </c>
      <c r="E329" s="320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29"/>
      <c r="P329" s="329"/>
      <c r="Q329" s="329"/>
      <c r="R329" s="320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9">
        <v>4680115881969</v>
      </c>
      <c r="E330" s="320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29"/>
      <c r="P330" s="329"/>
      <c r="Q330" s="329"/>
      <c r="R330" s="320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25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6"/>
      <c r="N331" s="333" t="s">
        <v>66</v>
      </c>
      <c r="O331" s="334"/>
      <c r="P331" s="334"/>
      <c r="Q331" s="334"/>
      <c r="R331" s="334"/>
      <c r="S331" s="334"/>
      <c r="T331" s="335"/>
      <c r="U331" s="37" t="s">
        <v>67</v>
      </c>
      <c r="V331" s="305">
        <f>IFERROR(V327/H327,"0")+IFERROR(V328/H328,"0")+IFERROR(V329/H329,"0")+IFERROR(V330/H330,"0")</f>
        <v>12.820512820512821</v>
      </c>
      <c r="W331" s="305">
        <f>IFERROR(W327/H327,"0")+IFERROR(W328/H328,"0")+IFERROR(W329/H329,"0")+IFERROR(W330/H330,"0")</f>
        <v>13</v>
      </c>
      <c r="X331" s="305">
        <f>IFERROR(IF(X327="",0,X327),"0")+IFERROR(IF(X328="",0,X328),"0")+IFERROR(IF(X329="",0,X329),"0")+IFERROR(IF(X330="",0,X330),"0")</f>
        <v>0.28275</v>
      </c>
      <c r="Y331" s="306"/>
      <c r="Z331" s="306"/>
    </row>
    <row r="332" spans="1:53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6"/>
      <c r="N332" s="333" t="s">
        <v>66</v>
      </c>
      <c r="O332" s="334"/>
      <c r="P332" s="334"/>
      <c r="Q332" s="334"/>
      <c r="R332" s="334"/>
      <c r="S332" s="334"/>
      <c r="T332" s="335"/>
      <c r="U332" s="37" t="s">
        <v>65</v>
      </c>
      <c r="V332" s="305">
        <f>IFERROR(SUM(V327:V330),"0")</f>
        <v>100</v>
      </c>
      <c r="W332" s="305">
        <f>IFERROR(SUM(W327:W330),"0")</f>
        <v>101.39999999999999</v>
      </c>
      <c r="X332" s="37"/>
      <c r="Y332" s="306"/>
      <c r="Z332" s="306"/>
    </row>
    <row r="333" spans="1:53" ht="14.25" customHeight="1" x14ac:dyDescent="0.25">
      <c r="A333" s="324" t="s">
        <v>212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9">
        <v>4607091389357</v>
      </c>
      <c r="E334" s="320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29"/>
      <c r="P334" s="329"/>
      <c r="Q334" s="329"/>
      <c r="R334" s="320"/>
      <c r="S334" s="34"/>
      <c r="T334" s="34"/>
      <c r="U334" s="35" t="s">
        <v>65</v>
      </c>
      <c r="V334" s="303">
        <v>100</v>
      </c>
      <c r="W334" s="304">
        <f>IFERROR(IF(V334="",0,CEILING((V334/$H334),1)*$H334),"")</f>
        <v>101.39999999999999</v>
      </c>
      <c r="X334" s="36">
        <f>IFERROR(IF(W334=0,"",ROUNDUP(W334/H334,0)*0.02175),"")</f>
        <v>0.28275</v>
      </c>
      <c r="Y334" s="56"/>
      <c r="Z334" s="57"/>
      <c r="AD334" s="58"/>
      <c r="BA334" s="236" t="s">
        <v>1</v>
      </c>
    </row>
    <row r="335" spans="1:53" x14ac:dyDescent="0.2">
      <c r="A335" s="325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6"/>
      <c r="N335" s="333" t="s">
        <v>66</v>
      </c>
      <c r="O335" s="334"/>
      <c r="P335" s="334"/>
      <c r="Q335" s="334"/>
      <c r="R335" s="334"/>
      <c r="S335" s="334"/>
      <c r="T335" s="335"/>
      <c r="U335" s="37" t="s">
        <v>67</v>
      </c>
      <c r="V335" s="305">
        <f>IFERROR(V334/H334,"0")</f>
        <v>12.820512820512821</v>
      </c>
      <c r="W335" s="305">
        <f>IFERROR(W334/H334,"0")</f>
        <v>13</v>
      </c>
      <c r="X335" s="305">
        <f>IFERROR(IF(X334="",0,X334),"0")</f>
        <v>0.28275</v>
      </c>
      <c r="Y335" s="306"/>
      <c r="Z335" s="306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6"/>
      <c r="N336" s="333" t="s">
        <v>66</v>
      </c>
      <c r="O336" s="334"/>
      <c r="P336" s="334"/>
      <c r="Q336" s="334"/>
      <c r="R336" s="334"/>
      <c r="S336" s="334"/>
      <c r="T336" s="335"/>
      <c r="U336" s="37" t="s">
        <v>65</v>
      </c>
      <c r="V336" s="305">
        <f>IFERROR(SUM(V334:V334),"0")</f>
        <v>100</v>
      </c>
      <c r="W336" s="305">
        <f>IFERROR(SUM(W334:W334),"0")</f>
        <v>101.39999999999999</v>
      </c>
      <c r="X336" s="37"/>
      <c r="Y336" s="306"/>
      <c r="Z336" s="306"/>
    </row>
    <row r="337" spans="1:53" ht="27.75" customHeight="1" x14ac:dyDescent="0.2">
      <c r="A337" s="343" t="s">
        <v>472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48"/>
      <c r="Z337" s="48"/>
    </row>
    <row r="338" spans="1:53" ht="16.5" customHeight="1" x14ac:dyDescent="0.25">
      <c r="A338" s="322" t="s">
        <v>473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298"/>
      <c r="Z338" s="298"/>
    </row>
    <row r="339" spans="1:53" ht="14.25" customHeight="1" x14ac:dyDescent="0.25">
      <c r="A339" s="324" t="s">
        <v>103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9">
        <v>4607091389708</v>
      </c>
      <c r="E340" s="320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29"/>
      <c r="P340" s="329"/>
      <c r="Q340" s="329"/>
      <c r="R340" s="320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9">
        <v>4607091389692</v>
      </c>
      <c r="E341" s="320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29"/>
      <c r="P341" s="329"/>
      <c r="Q341" s="329"/>
      <c r="R341" s="320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25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6"/>
      <c r="N342" s="333" t="s">
        <v>66</v>
      </c>
      <c r="O342" s="334"/>
      <c r="P342" s="334"/>
      <c r="Q342" s="334"/>
      <c r="R342" s="334"/>
      <c r="S342" s="334"/>
      <c r="T342" s="335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6"/>
      <c r="N343" s="333" t="s">
        <v>66</v>
      </c>
      <c r="O343" s="334"/>
      <c r="P343" s="334"/>
      <c r="Q343" s="334"/>
      <c r="R343" s="334"/>
      <c r="S343" s="334"/>
      <c r="T343" s="335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24" t="s">
        <v>60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9">
        <v>4607091389753</v>
      </c>
      <c r="E345" s="320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29"/>
      <c r="P345" s="329"/>
      <c r="Q345" s="329"/>
      <c r="R345" s="320"/>
      <c r="S345" s="34"/>
      <c r="T345" s="34"/>
      <c r="U345" s="35" t="s">
        <v>65</v>
      </c>
      <c r="V345" s="303">
        <v>360</v>
      </c>
      <c r="W345" s="304">
        <f t="shared" ref="W345:W357" si="15">IFERROR(IF(V345="",0,CEILING((V345/$H345),1)*$H345),"")</f>
        <v>361.2</v>
      </c>
      <c r="X345" s="36">
        <f>IFERROR(IF(W345=0,"",ROUNDUP(W345/H345,0)*0.00753),"")</f>
        <v>0.64758000000000004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9">
        <v>4607091389760</v>
      </c>
      <c r="E346" s="320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29"/>
      <c r="P346" s="329"/>
      <c r="Q346" s="329"/>
      <c r="R346" s="320"/>
      <c r="S346" s="34"/>
      <c r="T346" s="34"/>
      <c r="U346" s="35" t="s">
        <v>65</v>
      </c>
      <c r="V346" s="303">
        <v>30</v>
      </c>
      <c r="W346" s="304">
        <f t="shared" si="15"/>
        <v>33.6</v>
      </c>
      <c r="X346" s="36">
        <f>IFERROR(IF(W346=0,"",ROUNDUP(W346/H346,0)*0.00753),"")</f>
        <v>6.0240000000000002E-2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9">
        <v>4607091389746</v>
      </c>
      <c r="E347" s="320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29"/>
      <c r="P347" s="329"/>
      <c r="Q347" s="329"/>
      <c r="R347" s="320"/>
      <c r="S347" s="34"/>
      <c r="T347" s="34"/>
      <c r="U347" s="35" t="s">
        <v>65</v>
      </c>
      <c r="V347" s="303">
        <v>474</v>
      </c>
      <c r="W347" s="304">
        <f t="shared" si="15"/>
        <v>474.6</v>
      </c>
      <c r="X347" s="36">
        <f>IFERROR(IF(W347=0,"",ROUNDUP(W347/H347,0)*0.00753),"")</f>
        <v>0.85089000000000004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9">
        <v>4680115882928</v>
      </c>
      <c r="E348" s="320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29"/>
      <c r="P348" s="329"/>
      <c r="Q348" s="329"/>
      <c r="R348" s="320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9">
        <v>4680115883147</v>
      </c>
      <c r="E349" s="320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29"/>
      <c r="P349" s="329"/>
      <c r="Q349" s="329"/>
      <c r="R349" s="320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9">
        <v>4607091384338</v>
      </c>
      <c r="E350" s="320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29"/>
      <c r="P350" s="329"/>
      <c r="Q350" s="329"/>
      <c r="R350" s="320"/>
      <c r="S350" s="34"/>
      <c r="T350" s="34"/>
      <c r="U350" s="35" t="s">
        <v>65</v>
      </c>
      <c r="V350" s="303">
        <v>0</v>
      </c>
      <c r="W350" s="304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9">
        <v>4680115883154</v>
      </c>
      <c r="E351" s="320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4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29"/>
      <c r="P351" s="329"/>
      <c r="Q351" s="329"/>
      <c r="R351" s="320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9">
        <v>4607091389524</v>
      </c>
      <c r="E352" s="320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5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29"/>
      <c r="P352" s="329"/>
      <c r="Q352" s="329"/>
      <c r="R352" s="320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9">
        <v>4680115883161</v>
      </c>
      <c r="E353" s="320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4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29"/>
      <c r="P353" s="329"/>
      <c r="Q353" s="329"/>
      <c r="R353" s="320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9">
        <v>4607091384345</v>
      </c>
      <c r="E354" s="320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4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29"/>
      <c r="P354" s="329"/>
      <c r="Q354" s="329"/>
      <c r="R354" s="320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9">
        <v>4680115883178</v>
      </c>
      <c r="E355" s="320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29"/>
      <c r="P355" s="329"/>
      <c r="Q355" s="329"/>
      <c r="R355" s="320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9">
        <v>4607091389531</v>
      </c>
      <c r="E356" s="320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42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29"/>
      <c r="P356" s="329"/>
      <c r="Q356" s="329"/>
      <c r="R356" s="320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9">
        <v>4680115883185</v>
      </c>
      <c r="E357" s="320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563" t="s">
        <v>504</v>
      </c>
      <c r="O357" s="329"/>
      <c r="P357" s="329"/>
      <c r="Q357" s="329"/>
      <c r="R357" s="320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25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6"/>
      <c r="N358" s="333" t="s">
        <v>66</v>
      </c>
      <c r="O358" s="334"/>
      <c r="P358" s="334"/>
      <c r="Q358" s="334"/>
      <c r="R358" s="334"/>
      <c r="S358" s="334"/>
      <c r="T358" s="335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205.71428571428569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207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1.55871</v>
      </c>
      <c r="Y358" s="306"/>
      <c r="Z358" s="306"/>
    </row>
    <row r="359" spans="1:53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6"/>
      <c r="N359" s="333" t="s">
        <v>66</v>
      </c>
      <c r="O359" s="334"/>
      <c r="P359" s="334"/>
      <c r="Q359" s="334"/>
      <c r="R359" s="334"/>
      <c r="S359" s="334"/>
      <c r="T359" s="335"/>
      <c r="U359" s="37" t="s">
        <v>65</v>
      </c>
      <c r="V359" s="305">
        <f>IFERROR(SUM(V345:V357),"0")</f>
        <v>864</v>
      </c>
      <c r="W359" s="305">
        <f>IFERROR(SUM(W345:W357),"0")</f>
        <v>869.40000000000009</v>
      </c>
      <c r="X359" s="37"/>
      <c r="Y359" s="306"/>
      <c r="Z359" s="306"/>
    </row>
    <row r="360" spans="1:53" ht="14.25" customHeight="1" x14ac:dyDescent="0.25">
      <c r="A360" s="324" t="s">
        <v>68</v>
      </c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  <c r="U360" s="323"/>
      <c r="V360" s="323"/>
      <c r="W360" s="323"/>
      <c r="X360" s="323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9">
        <v>4607091389685</v>
      </c>
      <c r="E361" s="320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29"/>
      <c r="P361" s="329"/>
      <c r="Q361" s="329"/>
      <c r="R361" s="320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9">
        <v>4607091389654</v>
      </c>
      <c r="E362" s="320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29"/>
      <c r="P362" s="329"/>
      <c r="Q362" s="329"/>
      <c r="R362" s="320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9">
        <v>4607091384352</v>
      </c>
      <c r="E363" s="320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29"/>
      <c r="P363" s="329"/>
      <c r="Q363" s="329"/>
      <c r="R363" s="320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9">
        <v>4607091389661</v>
      </c>
      <c r="E364" s="320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29"/>
      <c r="P364" s="329"/>
      <c r="Q364" s="329"/>
      <c r="R364" s="320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25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6"/>
      <c r="N365" s="333" t="s">
        <v>66</v>
      </c>
      <c r="O365" s="334"/>
      <c r="P365" s="334"/>
      <c r="Q365" s="334"/>
      <c r="R365" s="334"/>
      <c r="S365" s="334"/>
      <c r="T365" s="335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6"/>
      <c r="N366" s="333" t="s">
        <v>66</v>
      </c>
      <c r="O366" s="334"/>
      <c r="P366" s="334"/>
      <c r="Q366" s="334"/>
      <c r="R366" s="334"/>
      <c r="S366" s="334"/>
      <c r="T366" s="335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24" t="s">
        <v>212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9">
        <v>4680115881648</v>
      </c>
      <c r="E368" s="320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29"/>
      <c r="P368" s="329"/>
      <c r="Q368" s="329"/>
      <c r="R368" s="320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25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6"/>
      <c r="N369" s="333" t="s">
        <v>66</v>
      </c>
      <c r="O369" s="334"/>
      <c r="P369" s="334"/>
      <c r="Q369" s="334"/>
      <c r="R369" s="334"/>
      <c r="S369" s="334"/>
      <c r="T369" s="335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6"/>
      <c r="N370" s="333" t="s">
        <v>66</v>
      </c>
      <c r="O370" s="334"/>
      <c r="P370" s="334"/>
      <c r="Q370" s="334"/>
      <c r="R370" s="334"/>
      <c r="S370" s="334"/>
      <c r="T370" s="335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24" t="s">
        <v>90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9">
        <v>4680115882997</v>
      </c>
      <c r="E372" s="320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501" t="s">
        <v>519</v>
      </c>
      <c r="O372" s="329"/>
      <c r="P372" s="329"/>
      <c r="Q372" s="329"/>
      <c r="R372" s="320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26"/>
      <c r="N373" s="333" t="s">
        <v>66</v>
      </c>
      <c r="O373" s="334"/>
      <c r="P373" s="334"/>
      <c r="Q373" s="334"/>
      <c r="R373" s="334"/>
      <c r="S373" s="334"/>
      <c r="T373" s="335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6"/>
      <c r="N374" s="333" t="s">
        <v>66</v>
      </c>
      <c r="O374" s="334"/>
      <c r="P374" s="334"/>
      <c r="Q374" s="334"/>
      <c r="R374" s="334"/>
      <c r="S374" s="334"/>
      <c r="T374" s="335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22" t="s">
        <v>520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23"/>
      <c r="Y375" s="298"/>
      <c r="Z375" s="298"/>
    </row>
    <row r="376" spans="1:53" ht="14.25" customHeight="1" x14ac:dyDescent="0.25">
      <c r="A376" s="324" t="s">
        <v>95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9">
        <v>4607091389388</v>
      </c>
      <c r="E377" s="320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29"/>
      <c r="P377" s="329"/>
      <c r="Q377" s="329"/>
      <c r="R377" s="320"/>
      <c r="S377" s="34"/>
      <c r="T377" s="34"/>
      <c r="U377" s="35" t="s">
        <v>65</v>
      </c>
      <c r="V377" s="303">
        <v>30</v>
      </c>
      <c r="W377" s="304">
        <f>IFERROR(IF(V377="",0,CEILING((V377/$H377),1)*$H377),"")</f>
        <v>31.200000000000003</v>
      </c>
      <c r="X377" s="36">
        <f>IFERROR(IF(W377=0,"",ROUNDUP(W377/H377,0)*0.01196),"")</f>
        <v>7.1760000000000004E-2</v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9">
        <v>4607091389364</v>
      </c>
      <c r="E378" s="320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51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29"/>
      <c r="P378" s="329"/>
      <c r="Q378" s="329"/>
      <c r="R378" s="320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25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6"/>
      <c r="N379" s="333" t="s">
        <v>66</v>
      </c>
      <c r="O379" s="334"/>
      <c r="P379" s="334"/>
      <c r="Q379" s="334"/>
      <c r="R379" s="334"/>
      <c r="S379" s="334"/>
      <c r="T379" s="335"/>
      <c r="U379" s="37" t="s">
        <v>67</v>
      </c>
      <c r="V379" s="305">
        <f>IFERROR(V377/H377,"0")+IFERROR(V378/H378,"0")</f>
        <v>5.7692307692307692</v>
      </c>
      <c r="W379" s="305">
        <f>IFERROR(W377/H377,"0")+IFERROR(W378/H378,"0")</f>
        <v>6</v>
      </c>
      <c r="X379" s="305">
        <f>IFERROR(IF(X377="",0,X377),"0")+IFERROR(IF(X378="",0,X378),"0")</f>
        <v>7.1760000000000004E-2</v>
      </c>
      <c r="Y379" s="306"/>
      <c r="Z379" s="306"/>
    </row>
    <row r="380" spans="1:53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6"/>
      <c r="N380" s="333" t="s">
        <v>66</v>
      </c>
      <c r="O380" s="334"/>
      <c r="P380" s="334"/>
      <c r="Q380" s="334"/>
      <c r="R380" s="334"/>
      <c r="S380" s="334"/>
      <c r="T380" s="335"/>
      <c r="U380" s="37" t="s">
        <v>65</v>
      </c>
      <c r="V380" s="305">
        <f>IFERROR(SUM(V377:V378),"0")</f>
        <v>30</v>
      </c>
      <c r="W380" s="305">
        <f>IFERROR(SUM(W377:W378),"0")</f>
        <v>31.200000000000003</v>
      </c>
      <c r="X380" s="37"/>
      <c r="Y380" s="306"/>
      <c r="Z380" s="306"/>
    </row>
    <row r="381" spans="1:53" ht="14.25" customHeight="1" x14ac:dyDescent="0.25">
      <c r="A381" s="324" t="s">
        <v>60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323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9">
        <v>4607091389739</v>
      </c>
      <c r="E382" s="320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29"/>
      <c r="P382" s="329"/>
      <c r="Q382" s="329"/>
      <c r="R382" s="320"/>
      <c r="S382" s="34"/>
      <c r="T382" s="34"/>
      <c r="U382" s="35" t="s">
        <v>65</v>
      </c>
      <c r="V382" s="303">
        <v>1200</v>
      </c>
      <c r="W382" s="304">
        <f t="shared" ref="W382:W388" si="17">IFERROR(IF(V382="",0,CEILING((V382/$H382),1)*$H382),"")</f>
        <v>1201.2</v>
      </c>
      <c r="X382" s="36">
        <f>IFERROR(IF(W382=0,"",ROUNDUP(W382/H382,0)*0.00753),"")</f>
        <v>2.1535800000000003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9">
        <v>4680115883048</v>
      </c>
      <c r="E383" s="320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5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29"/>
      <c r="P383" s="329"/>
      <c r="Q383" s="329"/>
      <c r="R383" s="320"/>
      <c r="S383" s="34"/>
      <c r="T383" s="34"/>
      <c r="U383" s="35" t="s">
        <v>65</v>
      </c>
      <c r="V383" s="303">
        <v>30</v>
      </c>
      <c r="W383" s="304">
        <f t="shared" si="17"/>
        <v>32</v>
      </c>
      <c r="X383" s="36">
        <f>IFERROR(IF(W383=0,"",ROUNDUP(W383/H383,0)*0.00937),"")</f>
        <v>7.4959999999999999E-2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9">
        <v>4607091389425</v>
      </c>
      <c r="E384" s="320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5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29"/>
      <c r="P384" s="329"/>
      <c r="Q384" s="329"/>
      <c r="R384" s="320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9">
        <v>4680115882911</v>
      </c>
      <c r="E385" s="320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328" t="s">
        <v>533</v>
      </c>
      <c r="O385" s="329"/>
      <c r="P385" s="329"/>
      <c r="Q385" s="329"/>
      <c r="R385" s="320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9">
        <v>4680115880771</v>
      </c>
      <c r="E386" s="320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54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29"/>
      <c r="P386" s="329"/>
      <c r="Q386" s="329"/>
      <c r="R386" s="320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9">
        <v>4607091389500</v>
      </c>
      <c r="E387" s="320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29"/>
      <c r="P387" s="329"/>
      <c r="Q387" s="329"/>
      <c r="R387" s="320"/>
      <c r="S387" s="34"/>
      <c r="T387" s="34"/>
      <c r="U387" s="35" t="s">
        <v>65</v>
      </c>
      <c r="V387" s="303">
        <v>2</v>
      </c>
      <c r="W387" s="304">
        <f t="shared" si="17"/>
        <v>2.1</v>
      </c>
      <c r="X387" s="36">
        <f>IFERROR(IF(W387=0,"",ROUNDUP(W387/H387,0)*0.00502),"")</f>
        <v>5.0200000000000002E-3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9">
        <v>4680115881983</v>
      </c>
      <c r="E388" s="320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3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29"/>
      <c r="P388" s="329"/>
      <c r="Q388" s="329"/>
      <c r="R388" s="320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25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6"/>
      <c r="N389" s="333" t="s">
        <v>66</v>
      </c>
      <c r="O389" s="334"/>
      <c r="P389" s="334"/>
      <c r="Q389" s="334"/>
      <c r="R389" s="334"/>
      <c r="S389" s="334"/>
      <c r="T389" s="335"/>
      <c r="U389" s="37" t="s">
        <v>67</v>
      </c>
      <c r="V389" s="305">
        <f>IFERROR(V382/H382,"0")+IFERROR(V383/H383,"0")+IFERROR(V384/H384,"0")+IFERROR(V385/H385,"0")+IFERROR(V386/H386,"0")+IFERROR(V387/H387,"0")+IFERROR(V388/H388,"0")</f>
        <v>294.16666666666669</v>
      </c>
      <c r="W389" s="305">
        <f>IFERROR(W382/H382,"0")+IFERROR(W383/H383,"0")+IFERROR(W384/H384,"0")+IFERROR(W385/H385,"0")+IFERROR(W386/H386,"0")+IFERROR(W387/H387,"0")+IFERROR(W388/H388,"0")</f>
        <v>295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2.2335600000000002</v>
      </c>
      <c r="Y389" s="306"/>
      <c r="Z389" s="306"/>
    </row>
    <row r="390" spans="1:53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6"/>
      <c r="N390" s="333" t="s">
        <v>66</v>
      </c>
      <c r="O390" s="334"/>
      <c r="P390" s="334"/>
      <c r="Q390" s="334"/>
      <c r="R390" s="334"/>
      <c r="S390" s="334"/>
      <c r="T390" s="335"/>
      <c r="U390" s="37" t="s">
        <v>65</v>
      </c>
      <c r="V390" s="305">
        <f>IFERROR(SUM(V382:V388),"0")</f>
        <v>1232</v>
      </c>
      <c r="W390" s="305">
        <f>IFERROR(SUM(W382:W388),"0")</f>
        <v>1235.3</v>
      </c>
      <c r="X390" s="37"/>
      <c r="Y390" s="306"/>
      <c r="Z390" s="306"/>
    </row>
    <row r="391" spans="1:53" ht="14.25" customHeight="1" x14ac:dyDescent="0.25">
      <c r="A391" s="324" t="s">
        <v>90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9">
        <v>4680115882980</v>
      </c>
      <c r="E392" s="320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61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29"/>
      <c r="P392" s="329"/>
      <c r="Q392" s="329"/>
      <c r="R392" s="320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25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6"/>
      <c r="N393" s="333" t="s">
        <v>66</v>
      </c>
      <c r="O393" s="334"/>
      <c r="P393" s="334"/>
      <c r="Q393" s="334"/>
      <c r="R393" s="334"/>
      <c r="S393" s="334"/>
      <c r="T393" s="335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6"/>
      <c r="N394" s="333" t="s">
        <v>66</v>
      </c>
      <c r="O394" s="334"/>
      <c r="P394" s="334"/>
      <c r="Q394" s="334"/>
      <c r="R394" s="334"/>
      <c r="S394" s="334"/>
      <c r="T394" s="335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343" t="s">
        <v>542</v>
      </c>
      <c r="B395" s="344"/>
      <c r="C395" s="344"/>
      <c r="D395" s="344"/>
      <c r="E395" s="344"/>
      <c r="F395" s="344"/>
      <c r="G395" s="344"/>
      <c r="H395" s="344"/>
      <c r="I395" s="344"/>
      <c r="J395" s="344"/>
      <c r="K395" s="344"/>
      <c r="L395" s="344"/>
      <c r="M395" s="344"/>
      <c r="N395" s="344"/>
      <c r="O395" s="344"/>
      <c r="P395" s="344"/>
      <c r="Q395" s="344"/>
      <c r="R395" s="344"/>
      <c r="S395" s="344"/>
      <c r="T395" s="344"/>
      <c r="U395" s="344"/>
      <c r="V395" s="344"/>
      <c r="W395" s="344"/>
      <c r="X395" s="344"/>
      <c r="Y395" s="48"/>
      <c r="Z395" s="48"/>
    </row>
    <row r="396" spans="1:53" ht="16.5" customHeight="1" x14ac:dyDescent="0.25">
      <c r="A396" s="322" t="s">
        <v>542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23"/>
      <c r="Y396" s="298"/>
      <c r="Z396" s="298"/>
    </row>
    <row r="397" spans="1:53" ht="14.25" customHeight="1" x14ac:dyDescent="0.25">
      <c r="A397" s="324" t="s">
        <v>103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9">
        <v>4607091389067</v>
      </c>
      <c r="E398" s="320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4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29"/>
      <c r="P398" s="329"/>
      <c r="Q398" s="329"/>
      <c r="R398" s="320"/>
      <c r="S398" s="34"/>
      <c r="T398" s="34"/>
      <c r="U398" s="35" t="s">
        <v>65</v>
      </c>
      <c r="V398" s="303">
        <v>15</v>
      </c>
      <c r="W398" s="304">
        <f t="shared" ref="W398:W406" si="18">IFERROR(IF(V398="",0,CEILING((V398/$H398),1)*$H398),"")</f>
        <v>15.84</v>
      </c>
      <c r="X398" s="36">
        <f>IFERROR(IF(W398=0,"",ROUNDUP(W398/H398,0)*0.01196),"")</f>
        <v>3.5880000000000002E-2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9">
        <v>4607091383522</v>
      </c>
      <c r="E399" s="320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29"/>
      <c r="P399" s="329"/>
      <c r="Q399" s="329"/>
      <c r="R399" s="320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9">
        <v>4607091384437</v>
      </c>
      <c r="E400" s="320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5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29"/>
      <c r="P400" s="329"/>
      <c r="Q400" s="329"/>
      <c r="R400" s="320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9">
        <v>4607091389104</v>
      </c>
      <c r="E401" s="320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29"/>
      <c r="P401" s="329"/>
      <c r="Q401" s="329"/>
      <c r="R401" s="320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9">
        <v>4680115880603</v>
      </c>
      <c r="E402" s="320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29"/>
      <c r="P402" s="329"/>
      <c r="Q402" s="329"/>
      <c r="R402" s="320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9">
        <v>4607091389999</v>
      </c>
      <c r="E403" s="320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29"/>
      <c r="P403" s="329"/>
      <c r="Q403" s="329"/>
      <c r="R403" s="320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9">
        <v>4680115882782</v>
      </c>
      <c r="E404" s="320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29"/>
      <c r="P404" s="329"/>
      <c r="Q404" s="329"/>
      <c r="R404" s="320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9">
        <v>4607091389098</v>
      </c>
      <c r="E405" s="320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29"/>
      <c r="P405" s="329"/>
      <c r="Q405" s="329"/>
      <c r="R405" s="320"/>
      <c r="S405" s="34"/>
      <c r="T405" s="34"/>
      <c r="U405" s="35" t="s">
        <v>65</v>
      </c>
      <c r="V405" s="303">
        <v>6</v>
      </c>
      <c r="W405" s="304">
        <f t="shared" si="18"/>
        <v>7.1999999999999993</v>
      </c>
      <c r="X405" s="36">
        <f>IFERROR(IF(W405=0,"",ROUNDUP(W405/H405,0)*0.00753),"")</f>
        <v>2.2589999999999999E-2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9">
        <v>4607091389982</v>
      </c>
      <c r="E406" s="320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29"/>
      <c r="P406" s="329"/>
      <c r="Q406" s="329"/>
      <c r="R406" s="320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25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26"/>
      <c r="N407" s="333" t="s">
        <v>66</v>
      </c>
      <c r="O407" s="334"/>
      <c r="P407" s="334"/>
      <c r="Q407" s="334"/>
      <c r="R407" s="334"/>
      <c r="S407" s="334"/>
      <c r="T407" s="335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5.3409090909090908</v>
      </c>
      <c r="W407" s="305">
        <f>IFERROR(W398/H398,"0")+IFERROR(W399/H399,"0")+IFERROR(W400/H400,"0")+IFERROR(W401/H401,"0")+IFERROR(W402/H402,"0")+IFERROR(W403/H403,"0")+IFERROR(W404/H404,"0")+IFERROR(W405/H405,"0")+IFERROR(W406/H406,"0")</f>
        <v>6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5.8470000000000001E-2</v>
      </c>
      <c r="Y407" s="306"/>
      <c r="Z407" s="306"/>
    </row>
    <row r="408" spans="1:53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6"/>
      <c r="N408" s="333" t="s">
        <v>66</v>
      </c>
      <c r="O408" s="334"/>
      <c r="P408" s="334"/>
      <c r="Q408" s="334"/>
      <c r="R408" s="334"/>
      <c r="S408" s="334"/>
      <c r="T408" s="335"/>
      <c r="U408" s="37" t="s">
        <v>65</v>
      </c>
      <c r="V408" s="305">
        <f>IFERROR(SUM(V398:V406),"0")</f>
        <v>21</v>
      </c>
      <c r="W408" s="305">
        <f>IFERROR(SUM(W398:W406),"0")</f>
        <v>23.04</v>
      </c>
      <c r="X408" s="37"/>
      <c r="Y408" s="306"/>
      <c r="Z408" s="306"/>
    </row>
    <row r="409" spans="1:53" ht="14.25" customHeight="1" x14ac:dyDescent="0.25">
      <c r="A409" s="324" t="s">
        <v>95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9">
        <v>4607091388930</v>
      </c>
      <c r="E410" s="320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29"/>
      <c r="P410" s="329"/>
      <c r="Q410" s="329"/>
      <c r="R410" s="320"/>
      <c r="S410" s="34"/>
      <c r="T410" s="34"/>
      <c r="U410" s="35" t="s">
        <v>65</v>
      </c>
      <c r="V410" s="303">
        <v>450</v>
      </c>
      <c r="W410" s="304">
        <f>IFERROR(IF(V410="",0,CEILING((V410/$H410),1)*$H410),"")</f>
        <v>454.08000000000004</v>
      </c>
      <c r="X410" s="36">
        <f>IFERROR(IF(W410=0,"",ROUNDUP(W410/H410,0)*0.01196),"")</f>
        <v>1.0285599999999999</v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9">
        <v>4680115880054</v>
      </c>
      <c r="E411" s="320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29"/>
      <c r="P411" s="329"/>
      <c r="Q411" s="329"/>
      <c r="R411" s="320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6"/>
      <c r="N412" s="333" t="s">
        <v>66</v>
      </c>
      <c r="O412" s="334"/>
      <c r="P412" s="334"/>
      <c r="Q412" s="334"/>
      <c r="R412" s="334"/>
      <c r="S412" s="334"/>
      <c r="T412" s="335"/>
      <c r="U412" s="37" t="s">
        <v>67</v>
      </c>
      <c r="V412" s="305">
        <f>IFERROR(V410/H410,"0")+IFERROR(V411/H411,"0")</f>
        <v>85.22727272727272</v>
      </c>
      <c r="W412" s="305">
        <f>IFERROR(W410/H410,"0")+IFERROR(W411/H411,"0")</f>
        <v>86</v>
      </c>
      <c r="X412" s="305">
        <f>IFERROR(IF(X410="",0,X410),"0")+IFERROR(IF(X411="",0,X411),"0")</f>
        <v>1.0285599999999999</v>
      </c>
      <c r="Y412" s="306"/>
      <c r="Z412" s="306"/>
    </row>
    <row r="413" spans="1:53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6"/>
      <c r="N413" s="333" t="s">
        <v>66</v>
      </c>
      <c r="O413" s="334"/>
      <c r="P413" s="334"/>
      <c r="Q413" s="334"/>
      <c r="R413" s="334"/>
      <c r="S413" s="334"/>
      <c r="T413" s="335"/>
      <c r="U413" s="37" t="s">
        <v>65</v>
      </c>
      <c r="V413" s="305">
        <f>IFERROR(SUM(V410:V411),"0")</f>
        <v>450</v>
      </c>
      <c r="W413" s="305">
        <f>IFERROR(SUM(W410:W411),"0")</f>
        <v>454.08000000000004</v>
      </c>
      <c r="X413" s="37"/>
      <c r="Y413" s="306"/>
      <c r="Z413" s="306"/>
    </row>
    <row r="414" spans="1:53" ht="14.25" customHeight="1" x14ac:dyDescent="0.25">
      <c r="A414" s="324" t="s">
        <v>60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23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9">
        <v>4680115883116</v>
      </c>
      <c r="E415" s="320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5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29"/>
      <c r="P415" s="329"/>
      <c r="Q415" s="329"/>
      <c r="R415" s="320"/>
      <c r="S415" s="34"/>
      <c r="T415" s="34"/>
      <c r="U415" s="35" t="s">
        <v>65</v>
      </c>
      <c r="V415" s="303">
        <v>520</v>
      </c>
      <c r="W415" s="304">
        <f t="shared" ref="W415:W420" si="19">IFERROR(IF(V415="",0,CEILING((V415/$H415),1)*$H415),"")</f>
        <v>522.72</v>
      </c>
      <c r="X415" s="36">
        <f>IFERROR(IF(W415=0,"",ROUNDUP(W415/H415,0)*0.01196),"")</f>
        <v>1.18404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9">
        <v>4680115883093</v>
      </c>
      <c r="E416" s="320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29"/>
      <c r="P416" s="329"/>
      <c r="Q416" s="329"/>
      <c r="R416" s="320"/>
      <c r="S416" s="34"/>
      <c r="T416" s="34"/>
      <c r="U416" s="35" t="s">
        <v>65</v>
      </c>
      <c r="V416" s="303">
        <v>200</v>
      </c>
      <c r="W416" s="304">
        <f t="shared" si="19"/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9">
        <v>4680115883109</v>
      </c>
      <c r="E417" s="320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6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29"/>
      <c r="P417" s="329"/>
      <c r="Q417" s="329"/>
      <c r="R417" s="320"/>
      <c r="S417" s="34"/>
      <c r="T417" s="34"/>
      <c r="U417" s="35" t="s">
        <v>65</v>
      </c>
      <c r="V417" s="303">
        <v>480</v>
      </c>
      <c r="W417" s="304">
        <f t="shared" si="19"/>
        <v>480.48</v>
      </c>
      <c r="X417" s="36">
        <f>IFERROR(IF(W417=0,"",ROUNDUP(W417/H417,0)*0.01196),"")</f>
        <v>1.08836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9">
        <v>4680115882072</v>
      </c>
      <c r="E418" s="320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423" t="s">
        <v>573</v>
      </c>
      <c r="O418" s="329"/>
      <c r="P418" s="329"/>
      <c r="Q418" s="329"/>
      <c r="R418" s="320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9">
        <v>4680115882102</v>
      </c>
      <c r="E419" s="320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03" t="s">
        <v>576</v>
      </c>
      <c r="O419" s="329"/>
      <c r="P419" s="329"/>
      <c r="Q419" s="329"/>
      <c r="R419" s="320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9">
        <v>4680115882096</v>
      </c>
      <c r="E420" s="320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83" t="s">
        <v>579</v>
      </c>
      <c r="O420" s="329"/>
      <c r="P420" s="329"/>
      <c r="Q420" s="329"/>
      <c r="R420" s="320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25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6"/>
      <c r="N421" s="333" t="s">
        <v>66</v>
      </c>
      <c r="O421" s="334"/>
      <c r="P421" s="334"/>
      <c r="Q421" s="334"/>
      <c r="R421" s="334"/>
      <c r="S421" s="334"/>
      <c r="T421" s="335"/>
      <c r="U421" s="37" t="s">
        <v>67</v>
      </c>
      <c r="V421" s="305">
        <f>IFERROR(V415/H415,"0")+IFERROR(V416/H416,"0")+IFERROR(V417/H417,"0")+IFERROR(V418/H418,"0")+IFERROR(V419/H419,"0")+IFERROR(V420/H420,"0")</f>
        <v>227.27272727272728</v>
      </c>
      <c r="W421" s="305">
        <f>IFERROR(W415/H415,"0")+IFERROR(W416/H416,"0")+IFERROR(W417/H417,"0")+IFERROR(W418/H418,"0")+IFERROR(W419/H419,"0")+IFERROR(W420/H420,"0")</f>
        <v>228</v>
      </c>
      <c r="X421" s="305">
        <f>IFERROR(IF(X415="",0,X415),"0")+IFERROR(IF(X416="",0,X416),"0")+IFERROR(IF(X417="",0,X417),"0")+IFERROR(IF(X418="",0,X418),"0")+IFERROR(IF(X419="",0,X419),"0")+IFERROR(IF(X420="",0,X420),"0")</f>
        <v>2.72688</v>
      </c>
      <c r="Y421" s="306"/>
      <c r="Z421" s="306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6"/>
      <c r="N422" s="333" t="s">
        <v>66</v>
      </c>
      <c r="O422" s="334"/>
      <c r="P422" s="334"/>
      <c r="Q422" s="334"/>
      <c r="R422" s="334"/>
      <c r="S422" s="334"/>
      <c r="T422" s="335"/>
      <c r="U422" s="37" t="s">
        <v>65</v>
      </c>
      <c r="V422" s="305">
        <f>IFERROR(SUM(V415:V420),"0")</f>
        <v>1200</v>
      </c>
      <c r="W422" s="305">
        <f>IFERROR(SUM(W415:W420),"0")</f>
        <v>1203.8400000000001</v>
      </c>
      <c r="X422" s="37"/>
      <c r="Y422" s="306"/>
      <c r="Z422" s="306"/>
    </row>
    <row r="423" spans="1:53" ht="14.25" customHeight="1" x14ac:dyDescent="0.25">
      <c r="A423" s="324" t="s">
        <v>68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9">
        <v>4607091383409</v>
      </c>
      <c r="E424" s="320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29"/>
      <c r="P424" s="329"/>
      <c r="Q424" s="329"/>
      <c r="R424" s="320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9">
        <v>4607091383416</v>
      </c>
      <c r="E425" s="320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29"/>
      <c r="P425" s="329"/>
      <c r="Q425" s="329"/>
      <c r="R425" s="320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6"/>
      <c r="N426" s="333" t="s">
        <v>66</v>
      </c>
      <c r="O426" s="334"/>
      <c r="P426" s="334"/>
      <c r="Q426" s="334"/>
      <c r="R426" s="334"/>
      <c r="S426" s="334"/>
      <c r="T426" s="335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6"/>
      <c r="N427" s="333" t="s">
        <v>66</v>
      </c>
      <c r="O427" s="334"/>
      <c r="P427" s="334"/>
      <c r="Q427" s="334"/>
      <c r="R427" s="334"/>
      <c r="S427" s="334"/>
      <c r="T427" s="335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343" t="s">
        <v>584</v>
      </c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48"/>
      <c r="Z428" s="48"/>
    </row>
    <row r="429" spans="1:53" ht="16.5" customHeight="1" x14ac:dyDescent="0.25">
      <c r="A429" s="322" t="s">
        <v>585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298"/>
      <c r="Z429" s="298"/>
    </row>
    <row r="430" spans="1:53" ht="14.25" customHeight="1" x14ac:dyDescent="0.25">
      <c r="A430" s="324" t="s">
        <v>103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9">
        <v>4640242180441</v>
      </c>
      <c r="E431" s="320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11" t="s">
        <v>588</v>
      </c>
      <c r="O431" s="329"/>
      <c r="P431" s="329"/>
      <c r="Q431" s="329"/>
      <c r="R431" s="320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9">
        <v>4640242180564</v>
      </c>
      <c r="E432" s="320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03" t="s">
        <v>591</v>
      </c>
      <c r="O432" s="329"/>
      <c r="P432" s="329"/>
      <c r="Q432" s="329"/>
      <c r="R432" s="320"/>
      <c r="S432" s="34"/>
      <c r="T432" s="34"/>
      <c r="U432" s="35" t="s">
        <v>65</v>
      </c>
      <c r="V432" s="303">
        <v>260</v>
      </c>
      <c r="W432" s="304">
        <f>IFERROR(IF(V432="",0,CEILING((V432/$H432),1)*$H432),"")</f>
        <v>264</v>
      </c>
      <c r="X432" s="36">
        <f>IFERROR(IF(W432=0,"",ROUNDUP(W432/H432,0)*0.02175),"")</f>
        <v>0.47849999999999998</v>
      </c>
      <c r="Y432" s="56"/>
      <c r="Z432" s="57"/>
      <c r="AD432" s="58"/>
      <c r="BA432" s="288" t="s">
        <v>1</v>
      </c>
    </row>
    <row r="433" spans="1:53" x14ac:dyDescent="0.2">
      <c r="A433" s="325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6"/>
      <c r="N433" s="333" t="s">
        <v>66</v>
      </c>
      <c r="O433" s="334"/>
      <c r="P433" s="334"/>
      <c r="Q433" s="334"/>
      <c r="R433" s="334"/>
      <c r="S433" s="334"/>
      <c r="T433" s="335"/>
      <c r="U433" s="37" t="s">
        <v>67</v>
      </c>
      <c r="V433" s="305">
        <f>IFERROR(V431/H431,"0")+IFERROR(V432/H432,"0")</f>
        <v>21.666666666666668</v>
      </c>
      <c r="W433" s="305">
        <f>IFERROR(W431/H431,"0")+IFERROR(W432/H432,"0")</f>
        <v>22</v>
      </c>
      <c r="X433" s="305">
        <f>IFERROR(IF(X431="",0,X431),"0")+IFERROR(IF(X432="",0,X432),"0")</f>
        <v>0.47849999999999998</v>
      </c>
      <c r="Y433" s="306"/>
      <c r="Z433" s="306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6"/>
      <c r="N434" s="333" t="s">
        <v>66</v>
      </c>
      <c r="O434" s="334"/>
      <c r="P434" s="334"/>
      <c r="Q434" s="334"/>
      <c r="R434" s="334"/>
      <c r="S434" s="334"/>
      <c r="T434" s="335"/>
      <c r="U434" s="37" t="s">
        <v>65</v>
      </c>
      <c r="V434" s="305">
        <f>IFERROR(SUM(V431:V432),"0")</f>
        <v>260</v>
      </c>
      <c r="W434" s="305">
        <f>IFERROR(SUM(W431:W432),"0")</f>
        <v>264</v>
      </c>
      <c r="X434" s="37"/>
      <c r="Y434" s="306"/>
      <c r="Z434" s="306"/>
    </row>
    <row r="435" spans="1:53" ht="14.25" customHeight="1" x14ac:dyDescent="0.25">
      <c r="A435" s="324" t="s">
        <v>95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9">
        <v>4640242180526</v>
      </c>
      <c r="E436" s="320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522" t="s">
        <v>594</v>
      </c>
      <c r="O436" s="329"/>
      <c r="P436" s="329"/>
      <c r="Q436" s="329"/>
      <c r="R436" s="320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9">
        <v>4640242180519</v>
      </c>
      <c r="E437" s="320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523" t="s">
        <v>597</v>
      </c>
      <c r="O437" s="329"/>
      <c r="P437" s="329"/>
      <c r="Q437" s="329"/>
      <c r="R437" s="320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6"/>
      <c r="N438" s="333" t="s">
        <v>66</v>
      </c>
      <c r="O438" s="334"/>
      <c r="P438" s="334"/>
      <c r="Q438" s="334"/>
      <c r="R438" s="334"/>
      <c r="S438" s="334"/>
      <c r="T438" s="335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6"/>
      <c r="N439" s="333" t="s">
        <v>66</v>
      </c>
      <c r="O439" s="334"/>
      <c r="P439" s="334"/>
      <c r="Q439" s="334"/>
      <c r="R439" s="334"/>
      <c r="S439" s="334"/>
      <c r="T439" s="335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24" t="s">
        <v>60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23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9">
        <v>4640242180816</v>
      </c>
      <c r="E441" s="320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2" t="s">
        <v>600</v>
      </c>
      <c r="O441" s="329"/>
      <c r="P441" s="329"/>
      <c r="Q441" s="329"/>
      <c r="R441" s="320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9">
        <v>4640242180595</v>
      </c>
      <c r="E442" s="320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18" t="s">
        <v>603</v>
      </c>
      <c r="O442" s="329"/>
      <c r="P442" s="329"/>
      <c r="Q442" s="329"/>
      <c r="R442" s="320"/>
      <c r="S442" s="34"/>
      <c r="T442" s="34"/>
      <c r="U442" s="35" t="s">
        <v>65</v>
      </c>
      <c r="V442" s="303">
        <v>460</v>
      </c>
      <c r="W442" s="304">
        <f>IFERROR(IF(V442="",0,CEILING((V442/$H442),1)*$H442),"")</f>
        <v>462</v>
      </c>
      <c r="X442" s="36">
        <f>IFERROR(IF(W442=0,"",ROUNDUP(W442/H442,0)*0.00753),"")</f>
        <v>0.82830000000000004</v>
      </c>
      <c r="Y442" s="56"/>
      <c r="Z442" s="57"/>
      <c r="AD442" s="58"/>
      <c r="BA442" s="292" t="s">
        <v>1</v>
      </c>
    </row>
    <row r="443" spans="1:53" x14ac:dyDescent="0.2">
      <c r="A443" s="325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6"/>
      <c r="N443" s="333" t="s">
        <v>66</v>
      </c>
      <c r="O443" s="334"/>
      <c r="P443" s="334"/>
      <c r="Q443" s="334"/>
      <c r="R443" s="334"/>
      <c r="S443" s="334"/>
      <c r="T443" s="335"/>
      <c r="U443" s="37" t="s">
        <v>67</v>
      </c>
      <c r="V443" s="305">
        <f>IFERROR(V441/H441,"0")+IFERROR(V442/H442,"0")</f>
        <v>109.52380952380952</v>
      </c>
      <c r="W443" s="305">
        <f>IFERROR(W441/H441,"0")+IFERROR(W442/H442,"0")</f>
        <v>110</v>
      </c>
      <c r="X443" s="305">
        <f>IFERROR(IF(X441="",0,X441),"0")+IFERROR(IF(X442="",0,X442),"0")</f>
        <v>0.82830000000000004</v>
      </c>
      <c r="Y443" s="306"/>
      <c r="Z443" s="306"/>
    </row>
    <row r="444" spans="1:53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6"/>
      <c r="N444" s="333" t="s">
        <v>66</v>
      </c>
      <c r="O444" s="334"/>
      <c r="P444" s="334"/>
      <c r="Q444" s="334"/>
      <c r="R444" s="334"/>
      <c r="S444" s="334"/>
      <c r="T444" s="335"/>
      <c r="U444" s="37" t="s">
        <v>65</v>
      </c>
      <c r="V444" s="305">
        <f>IFERROR(SUM(V441:V442),"0")</f>
        <v>460</v>
      </c>
      <c r="W444" s="305">
        <f>IFERROR(SUM(W441:W442),"0")</f>
        <v>462</v>
      </c>
      <c r="X444" s="37"/>
      <c r="Y444" s="306"/>
      <c r="Z444" s="306"/>
    </row>
    <row r="445" spans="1:53" ht="14.25" customHeight="1" x14ac:dyDescent="0.25">
      <c r="A445" s="324" t="s">
        <v>68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9">
        <v>4640242180540</v>
      </c>
      <c r="E446" s="320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02" t="s">
        <v>606</v>
      </c>
      <c r="O446" s="329"/>
      <c r="P446" s="329"/>
      <c r="Q446" s="329"/>
      <c r="R446" s="320"/>
      <c r="S446" s="34"/>
      <c r="T446" s="34"/>
      <c r="U446" s="35" t="s">
        <v>65</v>
      </c>
      <c r="V446" s="303">
        <v>20</v>
      </c>
      <c r="W446" s="304">
        <f>IFERROR(IF(V446="",0,CEILING((V446/$H446),1)*$H446),"")</f>
        <v>23.4</v>
      </c>
      <c r="X446" s="36">
        <f>IFERROR(IF(W446=0,"",ROUNDUP(W446/H446,0)*0.02175),"")</f>
        <v>6.5250000000000002E-2</v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9">
        <v>4640242180557</v>
      </c>
      <c r="E447" s="320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525" t="s">
        <v>609</v>
      </c>
      <c r="O447" s="329"/>
      <c r="P447" s="329"/>
      <c r="Q447" s="329"/>
      <c r="R447" s="320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6"/>
      <c r="N448" s="333" t="s">
        <v>66</v>
      </c>
      <c r="O448" s="334"/>
      <c r="P448" s="334"/>
      <c r="Q448" s="334"/>
      <c r="R448" s="334"/>
      <c r="S448" s="334"/>
      <c r="T448" s="335"/>
      <c r="U448" s="37" t="s">
        <v>67</v>
      </c>
      <c r="V448" s="305">
        <f>IFERROR(V446/H446,"0")+IFERROR(V447/H447,"0")</f>
        <v>2.5641025641025643</v>
      </c>
      <c r="W448" s="305">
        <f>IFERROR(W446/H446,"0")+IFERROR(W447/H447,"0")</f>
        <v>3</v>
      </c>
      <c r="X448" s="305">
        <f>IFERROR(IF(X446="",0,X446),"0")+IFERROR(IF(X447="",0,X447),"0")</f>
        <v>6.5250000000000002E-2</v>
      </c>
      <c r="Y448" s="306"/>
      <c r="Z448" s="306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6"/>
      <c r="N449" s="333" t="s">
        <v>66</v>
      </c>
      <c r="O449" s="334"/>
      <c r="P449" s="334"/>
      <c r="Q449" s="334"/>
      <c r="R449" s="334"/>
      <c r="S449" s="334"/>
      <c r="T449" s="335"/>
      <c r="U449" s="37" t="s">
        <v>65</v>
      </c>
      <c r="V449" s="305">
        <f>IFERROR(SUM(V446:V447),"0")</f>
        <v>20</v>
      </c>
      <c r="W449" s="305">
        <f>IFERROR(SUM(W446:W447),"0")</f>
        <v>23.4</v>
      </c>
      <c r="X449" s="37"/>
      <c r="Y449" s="306"/>
      <c r="Z449" s="306"/>
    </row>
    <row r="450" spans="1:53" ht="16.5" customHeight="1" x14ac:dyDescent="0.25">
      <c r="A450" s="322" t="s">
        <v>610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298"/>
      <c r="Z450" s="298"/>
    </row>
    <row r="451" spans="1:53" ht="14.25" customHeight="1" x14ac:dyDescent="0.25">
      <c r="A451" s="324" t="s">
        <v>68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9">
        <v>4680115880870</v>
      </c>
      <c r="E452" s="320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29"/>
      <c r="P452" s="329"/>
      <c r="Q452" s="329"/>
      <c r="R452" s="320"/>
      <c r="S452" s="34"/>
      <c r="T452" s="34"/>
      <c r="U452" s="35" t="s">
        <v>65</v>
      </c>
      <c r="V452" s="303">
        <v>1700</v>
      </c>
      <c r="W452" s="304">
        <f>IFERROR(IF(V452="",0,CEILING((V452/$H452),1)*$H452),"")</f>
        <v>1700.3999999999999</v>
      </c>
      <c r="X452" s="36">
        <f>IFERROR(IF(W452=0,"",ROUNDUP(W452/H452,0)*0.02175),"")</f>
        <v>4.7414999999999994</v>
      </c>
      <c r="Y452" s="56"/>
      <c r="Z452" s="57"/>
      <c r="AD452" s="58"/>
      <c r="BA452" s="295" t="s">
        <v>1</v>
      </c>
    </row>
    <row r="453" spans="1:53" x14ac:dyDescent="0.2">
      <c r="A453" s="325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6"/>
      <c r="N453" s="333" t="s">
        <v>66</v>
      </c>
      <c r="O453" s="334"/>
      <c r="P453" s="334"/>
      <c r="Q453" s="334"/>
      <c r="R453" s="334"/>
      <c r="S453" s="334"/>
      <c r="T453" s="335"/>
      <c r="U453" s="37" t="s">
        <v>67</v>
      </c>
      <c r="V453" s="305">
        <f>IFERROR(V452/H452,"0")</f>
        <v>217.94871794871796</v>
      </c>
      <c r="W453" s="305">
        <f>IFERROR(W452/H452,"0")</f>
        <v>218</v>
      </c>
      <c r="X453" s="305">
        <f>IFERROR(IF(X452="",0,X452),"0")</f>
        <v>4.7414999999999994</v>
      </c>
      <c r="Y453" s="306"/>
      <c r="Z453" s="306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6"/>
      <c r="N454" s="333" t="s">
        <v>66</v>
      </c>
      <c r="O454" s="334"/>
      <c r="P454" s="334"/>
      <c r="Q454" s="334"/>
      <c r="R454" s="334"/>
      <c r="S454" s="334"/>
      <c r="T454" s="335"/>
      <c r="U454" s="37" t="s">
        <v>65</v>
      </c>
      <c r="V454" s="305">
        <f>IFERROR(SUM(V452:V452),"0")</f>
        <v>1700</v>
      </c>
      <c r="W454" s="305">
        <f>IFERROR(SUM(W452:W452),"0")</f>
        <v>1700.3999999999999</v>
      </c>
      <c r="X454" s="37"/>
      <c r="Y454" s="306"/>
      <c r="Z454" s="306"/>
    </row>
    <row r="455" spans="1:53" ht="15" customHeight="1" x14ac:dyDescent="0.2">
      <c r="A455" s="456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67"/>
      <c r="N455" s="310" t="s">
        <v>613</v>
      </c>
      <c r="O455" s="311"/>
      <c r="P455" s="311"/>
      <c r="Q455" s="311"/>
      <c r="R455" s="311"/>
      <c r="S455" s="311"/>
      <c r="T455" s="312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12085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12255.16</v>
      </c>
      <c r="X455" s="37"/>
      <c r="Y455" s="306"/>
      <c r="Z455" s="306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67"/>
      <c r="N456" s="310" t="s">
        <v>614</v>
      </c>
      <c r="O456" s="311"/>
      <c r="P456" s="311"/>
      <c r="Q456" s="311"/>
      <c r="R456" s="311"/>
      <c r="S456" s="311"/>
      <c r="T456" s="312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12838.345921594369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13018.581999999999</v>
      </c>
      <c r="X456" s="37"/>
      <c r="Y456" s="306"/>
      <c r="Z456" s="306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67"/>
      <c r="N457" s="310" t="s">
        <v>615</v>
      </c>
      <c r="O457" s="311"/>
      <c r="P457" s="311"/>
      <c r="Q457" s="311"/>
      <c r="R457" s="311"/>
      <c r="S457" s="311"/>
      <c r="T457" s="312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23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24</v>
      </c>
      <c r="X457" s="37"/>
      <c r="Y457" s="306"/>
      <c r="Z457" s="306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67"/>
      <c r="N458" s="310" t="s">
        <v>617</v>
      </c>
      <c r="O458" s="311"/>
      <c r="P458" s="311"/>
      <c r="Q458" s="311"/>
      <c r="R458" s="311"/>
      <c r="S458" s="311"/>
      <c r="T458" s="312"/>
      <c r="U458" s="37" t="s">
        <v>65</v>
      </c>
      <c r="V458" s="305">
        <f>GrossWeightTotal+PalletQtyTotal*25</f>
        <v>13413.345921594369</v>
      </c>
      <c r="W458" s="305">
        <f>GrossWeightTotalR+PalletQtyTotalR*25</f>
        <v>13618.581999999999</v>
      </c>
      <c r="X458" s="37"/>
      <c r="Y458" s="306"/>
      <c r="Z458" s="306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67"/>
      <c r="N459" s="310" t="s">
        <v>618</v>
      </c>
      <c r="O459" s="311"/>
      <c r="P459" s="311"/>
      <c r="Q459" s="311"/>
      <c r="R459" s="311"/>
      <c r="S459" s="311"/>
      <c r="T459" s="312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2176.1441031180834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2204</v>
      </c>
      <c r="X459" s="37"/>
      <c r="Y459" s="306"/>
      <c r="Z459" s="306"/>
    </row>
    <row r="460" spans="1:53" ht="14.25" customHeight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67"/>
      <c r="N460" s="310" t="s">
        <v>619</v>
      </c>
      <c r="O460" s="311"/>
      <c r="P460" s="311"/>
      <c r="Q460" s="311"/>
      <c r="R460" s="311"/>
      <c r="S460" s="311"/>
      <c r="T460" s="312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27.739669999999993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296" t="s">
        <v>59</v>
      </c>
      <c r="C462" s="307" t="s">
        <v>93</v>
      </c>
      <c r="D462" s="308"/>
      <c r="E462" s="308"/>
      <c r="F462" s="309"/>
      <c r="G462" s="307" t="s">
        <v>232</v>
      </c>
      <c r="H462" s="308"/>
      <c r="I462" s="308"/>
      <c r="J462" s="308"/>
      <c r="K462" s="308"/>
      <c r="L462" s="308"/>
      <c r="M462" s="309"/>
      <c r="N462" s="307" t="s">
        <v>425</v>
      </c>
      <c r="O462" s="309"/>
      <c r="P462" s="307" t="s">
        <v>472</v>
      </c>
      <c r="Q462" s="309"/>
      <c r="R462" s="296" t="s">
        <v>542</v>
      </c>
      <c r="S462" s="307" t="s">
        <v>584</v>
      </c>
      <c r="T462" s="309"/>
      <c r="U462" s="297"/>
      <c r="Z462" s="52"/>
      <c r="AC462" s="297"/>
    </row>
    <row r="463" spans="1:53" ht="14.25" customHeight="1" thickTop="1" x14ac:dyDescent="0.2">
      <c r="A463" s="391" t="s">
        <v>622</v>
      </c>
      <c r="B463" s="307" t="s">
        <v>59</v>
      </c>
      <c r="C463" s="307" t="s">
        <v>94</v>
      </c>
      <c r="D463" s="307" t="s">
        <v>102</v>
      </c>
      <c r="E463" s="307" t="s">
        <v>93</v>
      </c>
      <c r="F463" s="307" t="s">
        <v>225</v>
      </c>
      <c r="G463" s="307" t="s">
        <v>233</v>
      </c>
      <c r="H463" s="307" t="s">
        <v>240</v>
      </c>
      <c r="I463" s="307" t="s">
        <v>257</v>
      </c>
      <c r="J463" s="307" t="s">
        <v>317</v>
      </c>
      <c r="K463" s="297"/>
      <c r="L463" s="307" t="s">
        <v>393</v>
      </c>
      <c r="M463" s="307" t="s">
        <v>411</v>
      </c>
      <c r="N463" s="307" t="s">
        <v>426</v>
      </c>
      <c r="O463" s="307" t="s">
        <v>449</v>
      </c>
      <c r="P463" s="307" t="s">
        <v>473</v>
      </c>
      <c r="Q463" s="307" t="s">
        <v>520</v>
      </c>
      <c r="R463" s="307" t="s">
        <v>542</v>
      </c>
      <c r="S463" s="307" t="s">
        <v>585</v>
      </c>
      <c r="T463" s="307" t="s">
        <v>610</v>
      </c>
      <c r="U463" s="297"/>
      <c r="Z463" s="52"/>
      <c r="AC463" s="297"/>
    </row>
    <row r="464" spans="1:53" ht="13.5" customHeight="1" thickBot="1" x14ac:dyDescent="0.25">
      <c r="A464" s="392"/>
      <c r="B464" s="370"/>
      <c r="C464" s="370"/>
      <c r="D464" s="370"/>
      <c r="E464" s="370"/>
      <c r="F464" s="370"/>
      <c r="G464" s="370"/>
      <c r="H464" s="370"/>
      <c r="I464" s="370"/>
      <c r="J464" s="370"/>
      <c r="K464" s="297"/>
      <c r="L464" s="370"/>
      <c r="M464" s="370"/>
      <c r="N464" s="370"/>
      <c r="O464" s="370"/>
      <c r="P464" s="370"/>
      <c r="Q464" s="370"/>
      <c r="R464" s="370"/>
      <c r="S464" s="370"/>
      <c r="T464" s="370"/>
      <c r="U464" s="297"/>
      <c r="Z464" s="52"/>
      <c r="AC464" s="297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43.2</v>
      </c>
      <c r="D465" s="46">
        <f>IFERROR(W55*1,"0")+IFERROR(W56*1,"0")+IFERROR(W57*1,"0")+IFERROR(W58*1,"0")</f>
        <v>145.80000000000001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387.09999999999997</v>
      </c>
      <c r="F465" s="46">
        <f>IFERROR(W126*1,"0")+IFERROR(W127*1,"0")+IFERROR(W128*1,"0")</f>
        <v>248.39999999999998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380.1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2289.6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913.19999999999993</v>
      </c>
      <c r="K465" s="297"/>
      <c r="L465" s="46">
        <f>IFERROR(W254*1,"0")+IFERROR(W255*1,"0")+IFERROR(W256*1,"0")+IFERROR(W257*1,"0")+IFERROR(W258*1,"0")+IFERROR(W259*1,"0")+IFERROR(W260*1,"0")+IFERROR(W264*1,"0")+IFERROR(W265*1,"0")</f>
        <v>113.30000000000001</v>
      </c>
      <c r="M465" s="46">
        <f>IFERROR(W270*1,"0")+IFERROR(W274*1,"0")+IFERROR(W275*1,"0")+IFERROR(W276*1,"0")+IFERROR(W280*1,"0")+IFERROR(W284*1,"0")</f>
        <v>257.76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776.6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433.43999999999994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869.40000000000009</v>
      </c>
      <c r="Q465" s="46">
        <f>IFERROR(W377*1,"0")+IFERROR(W378*1,"0")+IFERROR(W382*1,"0")+IFERROR(W383*1,"0")+IFERROR(W384*1,"0")+IFERROR(W385*1,"0")+IFERROR(W386*1,"0")+IFERROR(W387*1,"0")+IFERROR(W388*1,"0")+IFERROR(W392*1,"0")</f>
        <v>1266.5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1680.9600000000003</v>
      </c>
      <c r="S465" s="46">
        <f>IFERROR(W431*1,"0")+IFERROR(W432*1,"0")+IFERROR(W436*1,"0")+IFERROR(W437*1,"0")+IFERROR(W441*1,"0")+IFERROR(W442*1,"0")+IFERROR(W446*1,"0")+IFERROR(W447*1,"0")</f>
        <v>749.4</v>
      </c>
      <c r="T465" s="46">
        <f>IFERROR(W452*1,"0")</f>
        <v>1700.3999999999999</v>
      </c>
      <c r="U465" s="297"/>
      <c r="Z465" s="52"/>
      <c r="AC465" s="297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D410:E410"/>
    <mergeCell ref="N245:T245"/>
    <mergeCell ref="S462:T462"/>
    <mergeCell ref="N172:R172"/>
    <mergeCell ref="D357:E357"/>
    <mergeCell ref="N379:T379"/>
    <mergeCell ref="D400:E400"/>
    <mergeCell ref="A409:X409"/>
    <mergeCell ref="N236:R236"/>
    <mergeCell ref="A333:X333"/>
    <mergeCell ref="A389:M390"/>
    <mergeCell ref="N290:R290"/>
    <mergeCell ref="D436:E436"/>
    <mergeCell ref="D292:E292"/>
    <mergeCell ref="A371:X371"/>
    <mergeCell ref="N417:R417"/>
    <mergeCell ref="D227:E227"/>
    <mergeCell ref="D447:E447"/>
    <mergeCell ref="N24:T24"/>
    <mergeCell ref="H9:I9"/>
    <mergeCell ref="N89:T89"/>
    <mergeCell ref="N453:T453"/>
    <mergeCell ref="D297:E297"/>
    <mergeCell ref="N93:R93"/>
    <mergeCell ref="N264:R264"/>
    <mergeCell ref="A298:M299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44:T44"/>
    <mergeCell ref="N215:T215"/>
    <mergeCell ref="N421:T421"/>
    <mergeCell ref="D442:E442"/>
    <mergeCell ref="N408:T408"/>
    <mergeCell ref="A375:X375"/>
    <mergeCell ref="D30:E30"/>
    <mergeCell ref="D432:E432"/>
    <mergeCell ref="N307:T307"/>
    <mergeCell ref="D353:E353"/>
    <mergeCell ref="D67:E67"/>
    <mergeCell ref="D229:E229"/>
    <mergeCell ref="A36:M37"/>
    <mergeCell ref="A133:X133"/>
    <mergeCell ref="H5:L5"/>
    <mergeCell ref="N257:R257"/>
    <mergeCell ref="N448:T448"/>
    <mergeCell ref="N275:R275"/>
    <mergeCell ref="N175:R175"/>
    <mergeCell ref="N346:R346"/>
    <mergeCell ref="A252:X252"/>
    <mergeCell ref="B17:B18"/>
    <mergeCell ref="A222:M223"/>
    <mergeCell ref="A149:M150"/>
    <mergeCell ref="A271:M272"/>
    <mergeCell ref="N112:R112"/>
    <mergeCell ref="D258:E258"/>
    <mergeCell ref="N106:R106"/>
    <mergeCell ref="N404:R404"/>
    <mergeCell ref="N56:R56"/>
    <mergeCell ref="T10:U10"/>
    <mergeCell ref="N323:R323"/>
    <mergeCell ref="N32:T32"/>
    <mergeCell ref="W17:W18"/>
    <mergeCell ref="N270:R270"/>
    <mergeCell ref="D142:E142"/>
    <mergeCell ref="D378:E378"/>
    <mergeCell ref="N49:R49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161:T161"/>
    <mergeCell ref="N332:T332"/>
    <mergeCell ref="N459:T459"/>
    <mergeCell ref="A288:X288"/>
    <mergeCell ref="N399:R399"/>
    <mergeCell ref="N178:R178"/>
    <mergeCell ref="D110:E110"/>
    <mergeCell ref="A373:M374"/>
    <mergeCell ref="A155:M156"/>
    <mergeCell ref="R6:S9"/>
    <mergeCell ref="N2:U3"/>
    <mergeCell ref="N207:R207"/>
    <mergeCell ref="A61:X61"/>
    <mergeCell ref="N334:R334"/>
    <mergeCell ref="BA17:BA18"/>
    <mergeCell ref="N123:T123"/>
    <mergeCell ref="D144:E144"/>
    <mergeCell ref="D315:E315"/>
    <mergeCell ref="N113:R113"/>
    <mergeCell ref="N173:R173"/>
    <mergeCell ref="D302:E302"/>
    <mergeCell ref="N100:R100"/>
    <mergeCell ref="A54:X54"/>
    <mergeCell ref="N94:R94"/>
    <mergeCell ref="N60:T60"/>
    <mergeCell ref="N187:T187"/>
    <mergeCell ref="D208:E208"/>
    <mergeCell ref="AA17:AC18"/>
    <mergeCell ref="A217:X217"/>
    <mergeCell ref="A283:X283"/>
    <mergeCell ref="D28:E28"/>
    <mergeCell ref="D92:E92"/>
    <mergeCell ref="D55:E55"/>
    <mergeCell ref="R463:R464"/>
    <mergeCell ref="N422:T422"/>
    <mergeCell ref="D406:E406"/>
    <mergeCell ref="N45:T45"/>
    <mergeCell ref="N216:T216"/>
    <mergeCell ref="N343:T343"/>
    <mergeCell ref="N281:T281"/>
    <mergeCell ref="N127:R127"/>
    <mergeCell ref="N176:R176"/>
    <mergeCell ref="N347:R347"/>
    <mergeCell ref="N193:T193"/>
    <mergeCell ref="D214:E214"/>
    <mergeCell ref="D284:E284"/>
    <mergeCell ref="N64:R64"/>
    <mergeCell ref="N120:R120"/>
    <mergeCell ref="N191:R191"/>
    <mergeCell ref="N362:R362"/>
    <mergeCell ref="D259:E259"/>
    <mergeCell ref="N349:R349"/>
    <mergeCell ref="N128:R128"/>
    <mergeCell ref="N364:R364"/>
    <mergeCell ref="N220:R220"/>
    <mergeCell ref="D236:E236"/>
    <mergeCell ref="D117:E11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A412:M413"/>
    <mergeCell ref="O10:P10"/>
    <mergeCell ref="A273:X273"/>
    <mergeCell ref="N335:T335"/>
    <mergeCell ref="N75:R75"/>
    <mergeCell ref="D356:E356"/>
    <mergeCell ref="D8:L8"/>
    <mergeCell ref="N39:R39"/>
    <mergeCell ref="A91:X91"/>
    <mergeCell ref="D87:E87"/>
    <mergeCell ref="D31:E31"/>
    <mergeCell ref="D158:E158"/>
    <mergeCell ref="D329:E329"/>
    <mergeCell ref="M463:M464"/>
    <mergeCell ref="O463:O464"/>
    <mergeCell ref="N114:T114"/>
    <mergeCell ref="A307:M308"/>
    <mergeCell ref="D145:E145"/>
    <mergeCell ref="D316:E316"/>
    <mergeCell ref="D387:E387"/>
    <mergeCell ref="N400:R400"/>
    <mergeCell ref="D210:E210"/>
    <mergeCell ref="N166:R166"/>
    <mergeCell ref="N188:T188"/>
    <mergeCell ref="D147:E147"/>
    <mergeCell ref="D209:E209"/>
    <mergeCell ref="N402:R402"/>
    <mergeCell ref="D274:E274"/>
    <mergeCell ref="D301:E301"/>
    <mergeCell ref="A311:M312"/>
    <mergeCell ref="N352:R352"/>
    <mergeCell ref="N130:T130"/>
    <mergeCell ref="D382:E382"/>
    <mergeCell ref="P462:Q462"/>
    <mergeCell ref="N415:R415"/>
    <mergeCell ref="A246:X246"/>
    <mergeCell ref="N357:R357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50:R50"/>
    <mergeCell ref="N221:R221"/>
    <mergeCell ref="N292:R292"/>
    <mergeCell ref="A453:M454"/>
    <mergeCell ref="N350:R350"/>
    <mergeCell ref="A104:X104"/>
    <mergeCell ref="N250:T250"/>
    <mergeCell ref="N443:T443"/>
    <mergeCell ref="I17:I18"/>
    <mergeCell ref="D141:E141"/>
    <mergeCell ref="A321:X321"/>
    <mergeCell ref="D135:E135"/>
    <mergeCell ref="D306:E306"/>
    <mergeCell ref="D377:E377"/>
    <mergeCell ref="N212:T212"/>
    <mergeCell ref="N383:R383"/>
    <mergeCell ref="N386:R386"/>
    <mergeCell ref="D352:E352"/>
    <mergeCell ref="N439:T439"/>
    <mergeCell ref="D327:E327"/>
    <mergeCell ref="N452:R452"/>
    <mergeCell ref="D398:E398"/>
    <mergeCell ref="N233:T233"/>
    <mergeCell ref="N37:T37"/>
    <mergeCell ref="A62:X62"/>
    <mergeCell ref="N28:R28"/>
    <mergeCell ref="N199:R199"/>
    <mergeCell ref="T12:U12"/>
    <mergeCell ref="N51:T51"/>
    <mergeCell ref="D72:E72"/>
    <mergeCell ref="N122:T122"/>
    <mergeCell ref="A81:X81"/>
    <mergeCell ref="N368:R368"/>
    <mergeCell ref="N239:T239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N219:R219"/>
    <mergeCell ref="O11:P11"/>
    <mergeCell ref="N205:R205"/>
    <mergeCell ref="D322:E322"/>
    <mergeCell ref="N447:R447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N304:T304"/>
    <mergeCell ref="D330:E330"/>
    <mergeCell ref="A187:M188"/>
    <mergeCell ref="A358:M359"/>
    <mergeCell ref="N255:R255"/>
    <mergeCell ref="D96:E96"/>
    <mergeCell ref="N319:T319"/>
    <mergeCell ref="AD17:AD18"/>
    <mergeCell ref="N142:R142"/>
    <mergeCell ref="D88:E88"/>
    <mergeCell ref="L463:L464"/>
    <mergeCell ref="D26:E26"/>
    <mergeCell ref="D148:E148"/>
    <mergeCell ref="N303:T303"/>
    <mergeCell ref="N378:R378"/>
    <mergeCell ref="N403:R403"/>
    <mergeCell ref="D463:D464"/>
    <mergeCell ref="N55:R55"/>
    <mergeCell ref="F463:F464"/>
    <mergeCell ref="N126:R126"/>
    <mergeCell ref="N424:R424"/>
    <mergeCell ref="N218:R218"/>
    <mergeCell ref="N411:R411"/>
    <mergeCell ref="A25:X25"/>
    <mergeCell ref="D388:E388"/>
    <mergeCell ref="N438:T438"/>
    <mergeCell ref="N369:T369"/>
    <mergeCell ref="N436:R436"/>
    <mergeCell ref="N437:R437"/>
    <mergeCell ref="T463:T464"/>
    <mergeCell ref="N251:T251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K17:K18"/>
    <mergeCell ref="A20:X20"/>
    <mergeCell ref="C17:C18"/>
    <mergeCell ref="A125:X125"/>
    <mergeCell ref="N231:R231"/>
    <mergeCell ref="N431:R431"/>
    <mergeCell ref="N380:T380"/>
    <mergeCell ref="D230:E230"/>
    <mergeCell ref="D401:E401"/>
    <mergeCell ref="D9:E9"/>
    <mergeCell ref="D180:E180"/>
    <mergeCell ref="D118:E118"/>
    <mergeCell ref="D416:E416"/>
    <mergeCell ref="D93:E93"/>
    <mergeCell ref="D264:E264"/>
    <mergeCell ref="N370:T370"/>
    <mergeCell ref="D220:E220"/>
    <mergeCell ref="A344:X344"/>
    <mergeCell ref="E463:E464"/>
    <mergeCell ref="G463:G464"/>
    <mergeCell ref="D328:E328"/>
    <mergeCell ref="N372:R372"/>
    <mergeCell ref="D345:E345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347:E347"/>
    <mergeCell ref="N457:T457"/>
    <mergeCell ref="N432:R432"/>
    <mergeCell ref="D200:E200"/>
    <mergeCell ref="D108:E108"/>
    <mergeCell ref="N101:R101"/>
    <mergeCell ref="D109:E109"/>
    <mergeCell ref="D280:E280"/>
    <mergeCell ref="N324:T324"/>
    <mergeCell ref="N76:R76"/>
    <mergeCell ref="A131:X131"/>
    <mergeCell ref="D295:E295"/>
    <mergeCell ref="D178:E178"/>
    <mergeCell ref="D127:E127"/>
    <mergeCell ref="N155:T155"/>
    <mergeCell ref="D176:E176"/>
    <mergeCell ref="D106:E106"/>
    <mergeCell ref="D77:E77"/>
    <mergeCell ref="N168:T168"/>
    <mergeCell ref="N302:R302"/>
    <mergeCell ref="D174:E174"/>
    <mergeCell ref="A232:M233"/>
    <mergeCell ref="T5:U5"/>
    <mergeCell ref="D119:E119"/>
    <mergeCell ref="A137:M138"/>
    <mergeCell ref="N174:R174"/>
    <mergeCell ref="U17:U18"/>
    <mergeCell ref="D190:E190"/>
    <mergeCell ref="N361:R361"/>
    <mergeCell ref="N90:T90"/>
    <mergeCell ref="D111:E111"/>
    <mergeCell ref="N261:T261"/>
    <mergeCell ref="D183:E183"/>
    <mergeCell ref="A335:M336"/>
    <mergeCell ref="A21:X21"/>
    <mergeCell ref="D248:E248"/>
    <mergeCell ref="D219:E219"/>
    <mergeCell ref="D275:E275"/>
    <mergeCell ref="N325:T325"/>
    <mergeCell ref="T6:U9"/>
    <mergeCell ref="N77:R77"/>
    <mergeCell ref="D340:E340"/>
    <mergeCell ref="D185:E185"/>
    <mergeCell ref="A194:X194"/>
    <mergeCell ref="N92:R92"/>
    <mergeCell ref="N156:T156"/>
    <mergeCell ref="N463:N464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A261:M262"/>
    <mergeCell ref="N329:R329"/>
    <mergeCell ref="N167:T167"/>
    <mergeCell ref="N272:T272"/>
    <mergeCell ref="D372:E372"/>
    <mergeCell ref="D424:E424"/>
    <mergeCell ref="N260:R260"/>
    <mergeCell ref="D399:E399"/>
    <mergeCell ref="A44:M45"/>
    <mergeCell ref="A215:M216"/>
    <mergeCell ref="A337:X337"/>
    <mergeCell ref="N299:T299"/>
    <mergeCell ref="N99:R99"/>
    <mergeCell ref="N74:R74"/>
    <mergeCell ref="D7:L7"/>
    <mergeCell ref="A281:M282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200:R200"/>
    <mergeCell ref="N229:R229"/>
    <mergeCell ref="N265:R265"/>
    <mergeCell ref="N145:R145"/>
    <mergeCell ref="N316:R316"/>
    <mergeCell ref="A360:X360"/>
    <mergeCell ref="D203:E203"/>
    <mergeCell ref="N159:R159"/>
    <mergeCell ref="N330:R330"/>
    <mergeCell ref="N97:R97"/>
    <mergeCell ref="A455:M460"/>
    <mergeCell ref="A277:M278"/>
    <mergeCell ref="D425:E425"/>
    <mergeCell ref="N96:R96"/>
    <mergeCell ref="D420:E420"/>
    <mergeCell ref="D207:E207"/>
    <mergeCell ref="D256:E256"/>
    <mergeCell ref="D383:E383"/>
    <mergeCell ref="A287:X287"/>
    <mergeCell ref="D172:E172"/>
    <mergeCell ref="N153:R153"/>
    <mergeCell ref="N405:R405"/>
    <mergeCell ref="N184:R184"/>
    <mergeCell ref="N387:R387"/>
    <mergeCell ref="A339:X339"/>
    <mergeCell ref="N310:R310"/>
    <mergeCell ref="A266:M267"/>
    <mergeCell ref="D182:E182"/>
    <mergeCell ref="N163:R163"/>
    <mergeCell ref="A331:M332"/>
    <mergeCell ref="D296:E296"/>
    <mergeCell ref="N462:O462"/>
    <mergeCell ref="N98:R98"/>
    <mergeCell ref="D75:E75"/>
    <mergeCell ref="D206:E206"/>
    <mergeCell ref="N41:T41"/>
    <mergeCell ref="N277:T277"/>
    <mergeCell ref="D181:E181"/>
    <mergeCell ref="A152:X152"/>
    <mergeCell ref="A160:M161"/>
    <mergeCell ref="A450:X450"/>
    <mergeCell ref="A211:M212"/>
    <mergeCell ref="N410:R410"/>
    <mergeCell ref="D418:E418"/>
    <mergeCell ref="N254:R254"/>
    <mergeCell ref="D153:E153"/>
    <mergeCell ref="D64:E64"/>
    <mergeCell ref="D362:E362"/>
    <mergeCell ref="N262:T262"/>
    <mergeCell ref="D349:E349"/>
    <mergeCell ref="A407:M408"/>
    <mergeCell ref="N455:T455"/>
    <mergeCell ref="N108:R108"/>
    <mergeCell ref="H1:O1"/>
    <mergeCell ref="A448:M449"/>
    <mergeCell ref="D199:E199"/>
    <mergeCell ref="N280:R280"/>
    <mergeCell ref="A268:X268"/>
    <mergeCell ref="A305:X305"/>
    <mergeCell ref="D186:E186"/>
    <mergeCell ref="N345:R345"/>
    <mergeCell ref="O9:P9"/>
    <mergeCell ref="D364:E364"/>
    <mergeCell ref="N22:R22"/>
    <mergeCell ref="A397:X397"/>
    <mergeCell ref="D65:E65"/>
    <mergeCell ref="N359:T359"/>
    <mergeCell ref="N36:T36"/>
    <mergeCell ref="A381:X381"/>
    <mergeCell ref="N394:T394"/>
    <mergeCell ref="D415:E415"/>
    <mergeCell ref="N401:R401"/>
    <mergeCell ref="D85:E85"/>
    <mergeCell ref="H17:H18"/>
    <mergeCell ref="D204:E204"/>
    <mergeCell ref="A42:X42"/>
    <mergeCell ref="D198:E198"/>
    <mergeCell ref="Z17:Z18"/>
    <mergeCell ref="N271:T271"/>
    <mergeCell ref="H463:H464"/>
    <mergeCell ref="N336:T336"/>
    <mergeCell ref="J463:J464"/>
    <mergeCell ref="B463:B464"/>
    <mergeCell ref="A393:M394"/>
    <mergeCell ref="D446:E446"/>
    <mergeCell ref="A140:X140"/>
    <mergeCell ref="N111:R111"/>
    <mergeCell ref="A32:M33"/>
    <mergeCell ref="A303:M304"/>
    <mergeCell ref="D146:E146"/>
    <mergeCell ref="D317:E317"/>
    <mergeCell ref="N119:R119"/>
    <mergeCell ref="D83:E83"/>
    <mergeCell ref="D143:E143"/>
    <mergeCell ref="N398:R398"/>
    <mergeCell ref="D441:E441"/>
    <mergeCell ref="A279:X279"/>
    <mergeCell ref="D368:E368"/>
    <mergeCell ref="N177:R177"/>
    <mergeCell ref="N412:T412"/>
    <mergeCell ref="A300:X300"/>
    <mergeCell ref="N426:T426"/>
    <mergeCell ref="N413:T413"/>
    <mergeCell ref="H10:L10"/>
    <mergeCell ref="A250:M251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N59:T59"/>
    <mergeCell ref="N256:R256"/>
    <mergeCell ref="D128:E128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N296:R296"/>
    <mergeCell ref="N418:R418"/>
    <mergeCell ref="N356:R356"/>
    <mergeCell ref="D35:E35"/>
    <mergeCell ref="D437:E437"/>
    <mergeCell ref="D228:E228"/>
    <mergeCell ref="D404:E404"/>
    <mergeCell ref="D10:E10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301:R301"/>
    <mergeCell ref="M17:M18"/>
    <mergeCell ref="O8:P8"/>
    <mergeCell ref="N69:R69"/>
    <mergeCell ref="N196:R196"/>
    <mergeCell ref="D177:E177"/>
    <mergeCell ref="N354:R354"/>
    <mergeCell ref="D226:E226"/>
    <mergeCell ref="D164:E164"/>
    <mergeCell ref="N198:R198"/>
    <mergeCell ref="N225:R225"/>
    <mergeCell ref="D241:E241"/>
    <mergeCell ref="A463:A464"/>
    <mergeCell ref="A326:X326"/>
    <mergeCell ref="D385:E385"/>
    <mergeCell ref="C463:C464"/>
    <mergeCell ref="N105:R105"/>
    <mergeCell ref="N276:R276"/>
    <mergeCell ref="N43:R43"/>
    <mergeCell ref="N214:R214"/>
    <mergeCell ref="D86:E86"/>
    <mergeCell ref="D257:E257"/>
    <mergeCell ref="N192:T192"/>
    <mergeCell ref="N341:R341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67:R67"/>
    <mergeCell ref="N223:T223"/>
    <mergeCell ref="N230:R230"/>
    <mergeCell ref="A324:M325"/>
    <mergeCell ref="N209:R209"/>
    <mergeCell ref="D76:E76"/>
    <mergeCell ref="N135:R135"/>
    <mergeCell ref="N306:R306"/>
    <mergeCell ref="F10:G10"/>
    <mergeCell ref="N227:R227"/>
    <mergeCell ref="N110:R110"/>
    <mergeCell ref="D243:E243"/>
    <mergeCell ref="D99:E99"/>
    <mergeCell ref="N149:T149"/>
    <mergeCell ref="D270:E270"/>
    <mergeCell ref="N35:R35"/>
    <mergeCell ref="N206:R206"/>
    <mergeCell ref="G17:G18"/>
    <mergeCell ref="N109:R109"/>
    <mergeCell ref="A151:X151"/>
    <mergeCell ref="A213:X213"/>
    <mergeCell ref="D39:E39"/>
    <mergeCell ref="A124:X124"/>
    <mergeCell ref="N95:R95"/>
    <mergeCell ref="N70:R70"/>
    <mergeCell ref="N26:R26"/>
    <mergeCell ref="A79:M80"/>
    <mergeCell ref="N40:T40"/>
    <mergeCell ref="F5:G5"/>
    <mergeCell ref="A14:L14"/>
    <mergeCell ref="A47:X47"/>
    <mergeCell ref="N322:R322"/>
    <mergeCell ref="D175:E175"/>
    <mergeCell ref="N82:R82"/>
    <mergeCell ref="T11:U11"/>
    <mergeCell ref="D221:E221"/>
    <mergeCell ref="D392:E392"/>
    <mergeCell ref="N57:R57"/>
    <mergeCell ref="N267:T267"/>
    <mergeCell ref="A122:M123"/>
    <mergeCell ref="N293:R293"/>
    <mergeCell ref="D165:E165"/>
    <mergeCell ref="N146:R146"/>
    <mergeCell ref="N317:R317"/>
    <mergeCell ref="D249:E249"/>
    <mergeCell ref="N320:T320"/>
    <mergeCell ref="N164:R164"/>
    <mergeCell ref="A12:L12"/>
    <mergeCell ref="D310:E310"/>
    <mergeCell ref="A189:X189"/>
    <mergeCell ref="N291:R291"/>
    <mergeCell ref="N80:T80"/>
    <mergeCell ref="O5:P5"/>
    <mergeCell ref="N143:R143"/>
    <mergeCell ref="D49:E49"/>
    <mergeCell ref="J9:L9"/>
    <mergeCell ref="R5:S5"/>
    <mergeCell ref="A8:C8"/>
    <mergeCell ref="A10:C10"/>
    <mergeCell ref="Q463:Q464"/>
    <mergeCell ref="D323:E323"/>
    <mergeCell ref="N373:T373"/>
    <mergeCell ref="I463:I464"/>
    <mergeCell ref="S463:S464"/>
    <mergeCell ref="N33:T33"/>
    <mergeCell ref="D29:E29"/>
    <mergeCell ref="N244:T244"/>
    <mergeCell ref="D265:E265"/>
    <mergeCell ref="A169:X169"/>
    <mergeCell ref="N366:T366"/>
    <mergeCell ref="A396:X396"/>
    <mergeCell ref="D452:E452"/>
    <mergeCell ref="N358:T358"/>
    <mergeCell ref="A40:M41"/>
    <mergeCell ref="N137:T137"/>
    <mergeCell ref="A162:X162"/>
    <mergeCell ref="N441:R441"/>
    <mergeCell ref="N248:R248"/>
    <mergeCell ref="F17:F18"/>
    <mergeCell ref="D120:E120"/>
    <mergeCell ref="A195:X195"/>
    <mergeCell ref="N235:R235"/>
    <mergeCell ref="D242:E242"/>
    <mergeCell ref="N297:R297"/>
    <mergeCell ref="D107:E107"/>
    <mergeCell ref="D163:E163"/>
    <mergeCell ref="A116:X116"/>
    <mergeCell ref="A369:M370"/>
    <mergeCell ref="A309:X309"/>
    <mergeCell ref="D405:E405"/>
    <mergeCell ref="N136:R136"/>
    <mergeCell ref="N185:R185"/>
    <mergeCell ref="A414:X414"/>
    <mergeCell ref="N85:R85"/>
    <mergeCell ref="A429:X429"/>
    <mergeCell ref="N327:R327"/>
    <mergeCell ref="D121:E121"/>
    <mergeCell ref="A438:M439"/>
    <mergeCell ref="D105:E105"/>
    <mergeCell ref="D276:E276"/>
    <mergeCell ref="N23:T23"/>
    <mergeCell ref="A48:X48"/>
    <mergeCell ref="N388:R388"/>
    <mergeCell ref="N427:T427"/>
    <mergeCell ref="N27:R27"/>
    <mergeCell ref="N83:R83"/>
    <mergeCell ref="N154:R154"/>
    <mergeCell ref="D191:E191"/>
    <mergeCell ref="N285:T285"/>
    <mergeCell ref="D237:E237"/>
    <mergeCell ref="A426:M427"/>
    <mergeCell ref="D170:E170"/>
    <mergeCell ref="D341:E341"/>
    <mergeCell ref="N72:R72"/>
    <mergeCell ref="D218:E218"/>
    <mergeCell ref="N204:R204"/>
    <mergeCell ref="N308:T308"/>
    <mergeCell ref="D247:E247"/>
    <mergeCell ref="A51:M52"/>
    <mergeCell ref="N141:R141"/>
    <mergeCell ref="N377:R377"/>
    <mergeCell ref="N420:R420"/>
    <mergeCell ref="A423:X423"/>
    <mergeCell ref="D101:E101"/>
    <mergeCell ref="Y17:Y18"/>
    <mergeCell ref="A139:X139"/>
    <mergeCell ref="D57:E57"/>
    <mergeCell ref="D355:E355"/>
    <mergeCell ref="D293:E293"/>
    <mergeCell ref="N138:T138"/>
    <mergeCell ref="D97:E97"/>
    <mergeCell ref="N180:R180"/>
    <mergeCell ref="N374:T374"/>
    <mergeCell ref="N247:R247"/>
    <mergeCell ref="N311:T311"/>
    <mergeCell ref="A285:M286"/>
    <mergeCell ref="N182:R182"/>
    <mergeCell ref="N232:T232"/>
    <mergeCell ref="D184:E184"/>
    <mergeCell ref="N274:R274"/>
    <mergeCell ref="N84:R84"/>
    <mergeCell ref="N249:R249"/>
    <mergeCell ref="A253:X253"/>
    <mergeCell ref="A53:X53"/>
    <mergeCell ref="N150:T150"/>
    <mergeCell ref="D171:E171"/>
    <mergeCell ref="A240:X240"/>
    <mergeCell ref="A19:X19"/>
    <mergeCell ref="G462:M462"/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A59:M60"/>
    <mergeCell ref="N456:T456"/>
    <mergeCell ref="D291:E291"/>
    <mergeCell ref="D95:E95"/>
    <mergeCell ref="S17:T17"/>
    <mergeCell ref="N385:R385"/>
    <mergeCell ref="N340:R340"/>
    <mergeCell ref="N449:T449"/>
    <mergeCell ref="A433:M434"/>
    <mergeCell ref="A13:L13"/>
    <mergeCell ref="N88:R88"/>
    <mergeCell ref="N259:R259"/>
    <mergeCell ref="D196:E196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2023-11-07T09:24:05Z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