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7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9" i="1" l="1"/>
  <c r="V458" i="1"/>
  <c r="V460" i="1" s="1"/>
  <c r="V456" i="1"/>
  <c r="W455" i="1"/>
  <c r="V455" i="1"/>
  <c r="W454" i="1"/>
  <c r="N454" i="1"/>
  <c r="V451" i="1"/>
  <c r="V450" i="1"/>
  <c r="W449" i="1"/>
  <c r="X449" i="1" s="1"/>
  <c r="X448" i="1"/>
  <c r="X450" i="1" s="1"/>
  <c r="W448" i="1"/>
  <c r="V446" i="1"/>
  <c r="V445" i="1"/>
  <c r="W444" i="1"/>
  <c r="X444" i="1" s="1"/>
  <c r="W443" i="1"/>
  <c r="W445" i="1" s="1"/>
  <c r="W441" i="1"/>
  <c r="V441" i="1"/>
  <c r="V440" i="1"/>
  <c r="X439" i="1"/>
  <c r="W439" i="1"/>
  <c r="W438" i="1"/>
  <c r="W436" i="1"/>
  <c r="V436" i="1"/>
  <c r="V435" i="1"/>
  <c r="W434" i="1"/>
  <c r="X434" i="1" s="1"/>
  <c r="X433" i="1"/>
  <c r="X435" i="1" s="1"/>
  <c r="W433" i="1"/>
  <c r="V429" i="1"/>
  <c r="W428" i="1"/>
  <c r="V428" i="1"/>
  <c r="W427" i="1"/>
  <c r="X427" i="1" s="1"/>
  <c r="N427" i="1"/>
  <c r="W426" i="1"/>
  <c r="W429" i="1" s="1"/>
  <c r="N426" i="1"/>
  <c r="V424" i="1"/>
  <c r="V423" i="1"/>
  <c r="W422" i="1"/>
  <c r="X422" i="1" s="1"/>
  <c r="W421" i="1"/>
  <c r="W423" i="1" s="1"/>
  <c r="W420" i="1"/>
  <c r="X420" i="1" s="1"/>
  <c r="W419" i="1"/>
  <c r="X419" i="1" s="1"/>
  <c r="N419" i="1"/>
  <c r="W418" i="1"/>
  <c r="X418" i="1" s="1"/>
  <c r="N418" i="1"/>
  <c r="W417" i="1"/>
  <c r="X417" i="1" s="1"/>
  <c r="N417" i="1"/>
  <c r="W415" i="1"/>
  <c r="V415" i="1"/>
  <c r="W414" i="1"/>
  <c r="V414" i="1"/>
  <c r="W413" i="1"/>
  <c r="X413" i="1" s="1"/>
  <c r="N413" i="1"/>
  <c r="X412" i="1"/>
  <c r="X414" i="1" s="1"/>
  <c r="W412" i="1"/>
  <c r="N412" i="1"/>
  <c r="V410" i="1"/>
  <c r="V409" i="1"/>
  <c r="X408" i="1"/>
  <c r="W408" i="1"/>
  <c r="N408" i="1"/>
  <c r="X407" i="1"/>
  <c r="W407" i="1"/>
  <c r="N407" i="1"/>
  <c r="W406" i="1"/>
  <c r="X406" i="1" s="1"/>
  <c r="N406" i="1"/>
  <c r="W405" i="1"/>
  <c r="X405" i="1" s="1"/>
  <c r="N405" i="1"/>
  <c r="X404" i="1"/>
  <c r="W404" i="1"/>
  <c r="N404" i="1"/>
  <c r="W403" i="1"/>
  <c r="X403" i="1" s="1"/>
  <c r="N403" i="1"/>
  <c r="W402" i="1"/>
  <c r="X402" i="1" s="1"/>
  <c r="N402" i="1"/>
  <c r="W401" i="1"/>
  <c r="X401" i="1" s="1"/>
  <c r="N401" i="1"/>
  <c r="X400" i="1"/>
  <c r="W400" i="1"/>
  <c r="N400" i="1"/>
  <c r="W396" i="1"/>
  <c r="V396" i="1"/>
  <c r="W395" i="1"/>
  <c r="V395" i="1"/>
  <c r="X394" i="1"/>
  <c r="X395" i="1" s="1"/>
  <c r="W394" i="1"/>
  <c r="N394" i="1"/>
  <c r="V392" i="1"/>
  <c r="V391" i="1"/>
  <c r="X390" i="1"/>
  <c r="W390" i="1"/>
  <c r="N390" i="1"/>
  <c r="X389" i="1"/>
  <c r="W389" i="1"/>
  <c r="N389" i="1"/>
  <c r="W388" i="1"/>
  <c r="X388" i="1" s="1"/>
  <c r="N388" i="1"/>
  <c r="W387" i="1"/>
  <c r="X387" i="1" s="1"/>
  <c r="W386" i="1"/>
  <c r="Q467" i="1" s="1"/>
  <c r="N386" i="1"/>
  <c r="W385" i="1"/>
  <c r="X385" i="1" s="1"/>
  <c r="N385" i="1"/>
  <c r="W384" i="1"/>
  <c r="X384" i="1" s="1"/>
  <c r="N384" i="1"/>
  <c r="W382" i="1"/>
  <c r="V382" i="1"/>
  <c r="W381" i="1"/>
  <c r="V381" i="1"/>
  <c r="W380" i="1"/>
  <c r="X380" i="1" s="1"/>
  <c r="N380" i="1"/>
  <c r="X379" i="1"/>
  <c r="X381" i="1" s="1"/>
  <c r="W379" i="1"/>
  <c r="N379" i="1"/>
  <c r="W376" i="1"/>
  <c r="V376" i="1"/>
  <c r="W375" i="1"/>
  <c r="V375" i="1"/>
  <c r="X374" i="1"/>
  <c r="X375" i="1" s="1"/>
  <c r="W374" i="1"/>
  <c r="V372" i="1"/>
  <c r="V371" i="1"/>
  <c r="X370" i="1"/>
  <c r="X371" i="1" s="1"/>
  <c r="W370" i="1"/>
  <c r="N370" i="1"/>
  <c r="V368" i="1"/>
  <c r="V367" i="1"/>
  <c r="W366" i="1"/>
  <c r="X366" i="1" s="1"/>
  <c r="X367" i="1" s="1"/>
  <c r="N366" i="1"/>
  <c r="W365" i="1"/>
  <c r="X365" i="1" s="1"/>
  <c r="N365" i="1"/>
  <c r="W364" i="1"/>
  <c r="X364" i="1" s="1"/>
  <c r="N364" i="1"/>
  <c r="X363" i="1"/>
  <c r="W363" i="1"/>
  <c r="N363" i="1"/>
  <c r="W361" i="1"/>
  <c r="V361" i="1"/>
  <c r="V360" i="1"/>
  <c r="X359" i="1"/>
  <c r="W359" i="1"/>
  <c r="W358" i="1"/>
  <c r="X358" i="1" s="1"/>
  <c r="N358" i="1"/>
  <c r="W357" i="1"/>
  <c r="X357" i="1" s="1"/>
  <c r="N357" i="1"/>
  <c r="X356" i="1"/>
  <c r="W356" i="1"/>
  <c r="N356" i="1"/>
  <c r="X355" i="1"/>
  <c r="W355" i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W349" i="1"/>
  <c r="X349" i="1" s="1"/>
  <c r="N349" i="1"/>
  <c r="X348" i="1"/>
  <c r="W348" i="1"/>
  <c r="N348" i="1"/>
  <c r="X347" i="1"/>
  <c r="W347" i="1"/>
  <c r="N347" i="1"/>
  <c r="V345" i="1"/>
  <c r="V344" i="1"/>
  <c r="W343" i="1"/>
  <c r="X343" i="1" s="1"/>
  <c r="N343" i="1"/>
  <c r="W342" i="1"/>
  <c r="N342" i="1"/>
  <c r="V338" i="1"/>
  <c r="V337" i="1"/>
  <c r="W336" i="1"/>
  <c r="N336" i="1"/>
  <c r="V334" i="1"/>
  <c r="W333" i="1"/>
  <c r="V333" i="1"/>
  <c r="W332" i="1"/>
  <c r="X332" i="1" s="1"/>
  <c r="N332" i="1"/>
  <c r="W331" i="1"/>
  <c r="X331" i="1" s="1"/>
  <c r="N331" i="1"/>
  <c r="X330" i="1"/>
  <c r="W330" i="1"/>
  <c r="N330" i="1"/>
  <c r="X329" i="1"/>
  <c r="X333" i="1" s="1"/>
  <c r="W329" i="1"/>
  <c r="W334" i="1" s="1"/>
  <c r="N329" i="1"/>
  <c r="V327" i="1"/>
  <c r="V326" i="1"/>
  <c r="W325" i="1"/>
  <c r="X325" i="1" s="1"/>
  <c r="N325" i="1"/>
  <c r="W324" i="1"/>
  <c r="N324" i="1"/>
  <c r="V322" i="1"/>
  <c r="V321" i="1"/>
  <c r="W320" i="1"/>
  <c r="X320" i="1" s="1"/>
  <c r="N320" i="1"/>
  <c r="W319" i="1"/>
  <c r="X319" i="1" s="1"/>
  <c r="N319" i="1"/>
  <c r="X318" i="1"/>
  <c r="W318" i="1"/>
  <c r="N318" i="1"/>
  <c r="W317" i="1"/>
  <c r="N317" i="1"/>
  <c r="V314" i="1"/>
  <c r="V313" i="1"/>
  <c r="X312" i="1"/>
  <c r="X313" i="1" s="1"/>
  <c r="W312" i="1"/>
  <c r="N312" i="1"/>
  <c r="V310" i="1"/>
  <c r="V309" i="1"/>
  <c r="W308" i="1"/>
  <c r="N308" i="1"/>
  <c r="V306" i="1"/>
  <c r="V305" i="1"/>
  <c r="X304" i="1"/>
  <c r="W304" i="1"/>
  <c r="N304" i="1"/>
  <c r="W303" i="1"/>
  <c r="N303" i="1"/>
  <c r="V301" i="1"/>
  <c r="V300" i="1"/>
  <c r="W299" i="1"/>
  <c r="X299" i="1" s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N292" i="1"/>
  <c r="V288" i="1"/>
  <c r="V287" i="1"/>
  <c r="W286" i="1"/>
  <c r="N286" i="1"/>
  <c r="V284" i="1"/>
  <c r="W283" i="1"/>
  <c r="V283" i="1"/>
  <c r="W282" i="1"/>
  <c r="N282" i="1"/>
  <c r="V280" i="1"/>
  <c r="V279" i="1"/>
  <c r="W278" i="1"/>
  <c r="X278" i="1" s="1"/>
  <c r="X277" i="1"/>
  <c r="W277" i="1"/>
  <c r="N277" i="1"/>
  <c r="W276" i="1"/>
  <c r="W280" i="1" s="1"/>
  <c r="N276" i="1"/>
  <c r="V274" i="1"/>
  <c r="X273" i="1"/>
  <c r="V273" i="1"/>
  <c r="X272" i="1"/>
  <c r="W272" i="1"/>
  <c r="N272" i="1"/>
  <c r="V269" i="1"/>
  <c r="V268" i="1"/>
  <c r="W267" i="1"/>
  <c r="X267" i="1" s="1"/>
  <c r="N267" i="1"/>
  <c r="W266" i="1"/>
  <c r="N266" i="1"/>
  <c r="V264" i="1"/>
  <c r="V263" i="1"/>
  <c r="W262" i="1"/>
  <c r="X262" i="1" s="1"/>
  <c r="N262" i="1"/>
  <c r="W261" i="1"/>
  <c r="X261" i="1" s="1"/>
  <c r="N261" i="1"/>
  <c r="X260" i="1"/>
  <c r="W260" i="1"/>
  <c r="N260" i="1"/>
  <c r="W259" i="1"/>
  <c r="X259" i="1" s="1"/>
  <c r="W258" i="1"/>
  <c r="X258" i="1" s="1"/>
  <c r="N258" i="1"/>
  <c r="X257" i="1"/>
  <c r="W257" i="1"/>
  <c r="N257" i="1"/>
  <c r="W256" i="1"/>
  <c r="N256" i="1"/>
  <c r="V253" i="1"/>
  <c r="V252" i="1"/>
  <c r="X251" i="1"/>
  <c r="W251" i="1"/>
  <c r="N251" i="1"/>
  <c r="W250" i="1"/>
  <c r="X250" i="1" s="1"/>
  <c r="N250" i="1"/>
  <c r="W249" i="1"/>
  <c r="N249" i="1"/>
  <c r="V247" i="1"/>
  <c r="V246" i="1"/>
  <c r="W245" i="1"/>
  <c r="X245" i="1" s="1"/>
  <c r="N245" i="1"/>
  <c r="X244" i="1"/>
  <c r="W244" i="1"/>
  <c r="W243" i="1"/>
  <c r="X243" i="1" s="1"/>
  <c r="X246" i="1" s="1"/>
  <c r="W241" i="1"/>
  <c r="V241" i="1"/>
  <c r="V240" i="1"/>
  <c r="W239" i="1"/>
  <c r="X239" i="1" s="1"/>
  <c r="N239" i="1"/>
  <c r="X238" i="1"/>
  <c r="W238" i="1"/>
  <c r="N238" i="1"/>
  <c r="X237" i="1"/>
  <c r="W237" i="1"/>
  <c r="W240" i="1" s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X229" i="1"/>
  <c r="W229" i="1"/>
  <c r="N229" i="1"/>
  <c r="W228" i="1"/>
  <c r="X228" i="1" s="1"/>
  <c r="N228" i="1"/>
  <c r="W227" i="1"/>
  <c r="N227" i="1"/>
  <c r="V225" i="1"/>
  <c r="V224" i="1"/>
  <c r="W223" i="1"/>
  <c r="X223" i="1" s="1"/>
  <c r="N223" i="1"/>
  <c r="X222" i="1"/>
  <c r="W222" i="1"/>
  <c r="N222" i="1"/>
  <c r="X221" i="1"/>
  <c r="W221" i="1"/>
  <c r="N221" i="1"/>
  <c r="W220" i="1"/>
  <c r="X220" i="1" s="1"/>
  <c r="X224" i="1" s="1"/>
  <c r="N220" i="1"/>
  <c r="V218" i="1"/>
  <c r="W217" i="1"/>
  <c r="V217" i="1"/>
  <c r="W216" i="1"/>
  <c r="N216" i="1"/>
  <c r="V214" i="1"/>
  <c r="V213" i="1"/>
  <c r="W212" i="1"/>
  <c r="X212" i="1" s="1"/>
  <c r="N212" i="1"/>
  <c r="W211" i="1"/>
  <c r="X211" i="1" s="1"/>
  <c r="N211" i="1"/>
  <c r="X210" i="1"/>
  <c r="W210" i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X205" i="1"/>
  <c r="W205" i="1"/>
  <c r="N205" i="1"/>
  <c r="W204" i="1"/>
  <c r="X204" i="1" s="1"/>
  <c r="N204" i="1"/>
  <c r="W203" i="1"/>
  <c r="X203" i="1" s="1"/>
  <c r="N203" i="1"/>
  <c r="X202" i="1"/>
  <c r="W202" i="1"/>
  <c r="N202" i="1"/>
  <c r="W201" i="1"/>
  <c r="X201" i="1" s="1"/>
  <c r="N201" i="1"/>
  <c r="W200" i="1"/>
  <c r="X200" i="1" s="1"/>
  <c r="N200" i="1"/>
  <c r="W199" i="1"/>
  <c r="X199" i="1" s="1"/>
  <c r="N199" i="1"/>
  <c r="X198" i="1"/>
  <c r="W198" i="1"/>
  <c r="N198" i="1"/>
  <c r="V195" i="1"/>
  <c r="V194" i="1"/>
  <c r="X193" i="1"/>
  <c r="W193" i="1"/>
  <c r="N193" i="1"/>
  <c r="W192" i="1"/>
  <c r="W194" i="1" s="1"/>
  <c r="N192" i="1"/>
  <c r="V190" i="1"/>
  <c r="V189" i="1"/>
  <c r="X188" i="1"/>
  <c r="W188" i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X180" i="1"/>
  <c r="W180" i="1"/>
  <c r="N180" i="1"/>
  <c r="W179" i="1"/>
  <c r="X179" i="1" s="1"/>
  <c r="X178" i="1"/>
  <c r="W178" i="1"/>
  <c r="W177" i="1"/>
  <c r="X177" i="1" s="1"/>
  <c r="N177" i="1"/>
  <c r="W176" i="1"/>
  <c r="X176" i="1" s="1"/>
  <c r="N176" i="1"/>
  <c r="X175" i="1"/>
  <c r="W175" i="1"/>
  <c r="W174" i="1"/>
  <c r="X174" i="1" s="1"/>
  <c r="N174" i="1"/>
  <c r="W173" i="1"/>
  <c r="X173" i="1" s="1"/>
  <c r="X172" i="1"/>
  <c r="X189" i="1" s="1"/>
  <c r="W172" i="1"/>
  <c r="N172" i="1"/>
  <c r="V170" i="1"/>
  <c r="V169" i="1"/>
  <c r="W168" i="1"/>
  <c r="X168" i="1" s="1"/>
  <c r="X169" i="1" s="1"/>
  <c r="N168" i="1"/>
  <c r="W167" i="1"/>
  <c r="X167" i="1" s="1"/>
  <c r="N167" i="1"/>
  <c r="W166" i="1"/>
  <c r="X166" i="1" s="1"/>
  <c r="N166" i="1"/>
  <c r="X165" i="1"/>
  <c r="W165" i="1"/>
  <c r="N165" i="1"/>
  <c r="W163" i="1"/>
  <c r="V163" i="1"/>
  <c r="V162" i="1"/>
  <c r="X161" i="1"/>
  <c r="W161" i="1"/>
  <c r="N161" i="1"/>
  <c r="W160" i="1"/>
  <c r="W162" i="1" s="1"/>
  <c r="V158" i="1"/>
  <c r="V157" i="1"/>
  <c r="X156" i="1"/>
  <c r="W156" i="1"/>
  <c r="N156" i="1"/>
  <c r="W155" i="1"/>
  <c r="N155" i="1"/>
  <c r="V152" i="1"/>
  <c r="V151" i="1"/>
  <c r="W150" i="1"/>
  <c r="X150" i="1" s="1"/>
  <c r="N150" i="1"/>
  <c r="X149" i="1"/>
  <c r="W149" i="1"/>
  <c r="N149" i="1"/>
  <c r="W148" i="1"/>
  <c r="W151" i="1" s="1"/>
  <c r="N148" i="1"/>
  <c r="W147" i="1"/>
  <c r="X147" i="1" s="1"/>
  <c r="N147" i="1"/>
  <c r="W146" i="1"/>
  <c r="X146" i="1" s="1"/>
  <c r="N146" i="1"/>
  <c r="X145" i="1"/>
  <c r="W145" i="1"/>
  <c r="N145" i="1"/>
  <c r="W144" i="1"/>
  <c r="W152" i="1" s="1"/>
  <c r="N144" i="1"/>
  <c r="X143" i="1"/>
  <c r="W143" i="1"/>
  <c r="H467" i="1" s="1"/>
  <c r="N143" i="1"/>
  <c r="V140" i="1"/>
  <c r="V139" i="1"/>
  <c r="X138" i="1"/>
  <c r="W138" i="1"/>
  <c r="N138" i="1"/>
  <c r="W137" i="1"/>
  <c r="X137" i="1" s="1"/>
  <c r="N137" i="1"/>
  <c r="X136" i="1"/>
  <c r="X139" i="1" s="1"/>
  <c r="W136" i="1"/>
  <c r="N136" i="1"/>
  <c r="V132" i="1"/>
  <c r="V131" i="1"/>
  <c r="X130" i="1"/>
  <c r="W130" i="1"/>
  <c r="N130" i="1"/>
  <c r="X129" i="1"/>
  <c r="W129" i="1"/>
  <c r="N129" i="1"/>
  <c r="W128" i="1"/>
  <c r="F467" i="1" s="1"/>
  <c r="N128" i="1"/>
  <c r="V125" i="1"/>
  <c r="V124" i="1"/>
  <c r="W123" i="1"/>
  <c r="X123" i="1" s="1"/>
  <c r="X122" i="1"/>
  <c r="W122" i="1"/>
  <c r="N122" i="1"/>
  <c r="X121" i="1"/>
  <c r="W121" i="1"/>
  <c r="W120" i="1"/>
  <c r="W124" i="1" s="1"/>
  <c r="N120" i="1"/>
  <c r="X119" i="1"/>
  <c r="W119" i="1"/>
  <c r="W125" i="1" s="1"/>
  <c r="N119" i="1"/>
  <c r="V117" i="1"/>
  <c r="V116" i="1"/>
  <c r="X115" i="1"/>
  <c r="W115" i="1"/>
  <c r="W114" i="1"/>
  <c r="W117" i="1" s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X108" i="1"/>
  <c r="W108" i="1"/>
  <c r="N108" i="1"/>
  <c r="X107" i="1"/>
  <c r="W107" i="1"/>
  <c r="W106" i="1"/>
  <c r="X106" i="1" s="1"/>
  <c r="V104" i="1"/>
  <c r="V103" i="1"/>
  <c r="X102" i="1"/>
  <c r="W102" i="1"/>
  <c r="W101" i="1"/>
  <c r="X101" i="1" s="1"/>
  <c r="X100" i="1"/>
  <c r="W100" i="1"/>
  <c r="N100" i="1"/>
  <c r="X99" i="1"/>
  <c r="W99" i="1"/>
  <c r="N99" i="1"/>
  <c r="W98" i="1"/>
  <c r="X98" i="1" s="1"/>
  <c r="N98" i="1"/>
  <c r="W97" i="1"/>
  <c r="X97" i="1" s="1"/>
  <c r="N97" i="1"/>
  <c r="X96" i="1"/>
  <c r="W96" i="1"/>
  <c r="N96" i="1"/>
  <c r="X95" i="1"/>
  <c r="W95" i="1"/>
  <c r="N95" i="1"/>
  <c r="W94" i="1"/>
  <c r="W104" i="1" s="1"/>
  <c r="N94" i="1"/>
  <c r="W93" i="1"/>
  <c r="X93" i="1" s="1"/>
  <c r="N93" i="1"/>
  <c r="V91" i="1"/>
  <c r="W90" i="1"/>
  <c r="V90" i="1"/>
  <c r="W89" i="1"/>
  <c r="X89" i="1" s="1"/>
  <c r="N89" i="1"/>
  <c r="X88" i="1"/>
  <c r="W88" i="1"/>
  <c r="N88" i="1"/>
  <c r="X87" i="1"/>
  <c r="W87" i="1"/>
  <c r="W86" i="1"/>
  <c r="X86" i="1" s="1"/>
  <c r="X85" i="1"/>
  <c r="W85" i="1"/>
  <c r="W84" i="1"/>
  <c r="W91" i="1" s="1"/>
  <c r="N84" i="1"/>
  <c r="X83" i="1"/>
  <c r="W83" i="1"/>
  <c r="V81" i="1"/>
  <c r="V80" i="1"/>
  <c r="X79" i="1"/>
  <c r="W79" i="1"/>
  <c r="N79" i="1"/>
  <c r="W78" i="1"/>
  <c r="X78" i="1" s="1"/>
  <c r="N78" i="1"/>
  <c r="W77" i="1"/>
  <c r="X77" i="1" s="1"/>
  <c r="N77" i="1"/>
  <c r="X76" i="1"/>
  <c r="W76" i="1"/>
  <c r="N76" i="1"/>
  <c r="X75" i="1"/>
  <c r="W75" i="1"/>
  <c r="W74" i="1"/>
  <c r="X74" i="1" s="1"/>
  <c r="X73" i="1"/>
  <c r="W73" i="1"/>
  <c r="N73" i="1"/>
  <c r="W72" i="1"/>
  <c r="X72" i="1" s="1"/>
  <c r="N72" i="1"/>
  <c r="W71" i="1"/>
  <c r="X71" i="1" s="1"/>
  <c r="N71" i="1"/>
  <c r="X70" i="1"/>
  <c r="W70" i="1"/>
  <c r="N70" i="1"/>
  <c r="X69" i="1"/>
  <c r="W69" i="1"/>
  <c r="N69" i="1"/>
  <c r="W68" i="1"/>
  <c r="X68" i="1" s="1"/>
  <c r="N68" i="1"/>
  <c r="W67" i="1"/>
  <c r="X67" i="1" s="1"/>
  <c r="N67" i="1"/>
  <c r="X66" i="1"/>
  <c r="W66" i="1"/>
  <c r="N66" i="1"/>
  <c r="X65" i="1"/>
  <c r="W65" i="1"/>
  <c r="N65" i="1"/>
  <c r="W64" i="1"/>
  <c r="X64" i="1" s="1"/>
  <c r="N64" i="1"/>
  <c r="W63" i="1"/>
  <c r="V60" i="1"/>
  <c r="V59" i="1"/>
  <c r="X58" i="1"/>
  <c r="W58" i="1"/>
  <c r="W57" i="1"/>
  <c r="W60" i="1" s="1"/>
  <c r="N57" i="1"/>
  <c r="W56" i="1"/>
  <c r="X56" i="1" s="1"/>
  <c r="X55" i="1"/>
  <c r="W55" i="1"/>
  <c r="D467" i="1" s="1"/>
  <c r="N55" i="1"/>
  <c r="V52" i="1"/>
  <c r="V51" i="1"/>
  <c r="X50" i="1"/>
  <c r="W50" i="1"/>
  <c r="N50" i="1"/>
  <c r="W49" i="1"/>
  <c r="C467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X28" i="1"/>
  <c r="W28" i="1"/>
  <c r="N28" i="1"/>
  <c r="W27" i="1"/>
  <c r="X27" i="1" s="1"/>
  <c r="N27" i="1"/>
  <c r="W26" i="1"/>
  <c r="W32" i="1" s="1"/>
  <c r="N26" i="1"/>
  <c r="V24" i="1"/>
  <c r="V457" i="1" s="1"/>
  <c r="W23" i="1"/>
  <c r="V23" i="1"/>
  <c r="W22" i="1"/>
  <c r="N22" i="1"/>
  <c r="H10" i="1"/>
  <c r="A9" i="1"/>
  <c r="J9" i="1" s="1"/>
  <c r="D7" i="1"/>
  <c r="O6" i="1"/>
  <c r="N2" i="1"/>
  <c r="X103" i="1" l="1"/>
  <c r="X213" i="1"/>
  <c r="A10" i="1"/>
  <c r="B467" i="1"/>
  <c r="W458" i="1"/>
  <c r="X35" i="1"/>
  <c r="X36" i="1" s="1"/>
  <c r="X39" i="1"/>
  <c r="X40" i="1" s="1"/>
  <c r="X43" i="1"/>
  <c r="X44" i="1" s="1"/>
  <c r="X49" i="1"/>
  <c r="X51" i="1" s="1"/>
  <c r="W52" i="1"/>
  <c r="X57" i="1"/>
  <c r="X59" i="1" s="1"/>
  <c r="W59" i="1"/>
  <c r="E467" i="1"/>
  <c r="W81" i="1"/>
  <c r="X94" i="1"/>
  <c r="W103" i="1"/>
  <c r="X114" i="1"/>
  <c r="X116" i="1" s="1"/>
  <c r="W116" i="1"/>
  <c r="X128" i="1"/>
  <c r="X131" i="1" s="1"/>
  <c r="W131" i="1"/>
  <c r="X148" i="1"/>
  <c r="W158" i="1"/>
  <c r="X155" i="1"/>
  <c r="X157" i="1" s="1"/>
  <c r="I467" i="1"/>
  <c r="X192" i="1"/>
  <c r="X194" i="1" s="1"/>
  <c r="J467" i="1"/>
  <c r="W247" i="1"/>
  <c r="L467" i="1"/>
  <c r="W264" i="1"/>
  <c r="X276" i="1"/>
  <c r="X279" i="1" s="1"/>
  <c r="W288" i="1"/>
  <c r="X286" i="1"/>
  <c r="X287" i="1" s="1"/>
  <c r="W300" i="1"/>
  <c r="W305" i="1"/>
  <c r="W306" i="1"/>
  <c r="X303" i="1"/>
  <c r="X305" i="1" s="1"/>
  <c r="W309" i="1"/>
  <c r="W310" i="1"/>
  <c r="O467" i="1"/>
  <c r="W322" i="1"/>
  <c r="W338" i="1"/>
  <c r="X336" i="1"/>
  <c r="X337" i="1" s="1"/>
  <c r="X386" i="1"/>
  <c r="W392" i="1"/>
  <c r="X423" i="1"/>
  <c r="X421" i="1"/>
  <c r="F9" i="1"/>
  <c r="F10" i="1"/>
  <c r="X22" i="1"/>
  <c r="X23" i="1" s="1"/>
  <c r="X26" i="1"/>
  <c r="X32" i="1" s="1"/>
  <c r="W33" i="1"/>
  <c r="W37" i="1"/>
  <c r="W41" i="1"/>
  <c r="W45" i="1"/>
  <c r="W51" i="1"/>
  <c r="X63" i="1"/>
  <c r="X80" i="1" s="1"/>
  <c r="W80" i="1"/>
  <c r="W461" i="1" s="1"/>
  <c r="X84" i="1"/>
  <c r="X90" i="1" s="1"/>
  <c r="X120" i="1"/>
  <c r="X124" i="1" s="1"/>
  <c r="G467" i="1"/>
  <c r="W140" i="1"/>
  <c r="W139" i="1"/>
  <c r="X144" i="1"/>
  <c r="W157" i="1"/>
  <c r="X160" i="1"/>
  <c r="X162" i="1" s="1"/>
  <c r="W169" i="1"/>
  <c r="W213" i="1"/>
  <c r="W218" i="1"/>
  <c r="X216" i="1"/>
  <c r="X217" i="1" s="1"/>
  <c r="W224" i="1"/>
  <c r="W234" i="1"/>
  <c r="X256" i="1"/>
  <c r="X263" i="1" s="1"/>
  <c r="W263" i="1"/>
  <c r="W268" i="1"/>
  <c r="W269" i="1"/>
  <c r="X266" i="1"/>
  <c r="X268" i="1" s="1"/>
  <c r="W273" i="1"/>
  <c r="W274" i="1"/>
  <c r="X308" i="1"/>
  <c r="X309" i="1" s="1"/>
  <c r="X317" i="1"/>
  <c r="X321" i="1" s="1"/>
  <c r="W367" i="1"/>
  <c r="R467" i="1"/>
  <c r="W410" i="1"/>
  <c r="W424" i="1"/>
  <c r="W440" i="1"/>
  <c r="X438" i="1"/>
  <c r="X440" i="1" s="1"/>
  <c r="W451" i="1"/>
  <c r="W450" i="1"/>
  <c r="T467" i="1"/>
  <c r="W456" i="1"/>
  <c r="X454" i="1"/>
  <c r="X455" i="1" s="1"/>
  <c r="H9" i="1"/>
  <c r="V461" i="1"/>
  <c r="W24" i="1"/>
  <c r="W189" i="1"/>
  <c r="W190" i="1"/>
  <c r="W195" i="1"/>
  <c r="X240" i="1"/>
  <c r="W246" i="1"/>
  <c r="W252" i="1"/>
  <c r="W279" i="1"/>
  <c r="W284" i="1"/>
  <c r="X282" i="1"/>
  <c r="X283" i="1" s="1"/>
  <c r="W287" i="1"/>
  <c r="W301" i="1"/>
  <c r="N467" i="1"/>
  <c r="X292" i="1"/>
  <c r="X300" i="1" s="1"/>
  <c r="W313" i="1"/>
  <c r="W314" i="1"/>
  <c r="W321" i="1"/>
  <c r="W326" i="1"/>
  <c r="W327" i="1"/>
  <c r="X324" i="1"/>
  <c r="X326" i="1" s="1"/>
  <c r="W337" i="1"/>
  <c r="P467" i="1"/>
  <c r="W344" i="1"/>
  <c r="W345" i="1"/>
  <c r="X342" i="1"/>
  <c r="X344" i="1" s="1"/>
  <c r="W360" i="1"/>
  <c r="W371" i="1"/>
  <c r="W372" i="1"/>
  <c r="X409" i="1"/>
  <c r="S467" i="1"/>
  <c r="W435" i="1"/>
  <c r="W459" i="1"/>
  <c r="M467" i="1"/>
  <c r="W132" i="1"/>
  <c r="W225" i="1"/>
  <c r="X360" i="1"/>
  <c r="X391" i="1"/>
  <c r="W170" i="1"/>
  <c r="W235" i="1"/>
  <c r="W253" i="1"/>
  <c r="W368" i="1"/>
  <c r="W391" i="1"/>
  <c r="W409" i="1"/>
  <c r="W446" i="1"/>
  <c r="W214" i="1"/>
  <c r="X227" i="1"/>
  <c r="X234" i="1" s="1"/>
  <c r="X249" i="1"/>
  <c r="X252" i="1" s="1"/>
  <c r="X426" i="1"/>
  <c r="X428" i="1" s="1"/>
  <c r="X443" i="1"/>
  <c r="X445" i="1" s="1"/>
  <c r="W460" i="1" l="1"/>
  <c r="X151" i="1"/>
  <c r="X462" i="1" s="1"/>
  <c r="W457" i="1"/>
</calcChain>
</file>

<file path=xl/sharedStrings.xml><?xml version="1.0" encoding="utf-8"?>
<sst xmlns="http://schemas.openxmlformats.org/spreadsheetml/2006/main" count="1928" uniqueCount="659">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</sst>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06" t="s">
        <v>0</v>
      </c>
      <c r="E1" s="407"/>
      <c r="F1" s="407"/>
      <c r="G1" s="12" t="s">
        <v>1</v>
      </c>
      <c r="H1" s="406" t="s">
        <v>2</v>
      </c>
      <c r="I1" s="407"/>
      <c r="J1" s="407"/>
      <c r="K1" s="407"/>
      <c r="L1" s="407"/>
      <c r="M1" s="407"/>
      <c r="N1" s="407"/>
      <c r="O1" s="407"/>
      <c r="P1" s="636" t="s">
        <v>3</v>
      </c>
      <c r="Q1" s="407"/>
      <c r="R1" s="40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6" t="s">
        <v>8</v>
      </c>
      <c r="B5" s="356"/>
      <c r="C5" s="357"/>
      <c r="D5" s="337"/>
      <c r="E5" s="339"/>
      <c r="F5" s="591" t="s">
        <v>9</v>
      </c>
      <c r="G5" s="357"/>
      <c r="H5" s="337" t="s">
        <v>658</v>
      </c>
      <c r="I5" s="338"/>
      <c r="J5" s="338"/>
      <c r="K5" s="338"/>
      <c r="L5" s="339"/>
      <c r="N5" s="24" t="s">
        <v>10</v>
      </c>
      <c r="O5" s="527">
        <v>45241</v>
      </c>
      <c r="P5" s="392"/>
      <c r="R5" s="617" t="s">
        <v>11</v>
      </c>
      <c r="S5" s="362"/>
      <c r="T5" s="470" t="s">
        <v>12</v>
      </c>
      <c r="U5" s="392"/>
      <c r="Z5" s="51"/>
      <c r="AA5" s="51"/>
      <c r="AB5" s="51"/>
    </row>
    <row r="6" spans="1:29" s="303" customFormat="1" ht="24" customHeight="1" x14ac:dyDescent="0.2">
      <c r="A6" s="436" t="s">
        <v>13</v>
      </c>
      <c r="B6" s="356"/>
      <c r="C6" s="357"/>
      <c r="D6" s="555" t="s">
        <v>14</v>
      </c>
      <c r="E6" s="556"/>
      <c r="F6" s="556"/>
      <c r="G6" s="556"/>
      <c r="H6" s="556"/>
      <c r="I6" s="556"/>
      <c r="J6" s="556"/>
      <c r="K6" s="556"/>
      <c r="L6" s="392"/>
      <c r="N6" s="24" t="s">
        <v>15</v>
      </c>
      <c r="O6" s="421" t="str">
        <f>IF(O5=0," ",CHOOSE(WEEKDAY(O5,2),"Понедельник","Вторник","Среда","Четверг","Пятница","Суббота","Воскресенье"))</f>
        <v>Суббота</v>
      </c>
      <c r="P6" s="311"/>
      <c r="R6" s="361" t="s">
        <v>16</v>
      </c>
      <c r="S6" s="362"/>
      <c r="T6" s="474" t="s">
        <v>17</v>
      </c>
      <c r="U6" s="349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96" t="str">
        <f>IFERROR(VLOOKUP(DeliveryAddress,Table,3,0),1)</f>
        <v>2</v>
      </c>
      <c r="E7" s="497"/>
      <c r="F7" s="497"/>
      <c r="G7" s="497"/>
      <c r="H7" s="497"/>
      <c r="I7" s="497"/>
      <c r="J7" s="497"/>
      <c r="K7" s="497"/>
      <c r="L7" s="498"/>
      <c r="N7" s="24"/>
      <c r="O7" s="42"/>
      <c r="P7" s="42"/>
      <c r="R7" s="314"/>
      <c r="S7" s="362"/>
      <c r="T7" s="475"/>
      <c r="U7" s="476"/>
      <c r="Z7" s="51"/>
      <c r="AA7" s="51"/>
      <c r="AB7" s="51"/>
    </row>
    <row r="8" spans="1:29" s="303" customFormat="1" ht="25.5" customHeight="1" x14ac:dyDescent="0.2">
      <c r="A8" s="628" t="s">
        <v>18</v>
      </c>
      <c r="B8" s="316"/>
      <c r="C8" s="317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19</v>
      </c>
      <c r="O8" s="391">
        <v>0.58333333333333337</v>
      </c>
      <c r="P8" s="392"/>
      <c r="R8" s="314"/>
      <c r="S8" s="362"/>
      <c r="T8" s="475"/>
      <c r="U8" s="476"/>
      <c r="Z8" s="51"/>
      <c r="AA8" s="51"/>
      <c r="AB8" s="51"/>
    </row>
    <row r="9" spans="1:29" s="303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52"/>
      <c r="E9" s="32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27"/>
      <c r="P9" s="392"/>
      <c r="R9" s="314"/>
      <c r="S9" s="362"/>
      <c r="T9" s="477"/>
      <c r="U9" s="478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52"/>
      <c r="E10" s="32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0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1"/>
      <c r="P10" s="392"/>
      <c r="S10" s="24" t="s">
        <v>22</v>
      </c>
      <c r="T10" s="348" t="s">
        <v>23</v>
      </c>
      <c r="U10" s="349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1"/>
      <c r="P11" s="392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9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51"/>
      <c r="P12" s="498"/>
      <c r="Q12" s="23"/>
      <c r="S12" s="24"/>
      <c r="T12" s="407"/>
      <c r="U12" s="314"/>
      <c r="Z12" s="51"/>
      <c r="AA12" s="51"/>
      <c r="AB12" s="51"/>
    </row>
    <row r="13" spans="1:29" s="303" customFormat="1" ht="23.25" customHeight="1" x14ac:dyDescent="0.2">
      <c r="A13" s="589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9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4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60" t="s">
        <v>34</v>
      </c>
      <c r="O15" s="407"/>
      <c r="P15" s="407"/>
      <c r="Q15" s="407"/>
      <c r="R15" s="40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1"/>
      <c r="O16" s="461"/>
      <c r="P16" s="461"/>
      <c r="Q16" s="461"/>
      <c r="R16" s="46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2" t="s">
        <v>35</v>
      </c>
      <c r="B17" s="342" t="s">
        <v>36</v>
      </c>
      <c r="C17" s="447" t="s">
        <v>37</v>
      </c>
      <c r="D17" s="342" t="s">
        <v>38</v>
      </c>
      <c r="E17" s="415"/>
      <c r="F17" s="342" t="s">
        <v>39</v>
      </c>
      <c r="G17" s="342" t="s">
        <v>40</v>
      </c>
      <c r="H17" s="342" t="s">
        <v>41</v>
      </c>
      <c r="I17" s="342" t="s">
        <v>42</v>
      </c>
      <c r="J17" s="342" t="s">
        <v>43</v>
      </c>
      <c r="K17" s="342" t="s">
        <v>44</v>
      </c>
      <c r="L17" s="342" t="s">
        <v>45</v>
      </c>
      <c r="M17" s="342" t="s">
        <v>46</v>
      </c>
      <c r="N17" s="342" t="s">
        <v>47</v>
      </c>
      <c r="O17" s="414"/>
      <c r="P17" s="414"/>
      <c r="Q17" s="414"/>
      <c r="R17" s="415"/>
      <c r="S17" s="627" t="s">
        <v>48</v>
      </c>
      <c r="T17" s="357"/>
      <c r="U17" s="342" t="s">
        <v>49</v>
      </c>
      <c r="V17" s="342" t="s">
        <v>50</v>
      </c>
      <c r="W17" s="353" t="s">
        <v>51</v>
      </c>
      <c r="X17" s="342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38"/>
      <c r="BA17" s="365" t="s">
        <v>56</v>
      </c>
    </row>
    <row r="18" spans="1:53" ht="14.25" customHeight="1" x14ac:dyDescent="0.2">
      <c r="A18" s="343"/>
      <c r="B18" s="343"/>
      <c r="C18" s="343"/>
      <c r="D18" s="416"/>
      <c r="E18" s="418"/>
      <c r="F18" s="343"/>
      <c r="G18" s="343"/>
      <c r="H18" s="343"/>
      <c r="I18" s="343"/>
      <c r="J18" s="343"/>
      <c r="K18" s="343"/>
      <c r="L18" s="343"/>
      <c r="M18" s="343"/>
      <c r="N18" s="416"/>
      <c r="O18" s="417"/>
      <c r="P18" s="417"/>
      <c r="Q18" s="417"/>
      <c r="R18" s="418"/>
      <c r="S18" s="302" t="s">
        <v>57</v>
      </c>
      <c r="T18" s="302" t="s">
        <v>58</v>
      </c>
      <c r="U18" s="343"/>
      <c r="V18" s="343"/>
      <c r="W18" s="354"/>
      <c r="X18" s="343"/>
      <c r="Y18" s="531"/>
      <c r="Z18" s="531"/>
      <c r="AA18" s="375"/>
      <c r="AB18" s="376"/>
      <c r="AC18" s="377"/>
      <c r="AD18" s="439"/>
      <c r="BA18" s="314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13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0"/>
      <c r="Z20" s="300"/>
    </row>
    <row r="21" spans="1:53" ht="14.25" customHeight="1" x14ac:dyDescent="0.25">
      <c r="A21" s="322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8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9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9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22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8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9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9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22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8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9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9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22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8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9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9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22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8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9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9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13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0"/>
      <c r="Z47" s="300"/>
    </row>
    <row r="48" spans="1:53" ht="14.25" customHeight="1" x14ac:dyDescent="0.25">
      <c r="A48" s="322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0</v>
      </c>
      <c r="W50" s="30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8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9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7">
        <f>IFERROR(V49/H49,"0")+IFERROR(V50/H50,"0")</f>
        <v>0</v>
      </c>
      <c r="W51" s="307">
        <f>IFERROR(W49/H49,"0")+IFERROR(W50/H50,"0")</f>
        <v>0</v>
      </c>
      <c r="X51" s="307">
        <f>IFERROR(IF(X49="",0,X49),"0")+IFERROR(IF(X50="",0,X50),"0")</f>
        <v>0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9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7">
        <f>IFERROR(SUM(V49:V50),"0")</f>
        <v>0</v>
      </c>
      <c r="W52" s="307">
        <f>IFERROR(SUM(W49:W50),"0")</f>
        <v>0</v>
      </c>
      <c r="X52" s="37"/>
      <c r="Y52" s="308"/>
      <c r="Z52" s="308"/>
    </row>
    <row r="53" spans="1:53" ht="16.5" customHeight="1" x14ac:dyDescent="0.25">
      <c r="A53" s="313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0"/>
      <c r="Z53" s="300"/>
    </row>
    <row r="54" spans="1:53" ht="14.25" customHeight="1" x14ac:dyDescent="0.25">
      <c r="A54" s="322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47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8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9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7">
        <f>IFERROR(V55/H55,"0")+IFERROR(V56/H56,"0")+IFERROR(V57/H57,"0")+IFERROR(V58/H58,"0")</f>
        <v>0</v>
      </c>
      <c r="W59" s="307">
        <f>IFERROR(W55/H55,"0")+IFERROR(W56/H56,"0")+IFERROR(W57/H57,"0")+IFERROR(W58/H58,"0")</f>
        <v>0</v>
      </c>
      <c r="X59" s="307">
        <f>IFERROR(IF(X55="",0,X55),"0")+IFERROR(IF(X56="",0,X56),"0")+IFERROR(IF(X57="",0,X57),"0")+IFERROR(IF(X58="",0,X58),"0")</f>
        <v>0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9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7">
        <f>IFERROR(SUM(V55:V58),"0")</f>
        <v>0</v>
      </c>
      <c r="W60" s="307">
        <f>IFERROR(SUM(W55:W58),"0")</f>
        <v>0</v>
      </c>
      <c r="X60" s="37"/>
      <c r="Y60" s="308"/>
      <c r="Z60" s="308"/>
    </row>
    <row r="61" spans="1:53" ht="16.5" customHeight="1" x14ac:dyDescent="0.25">
      <c r="A61" s="313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0"/>
      <c r="Z61" s="300"/>
    </row>
    <row r="62" spans="1:53" ht="14.25" customHeight="1" x14ac:dyDescent="0.25">
      <c r="A62" s="322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2">
        <v>4607091382945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2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2">
        <v>4607091385670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2">
        <v>4680115881327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344</v>
      </c>
      <c r="W65" s="306">
        <f t="shared" si="2"/>
        <v>345.6</v>
      </c>
      <c r="X65" s="36">
        <f>IFERROR(IF(W65=0,"",ROUNDUP(W65/H65,0)*0.02175),"")</f>
        <v>0.69599999999999995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2">
        <v>4680115882133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0"/>
      <c r="P66" s="310"/>
      <c r="Q66" s="310"/>
      <c r="R66" s="311"/>
      <c r="S66" s="34"/>
      <c r="T66" s="34"/>
      <c r="U66" s="35" t="s">
        <v>65</v>
      </c>
      <c r="V66" s="305">
        <v>93</v>
      </c>
      <c r="W66" s="306">
        <f t="shared" si="2"/>
        <v>97.2</v>
      </c>
      <c r="X66" s="36">
        <f>IFERROR(IF(W66=0,"",ROUNDUP(W66/H66,0)*0.02175),"")</f>
        <v>0.19574999999999998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2">
        <v>4607091382952</v>
      </c>
      <c r="E67" s="311"/>
      <c r="F67" s="304">
        <v>0.5</v>
      </c>
      <c r="G67" s="32">
        <v>6</v>
      </c>
      <c r="H67" s="304">
        <v>3</v>
      </c>
      <c r="I67" s="304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4301011382</v>
      </c>
      <c r="D68" s="312">
        <v>4607091385687</v>
      </c>
      <c r="E68" s="311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128</v>
      </c>
      <c r="M68" s="32">
        <v>50</v>
      </c>
      <c r="N68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32</v>
      </c>
      <c r="W68" s="306">
        <f t="shared" si="2"/>
        <v>32</v>
      </c>
      <c r="X68" s="36">
        <f t="shared" ref="X68:X73" si="3">IFERROR(IF(W68=0,"",ROUNDUP(W68/H68,0)*0.00937),"")</f>
        <v>7.4959999999999999E-2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4301011565</v>
      </c>
      <c r="D69" s="312">
        <v>4680115882539</v>
      </c>
      <c r="E69" s="311"/>
      <c r="F69" s="304">
        <v>0.37</v>
      </c>
      <c r="G69" s="32">
        <v>10</v>
      </c>
      <c r="H69" s="304">
        <v>3.7</v>
      </c>
      <c r="I69" s="304">
        <v>3.94</v>
      </c>
      <c r="J69" s="32">
        <v>120</v>
      </c>
      <c r="K69" s="32" t="s">
        <v>63</v>
      </c>
      <c r="L69" s="33" t="s">
        <v>128</v>
      </c>
      <c r="M69" s="32">
        <v>50</v>
      </c>
      <c r="N69" s="5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2">
        <v>4607091384604</v>
      </c>
      <c r="E70" s="311"/>
      <c r="F70" s="304">
        <v>0.4</v>
      </c>
      <c r="G70" s="32">
        <v>10</v>
      </c>
      <c r="H70" s="304">
        <v>4</v>
      </c>
      <c r="I70" s="304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0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2">
        <v>4680115880283</v>
      </c>
      <c r="E71" s="311"/>
      <c r="F71" s="304">
        <v>0.6</v>
      </c>
      <c r="G71" s="32">
        <v>8</v>
      </c>
      <c r="H71" s="304">
        <v>4.8</v>
      </c>
      <c r="I71" s="304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2">
        <v>4680115881518</v>
      </c>
      <c r="E72" s="311"/>
      <c r="F72" s="304">
        <v>0.4</v>
      </c>
      <c r="G72" s="32">
        <v>10</v>
      </c>
      <c r="H72" s="304">
        <v>4</v>
      </c>
      <c r="I72" s="304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2">
        <v>4680115881303</v>
      </c>
      <c r="E73" s="311"/>
      <c r="F73" s="304">
        <v>0.45</v>
      </c>
      <c r="G73" s="32">
        <v>10</v>
      </c>
      <c r="H73" s="304">
        <v>4.5</v>
      </c>
      <c r="I73" s="304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2">
        <v>4680115882577</v>
      </c>
      <c r="E74" s="311"/>
      <c r="F74" s="304">
        <v>0.4</v>
      </c>
      <c r="G74" s="32">
        <v>8</v>
      </c>
      <c r="H74" s="304">
        <v>3.2</v>
      </c>
      <c r="I74" s="304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4" t="s">
        <v>141</v>
      </c>
      <c r="O74" s="310"/>
      <c r="P74" s="310"/>
      <c r="Q74" s="310"/>
      <c r="R74" s="311"/>
      <c r="S74" s="34"/>
      <c r="T74" s="34"/>
      <c r="U74" s="35" t="s">
        <v>65</v>
      </c>
      <c r="V74" s="305">
        <v>5</v>
      </c>
      <c r="W74" s="306">
        <f t="shared" si="2"/>
        <v>6.4</v>
      </c>
      <c r="X74" s="36">
        <f>IFERROR(IF(W74=0,"",ROUNDUP(W74/H74,0)*0.00753),"")</f>
        <v>1.506E-2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2">
        <v>4680115882720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3" t="s">
        <v>144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10</v>
      </c>
      <c r="W78" s="306">
        <f t="shared" si="2"/>
        <v>13.5</v>
      </c>
      <c r="X78" s="36">
        <f>IFERROR(IF(W78=0,"",ROUNDUP(W78/H78,0)*0.00937),"")</f>
        <v>2.811E-2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8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9"/>
      <c r="N80" s="315" t="s">
        <v>66</v>
      </c>
      <c r="O80" s="316"/>
      <c r="P80" s="316"/>
      <c r="Q80" s="316"/>
      <c r="R80" s="316"/>
      <c r="S80" s="316"/>
      <c r="T80" s="317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52.247685185185183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54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1.0098799999999999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9"/>
      <c r="N81" s="315" t="s">
        <v>66</v>
      </c>
      <c r="O81" s="316"/>
      <c r="P81" s="316"/>
      <c r="Q81" s="316"/>
      <c r="R81" s="316"/>
      <c r="S81" s="316"/>
      <c r="T81" s="317"/>
      <c r="U81" s="37" t="s">
        <v>65</v>
      </c>
      <c r="V81" s="307">
        <f>IFERROR(SUM(V63:V79),"0")</f>
        <v>484</v>
      </c>
      <c r="W81" s="307">
        <f>IFERROR(SUM(W63:W79),"0")</f>
        <v>494.7</v>
      </c>
      <c r="X81" s="37"/>
      <c r="Y81" s="308"/>
      <c r="Z81" s="308"/>
    </row>
    <row r="82" spans="1:53" ht="14.25" customHeight="1" x14ac:dyDescent="0.25">
      <c r="A82" s="322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19" t="s">
        <v>155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100</v>
      </c>
      <c r="W84" s="306">
        <f t="shared" si="4"/>
        <v>108</v>
      </c>
      <c r="X84" s="36">
        <f>IFERROR(IF(W84=0,"",ROUNDUP(W84/H84,0)*0.02175),"")</f>
        <v>0.21749999999999997</v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3" t="s">
        <v>160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4" t="s">
        <v>163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85" t="s">
        <v>167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8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9"/>
      <c r="N90" s="315" t="s">
        <v>66</v>
      </c>
      <c r="O90" s="316"/>
      <c r="P90" s="316"/>
      <c r="Q90" s="316"/>
      <c r="R90" s="316"/>
      <c r="S90" s="316"/>
      <c r="T90" s="317"/>
      <c r="U90" s="37" t="s">
        <v>67</v>
      </c>
      <c r="V90" s="307">
        <f>IFERROR(V83/H83,"0")+IFERROR(V84/H84,"0")+IFERROR(V85/H85,"0")+IFERROR(V86/H86,"0")+IFERROR(V87/H87,"0")+IFERROR(V88/H88,"0")+IFERROR(V89/H89,"0")</f>
        <v>9.2592592592592595</v>
      </c>
      <c r="W90" s="307">
        <f>IFERROR(W83/H83,"0")+IFERROR(W84/H84,"0")+IFERROR(W85/H85,"0")+IFERROR(W86/H86,"0")+IFERROR(W87/H87,"0")+IFERROR(W88/H88,"0")+IFERROR(W89/H89,"0")</f>
        <v>10</v>
      </c>
      <c r="X90" s="307">
        <f>IFERROR(IF(X83="",0,X83),"0")+IFERROR(IF(X84="",0,X84),"0")+IFERROR(IF(X85="",0,X85),"0")+IFERROR(IF(X86="",0,X86),"0")+IFERROR(IF(X87="",0,X87),"0")+IFERROR(IF(X88="",0,X88),"0")+IFERROR(IF(X89="",0,X89),"0")</f>
        <v>0.21749999999999997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9"/>
      <c r="N91" s="315" t="s">
        <v>66</v>
      </c>
      <c r="O91" s="316"/>
      <c r="P91" s="316"/>
      <c r="Q91" s="316"/>
      <c r="R91" s="316"/>
      <c r="S91" s="316"/>
      <c r="T91" s="317"/>
      <c r="U91" s="37" t="s">
        <v>65</v>
      </c>
      <c r="V91" s="307">
        <f>IFERROR(SUM(V83:V89),"0")</f>
        <v>100</v>
      </c>
      <c r="W91" s="307">
        <f>IFERROR(SUM(W83:W89),"0")</f>
        <v>108</v>
      </c>
      <c r="X91" s="37"/>
      <c r="Y91" s="308"/>
      <c r="Z91" s="308"/>
    </row>
    <row r="92" spans="1:53" ht="14.25" customHeight="1" x14ac:dyDescent="0.25">
      <c r="A92" s="322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0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67" t="s">
        <v>190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6" t="s">
        <v>190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8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9"/>
      <c r="N103" s="315" t="s">
        <v>66</v>
      </c>
      <c r="O103" s="316"/>
      <c r="P103" s="316"/>
      <c r="Q103" s="316"/>
      <c r="R103" s="316"/>
      <c r="S103" s="316"/>
      <c r="T103" s="317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9"/>
      <c r="N104" s="315" t="s">
        <v>66</v>
      </c>
      <c r="O104" s="316"/>
      <c r="P104" s="316"/>
      <c r="Q104" s="316"/>
      <c r="R104" s="316"/>
      <c r="S104" s="316"/>
      <c r="T104" s="317"/>
      <c r="U104" s="37" t="s">
        <v>65</v>
      </c>
      <c r="V104" s="307">
        <f>IFERROR(SUM(V93:V102),"0")</f>
        <v>0</v>
      </c>
      <c r="W104" s="307">
        <f>IFERROR(SUM(W93:W102),"0")</f>
        <v>0</v>
      </c>
      <c r="X104" s="37"/>
      <c r="Y104" s="308"/>
      <c r="Z104" s="308"/>
    </row>
    <row r="105" spans="1:53" ht="14.25" customHeight="1" x14ac:dyDescent="0.25">
      <c r="A105" s="322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5" t="s">
        <v>194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3" t="s">
        <v>196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0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87" t="s">
        <v>203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33</v>
      </c>
      <c r="W110" s="306">
        <f t="shared" si="6"/>
        <v>34.32</v>
      </c>
      <c r="X110" s="36">
        <f>IFERROR(IF(W110=0,"",ROUNDUP(W110/H110,0)*0.00753),"")</f>
        <v>9.7890000000000005E-2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3" t="s">
        <v>206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189</v>
      </c>
      <c r="W111" s="306">
        <f t="shared" si="6"/>
        <v>189</v>
      </c>
      <c r="X111" s="36">
        <f>IFERROR(IF(W111=0,"",ROUNDUP(W111/H111,0)*0.00753),"")</f>
        <v>0.52710000000000001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4" t="s">
        <v>209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0" t="s">
        <v>217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8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9"/>
      <c r="N116" s="315" t="s">
        <v>66</v>
      </c>
      <c r="O116" s="316"/>
      <c r="P116" s="316"/>
      <c r="Q116" s="316"/>
      <c r="R116" s="316"/>
      <c r="S116" s="316"/>
      <c r="T116" s="317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82.5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83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0.62499000000000005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9"/>
      <c r="N117" s="315" t="s">
        <v>66</v>
      </c>
      <c r="O117" s="316"/>
      <c r="P117" s="316"/>
      <c r="Q117" s="316"/>
      <c r="R117" s="316"/>
      <c r="S117" s="316"/>
      <c r="T117" s="317"/>
      <c r="U117" s="37" t="s">
        <v>65</v>
      </c>
      <c r="V117" s="307">
        <f>IFERROR(SUM(V106:V115),"0")</f>
        <v>222</v>
      </c>
      <c r="W117" s="307">
        <f>IFERROR(SUM(W106:W115),"0")</f>
        <v>223.32</v>
      </c>
      <c r="X117" s="37"/>
      <c r="Y117" s="308"/>
      <c r="Z117" s="308"/>
    </row>
    <row r="118" spans="1:53" ht="14.25" customHeight="1" x14ac:dyDescent="0.25">
      <c r="A118" s="322" t="s">
        <v>218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75</v>
      </c>
      <c r="W120" s="306">
        <f>IFERROR(IF(V120="",0,CEILING((V120/$H120),1)*$H120),"")</f>
        <v>81</v>
      </c>
      <c r="X120" s="36">
        <f>IFERROR(IF(W120=0,"",ROUNDUP(W120/H120,0)*0.02175),"")</f>
        <v>0.21749999999999997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99" t="s">
        <v>225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6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19" t="s">
        <v>230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8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9"/>
      <c r="N124" s="315" t="s">
        <v>66</v>
      </c>
      <c r="O124" s="316"/>
      <c r="P124" s="316"/>
      <c r="Q124" s="316"/>
      <c r="R124" s="316"/>
      <c r="S124" s="316"/>
      <c r="T124" s="317"/>
      <c r="U124" s="37" t="s">
        <v>67</v>
      </c>
      <c r="V124" s="307">
        <f>IFERROR(V119/H119,"0")+IFERROR(V120/H120,"0")+IFERROR(V121/H121,"0")+IFERROR(V122/H122,"0")+IFERROR(V123/H123,"0")</f>
        <v>9.2592592592592595</v>
      </c>
      <c r="W124" s="307">
        <f>IFERROR(W119/H119,"0")+IFERROR(W120/H120,"0")+IFERROR(W121/H121,"0")+IFERROR(W122/H122,"0")+IFERROR(W123/H123,"0")</f>
        <v>10</v>
      </c>
      <c r="X124" s="307">
        <f>IFERROR(IF(X119="",0,X119),"0")+IFERROR(IF(X120="",0,X120),"0")+IFERROR(IF(X121="",0,X121),"0")+IFERROR(IF(X122="",0,X122),"0")+IFERROR(IF(X123="",0,X123),"0")</f>
        <v>0.21749999999999997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9"/>
      <c r="N125" s="315" t="s">
        <v>66</v>
      </c>
      <c r="O125" s="316"/>
      <c r="P125" s="316"/>
      <c r="Q125" s="316"/>
      <c r="R125" s="316"/>
      <c r="S125" s="316"/>
      <c r="T125" s="317"/>
      <c r="U125" s="37" t="s">
        <v>65</v>
      </c>
      <c r="V125" s="307">
        <f>IFERROR(SUM(V119:V123),"0")</f>
        <v>75</v>
      </c>
      <c r="W125" s="307">
        <f>IFERROR(SUM(W119:W123),"0")</f>
        <v>81</v>
      </c>
      <c r="X125" s="37"/>
      <c r="Y125" s="308"/>
      <c r="Z125" s="308"/>
    </row>
    <row r="126" spans="1:53" ht="16.5" customHeight="1" x14ac:dyDescent="0.25">
      <c r="A126" s="313" t="s">
        <v>231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0"/>
      <c r="Z126" s="300"/>
    </row>
    <row r="127" spans="1:53" ht="14.25" customHeight="1" x14ac:dyDescent="0.25">
      <c r="A127" s="322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70</v>
      </c>
      <c r="W128" s="306">
        <f>IFERROR(IF(V128="",0,CEILING((V128/$H128),1)*$H128),"")</f>
        <v>72.899999999999991</v>
      </c>
      <c r="X128" s="36">
        <f>IFERROR(IF(W128=0,"",ROUNDUP(W128/H128,0)*0.02175),"")</f>
        <v>0.19574999999999998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81</v>
      </c>
      <c r="W130" s="306">
        <f>IFERROR(IF(V130="",0,CEILING((V130/$H130),1)*$H130),"")</f>
        <v>81</v>
      </c>
      <c r="X130" s="36">
        <f>IFERROR(IF(W130=0,"",ROUNDUP(W130/H130,0)*0.00753),"")</f>
        <v>0.22590000000000002</v>
      </c>
      <c r="Y130" s="56"/>
      <c r="Z130" s="57"/>
      <c r="AD130" s="58"/>
      <c r="BA130" s="126" t="s">
        <v>1</v>
      </c>
    </row>
    <row r="131" spans="1:53" x14ac:dyDescent="0.2">
      <c r="A131" s="318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9"/>
      <c r="N131" s="315" t="s">
        <v>66</v>
      </c>
      <c r="O131" s="316"/>
      <c r="P131" s="316"/>
      <c r="Q131" s="316"/>
      <c r="R131" s="316"/>
      <c r="S131" s="316"/>
      <c r="T131" s="317"/>
      <c r="U131" s="37" t="s">
        <v>67</v>
      </c>
      <c r="V131" s="307">
        <f>IFERROR(V128/H128,"0")+IFERROR(V129/H129,"0")+IFERROR(V130/H130,"0")</f>
        <v>38.641975308641975</v>
      </c>
      <c r="W131" s="307">
        <f>IFERROR(W128/H128,"0")+IFERROR(W129/H129,"0")+IFERROR(W130/H130,"0")</f>
        <v>39</v>
      </c>
      <c r="X131" s="307">
        <f>IFERROR(IF(X128="",0,X128),"0")+IFERROR(IF(X129="",0,X129),"0")+IFERROR(IF(X130="",0,X130),"0")</f>
        <v>0.42164999999999997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9"/>
      <c r="N132" s="315" t="s">
        <v>66</v>
      </c>
      <c r="O132" s="316"/>
      <c r="P132" s="316"/>
      <c r="Q132" s="316"/>
      <c r="R132" s="316"/>
      <c r="S132" s="316"/>
      <c r="T132" s="317"/>
      <c r="U132" s="37" t="s">
        <v>65</v>
      </c>
      <c r="V132" s="307">
        <f>IFERROR(SUM(V128:V130),"0")</f>
        <v>151</v>
      </c>
      <c r="W132" s="307">
        <f>IFERROR(SUM(W128:W130),"0")</f>
        <v>153.89999999999998</v>
      </c>
      <c r="X132" s="37"/>
      <c r="Y132" s="308"/>
      <c r="Z132" s="308"/>
    </row>
    <row r="133" spans="1:53" ht="27.75" customHeight="1" x14ac:dyDescent="0.2">
      <c r="A133" s="320" t="s">
        <v>238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13" t="s">
        <v>239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0"/>
      <c r="Z134" s="300"/>
    </row>
    <row r="135" spans="1:53" ht="14.25" customHeight="1" x14ac:dyDescent="0.25">
      <c r="A135" s="322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8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9"/>
      <c r="N139" s="315" t="s">
        <v>66</v>
      </c>
      <c r="O139" s="316"/>
      <c r="P139" s="316"/>
      <c r="Q139" s="316"/>
      <c r="R139" s="316"/>
      <c r="S139" s="316"/>
      <c r="T139" s="317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9"/>
      <c r="N140" s="315" t="s">
        <v>66</v>
      </c>
      <c r="O140" s="316"/>
      <c r="P140" s="316"/>
      <c r="Q140" s="316"/>
      <c r="R140" s="316"/>
      <c r="S140" s="316"/>
      <c r="T140" s="317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13" t="s">
        <v>246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0"/>
      <c r="Z141" s="300"/>
    </row>
    <row r="142" spans="1:53" ht="14.25" customHeight="1" x14ac:dyDescent="0.25">
      <c r="A142" s="322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85</v>
      </c>
      <c r="W146" s="306">
        <f t="shared" si="7"/>
        <v>86.100000000000009</v>
      </c>
      <c r="X146" s="36">
        <f>IFERROR(IF(W146=0,"",ROUNDUP(W146/H146,0)*0.00502),"")</f>
        <v>0.20582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0</v>
      </c>
      <c r="W148" s="306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13</v>
      </c>
      <c r="W149" s="306">
        <f t="shared" si="7"/>
        <v>14.700000000000001</v>
      </c>
      <c r="X149" s="36">
        <f>IFERROR(IF(W149=0,"",ROUNDUP(W149/H149,0)*0.00502),"")</f>
        <v>3.5140000000000005E-2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8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9"/>
      <c r="N151" s="315" t="s">
        <v>66</v>
      </c>
      <c r="O151" s="316"/>
      <c r="P151" s="316"/>
      <c r="Q151" s="316"/>
      <c r="R151" s="316"/>
      <c r="S151" s="316"/>
      <c r="T151" s="317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46.666666666666664</v>
      </c>
      <c r="W151" s="307">
        <f>IFERROR(W143/H143,"0")+IFERROR(W144/H144,"0")+IFERROR(W145/H145,"0")+IFERROR(W146/H146,"0")+IFERROR(W147/H147,"0")+IFERROR(W148/H148,"0")+IFERROR(W149/H149,"0")+IFERROR(W150/H150,"0")</f>
        <v>48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0.24096000000000001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9"/>
      <c r="N152" s="315" t="s">
        <v>66</v>
      </c>
      <c r="O152" s="316"/>
      <c r="P152" s="316"/>
      <c r="Q152" s="316"/>
      <c r="R152" s="316"/>
      <c r="S152" s="316"/>
      <c r="T152" s="317"/>
      <c r="U152" s="37" t="s">
        <v>65</v>
      </c>
      <c r="V152" s="307">
        <f>IFERROR(SUM(V143:V150),"0")</f>
        <v>98</v>
      </c>
      <c r="W152" s="307">
        <f>IFERROR(SUM(W143:W150),"0")</f>
        <v>100.80000000000001</v>
      </c>
      <c r="X152" s="37"/>
      <c r="Y152" s="308"/>
      <c r="Z152" s="308"/>
    </row>
    <row r="153" spans="1:53" ht="16.5" customHeight="1" x14ac:dyDescent="0.25">
      <c r="A153" s="313" t="s">
        <v>263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0"/>
      <c r="Z153" s="300"/>
    </row>
    <row r="154" spans="1:53" ht="14.25" customHeight="1" x14ac:dyDescent="0.25">
      <c r="A154" s="322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8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9"/>
      <c r="N157" s="315" t="s">
        <v>66</v>
      </c>
      <c r="O157" s="316"/>
      <c r="P157" s="316"/>
      <c r="Q157" s="316"/>
      <c r="R157" s="316"/>
      <c r="S157" s="316"/>
      <c r="T157" s="317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9"/>
      <c r="N158" s="315" t="s">
        <v>66</v>
      </c>
      <c r="O158" s="316"/>
      <c r="P158" s="316"/>
      <c r="Q158" s="316"/>
      <c r="R158" s="316"/>
      <c r="S158" s="316"/>
      <c r="T158" s="317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22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0" t="s">
        <v>270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8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9"/>
      <c r="N162" s="315" t="s">
        <v>66</v>
      </c>
      <c r="O162" s="316"/>
      <c r="P162" s="316"/>
      <c r="Q162" s="316"/>
      <c r="R162" s="316"/>
      <c r="S162" s="316"/>
      <c r="T162" s="317"/>
      <c r="U162" s="37" t="s">
        <v>67</v>
      </c>
      <c r="V162" s="307">
        <f>IFERROR(V160/H160,"0")+IFERROR(V161/H161,"0")</f>
        <v>0</v>
      </c>
      <c r="W162" s="307">
        <f>IFERROR(W160/H160,"0")+IFERROR(W161/H161,"0")</f>
        <v>0</v>
      </c>
      <c r="X162" s="307">
        <f>IFERROR(IF(X160="",0,X160),"0")+IFERROR(IF(X161="",0,X161),"0")</f>
        <v>0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9"/>
      <c r="N163" s="315" t="s">
        <v>66</v>
      </c>
      <c r="O163" s="316"/>
      <c r="P163" s="316"/>
      <c r="Q163" s="316"/>
      <c r="R163" s="316"/>
      <c r="S163" s="316"/>
      <c r="T163" s="317"/>
      <c r="U163" s="37" t="s">
        <v>65</v>
      </c>
      <c r="V163" s="307">
        <f>IFERROR(SUM(V160:V161),"0")</f>
        <v>0</v>
      </c>
      <c r="W163" s="307">
        <f>IFERROR(SUM(W160:W161),"0")</f>
        <v>0</v>
      </c>
      <c r="X163" s="37"/>
      <c r="Y163" s="308"/>
      <c r="Z163" s="308"/>
    </row>
    <row r="164" spans="1:53" ht="14.25" customHeight="1" x14ac:dyDescent="0.25">
      <c r="A164" s="322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255</v>
      </c>
      <c r="W165" s="306">
        <f>IFERROR(IF(V165="",0,CEILING((V165/$H165),1)*$H165),"")</f>
        <v>259.20000000000005</v>
      </c>
      <c r="X165" s="36">
        <f>IFERROR(IF(W165=0,"",ROUNDUP(W165/H165,0)*0.00937),"")</f>
        <v>0.44975999999999999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81</v>
      </c>
      <c r="W166" s="306">
        <f>IFERROR(IF(V166="",0,CEILING((V166/$H166),1)*$H166),"")</f>
        <v>81</v>
      </c>
      <c r="X166" s="36">
        <f>IFERROR(IF(W166=0,"",ROUNDUP(W166/H166,0)*0.00937),"")</f>
        <v>0.14055000000000001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8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9"/>
      <c r="N169" s="315" t="s">
        <v>66</v>
      </c>
      <c r="O169" s="316"/>
      <c r="P169" s="316"/>
      <c r="Q169" s="316"/>
      <c r="R169" s="316"/>
      <c r="S169" s="316"/>
      <c r="T169" s="317"/>
      <c r="U169" s="37" t="s">
        <v>67</v>
      </c>
      <c r="V169" s="307">
        <f>IFERROR(V165/H165,"0")+IFERROR(V166/H166,"0")+IFERROR(V167/H167,"0")+IFERROR(V168/H168,"0")</f>
        <v>62.222222222222221</v>
      </c>
      <c r="W169" s="307">
        <f>IFERROR(W165/H165,"0")+IFERROR(W166/H166,"0")+IFERROR(W167/H167,"0")+IFERROR(W168/H168,"0")</f>
        <v>63.000000000000007</v>
      </c>
      <c r="X169" s="307">
        <f>IFERROR(IF(X165="",0,X165),"0")+IFERROR(IF(X166="",0,X166),"0")+IFERROR(IF(X167="",0,X167),"0")+IFERROR(IF(X168="",0,X168),"0")</f>
        <v>0.59031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9"/>
      <c r="N170" s="315" t="s">
        <v>66</v>
      </c>
      <c r="O170" s="316"/>
      <c r="P170" s="316"/>
      <c r="Q170" s="316"/>
      <c r="R170" s="316"/>
      <c r="S170" s="316"/>
      <c r="T170" s="317"/>
      <c r="U170" s="37" t="s">
        <v>65</v>
      </c>
      <c r="V170" s="307">
        <f>IFERROR(SUM(V165:V168),"0")</f>
        <v>336</v>
      </c>
      <c r="W170" s="307">
        <f>IFERROR(SUM(W165:W168),"0")</f>
        <v>340.20000000000005</v>
      </c>
      <c r="X170" s="37"/>
      <c r="Y170" s="308"/>
      <c r="Z170" s="308"/>
    </row>
    <row r="171" spans="1:53" ht="14.25" customHeight="1" x14ac:dyDescent="0.25">
      <c r="A171" s="322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1" t="s">
        <v>290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306</v>
      </c>
      <c r="W178" s="306">
        <f t="shared" si="8"/>
        <v>307.2</v>
      </c>
      <c r="X178" s="36">
        <f>IFERROR(IF(W178=0,"",ROUNDUP(W178/H178,0)*0.00753),"")</f>
        <v>0.96384000000000003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04" t="s">
        <v>300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434</v>
      </c>
      <c r="W180" s="306">
        <f t="shared" si="8"/>
        <v>434.4</v>
      </c>
      <c r="X180" s="36">
        <f>IFERROR(IF(W180=0,"",ROUNDUP(W180/H180,0)*0.00753),"")</f>
        <v>1.36293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206</v>
      </c>
      <c r="W182" s="306">
        <f t="shared" si="8"/>
        <v>206.4</v>
      </c>
      <c r="X182" s="36">
        <f t="shared" ref="X182:X188" si="9">IFERROR(IF(W182=0,"",ROUNDUP(W182/H182,0)*0.00753),"")</f>
        <v>0.64758000000000004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2">
        <v>4680115882607</v>
      </c>
      <c r="E183" s="311"/>
      <c r="F183" s="304">
        <v>0.3</v>
      </c>
      <c r="G183" s="32">
        <v>6</v>
      </c>
      <c r="H183" s="304">
        <v>1.8</v>
      </c>
      <c r="I183" s="304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2">
        <v>4680115880092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4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306</v>
      </c>
      <c r="W184" s="306">
        <f t="shared" si="8"/>
        <v>307.2</v>
      </c>
      <c r="X184" s="36">
        <f t="shared" si="9"/>
        <v>0.96384000000000003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2">
        <v>4680115880221</v>
      </c>
      <c r="E185" s="311"/>
      <c r="F185" s="304">
        <v>0.4</v>
      </c>
      <c r="G185" s="32">
        <v>6</v>
      </c>
      <c r="H185" s="304">
        <v>2.4</v>
      </c>
      <c r="I185" s="304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206</v>
      </c>
      <c r="W185" s="306">
        <f t="shared" si="8"/>
        <v>206.4</v>
      </c>
      <c r="X185" s="36">
        <f t="shared" si="9"/>
        <v>0.64758000000000004</v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2">
        <v>4680115882942</v>
      </c>
      <c r="E186" s="311"/>
      <c r="F186" s="304">
        <v>0.3</v>
      </c>
      <c r="G186" s="32">
        <v>6</v>
      </c>
      <c r="H186" s="304">
        <v>1.8</v>
      </c>
      <c r="I186" s="304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2">
        <v>4680115880504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32</v>
      </c>
      <c r="W187" s="306">
        <f t="shared" si="8"/>
        <v>33.6</v>
      </c>
      <c r="X187" s="36">
        <f t="shared" si="9"/>
        <v>0.10542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2">
        <v>4680115882164</v>
      </c>
      <c r="E188" s="311"/>
      <c r="F188" s="304">
        <v>0.4</v>
      </c>
      <c r="G188" s="32">
        <v>6</v>
      </c>
      <c r="H188" s="304">
        <v>2.4</v>
      </c>
      <c r="I188" s="304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154</v>
      </c>
      <c r="W188" s="306">
        <f t="shared" si="8"/>
        <v>156</v>
      </c>
      <c r="X188" s="36">
        <f t="shared" si="9"/>
        <v>0.48945</v>
      </c>
      <c r="Y188" s="56"/>
      <c r="Z188" s="57"/>
      <c r="AD188" s="58"/>
      <c r="BA188" s="162" t="s">
        <v>1</v>
      </c>
    </row>
    <row r="189" spans="1:53" x14ac:dyDescent="0.2">
      <c r="A189" s="318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9"/>
      <c r="N189" s="315" t="s">
        <v>66</v>
      </c>
      <c r="O189" s="316"/>
      <c r="P189" s="316"/>
      <c r="Q189" s="316"/>
      <c r="R189" s="316"/>
      <c r="S189" s="316"/>
      <c r="T189" s="317"/>
      <c r="U189" s="37" t="s">
        <v>67</v>
      </c>
      <c r="V189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685.00000000000011</v>
      </c>
      <c r="W189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688</v>
      </c>
      <c r="X189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5.1806399999999995</v>
      </c>
      <c r="Y189" s="308"/>
      <c r="Z189" s="308"/>
    </row>
    <row r="190" spans="1:53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9"/>
      <c r="N190" s="315" t="s">
        <v>66</v>
      </c>
      <c r="O190" s="316"/>
      <c r="P190" s="316"/>
      <c r="Q190" s="316"/>
      <c r="R190" s="316"/>
      <c r="S190" s="316"/>
      <c r="T190" s="317"/>
      <c r="U190" s="37" t="s">
        <v>65</v>
      </c>
      <c r="V190" s="307">
        <f>IFERROR(SUM(V172:V188),"0")</f>
        <v>1644</v>
      </c>
      <c r="W190" s="307">
        <f>IFERROR(SUM(W172:W188),"0")</f>
        <v>1651.1999999999998</v>
      </c>
      <c r="X190" s="37"/>
      <c r="Y190" s="308"/>
      <c r="Z190" s="308"/>
    </row>
    <row r="191" spans="1:53" ht="14.25" customHeight="1" x14ac:dyDescent="0.25">
      <c r="A191" s="322" t="s">
        <v>218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14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2">
        <v>4680115880801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2">
        <v>4680115880818</v>
      </c>
      <c r="E193" s="311"/>
      <c r="F193" s="304">
        <v>0.4</v>
      </c>
      <c r="G193" s="32">
        <v>6</v>
      </c>
      <c r="H193" s="304">
        <v>2.4</v>
      </c>
      <c r="I193" s="30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4</v>
      </c>
      <c r="W193" s="306">
        <f>IFERROR(IF(V193="",0,CEILING((V193/$H193),1)*$H193),"")</f>
        <v>4.8</v>
      </c>
      <c r="X193" s="36">
        <f>IFERROR(IF(W193=0,"",ROUNDUP(W193/H193,0)*0.00753),"")</f>
        <v>1.506E-2</v>
      </c>
      <c r="Y193" s="56"/>
      <c r="Z193" s="57"/>
      <c r="AD193" s="58"/>
      <c r="BA193" s="164" t="s">
        <v>1</v>
      </c>
    </row>
    <row r="194" spans="1:53" x14ac:dyDescent="0.2">
      <c r="A194" s="318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9"/>
      <c r="N194" s="315" t="s">
        <v>66</v>
      </c>
      <c r="O194" s="316"/>
      <c r="P194" s="316"/>
      <c r="Q194" s="316"/>
      <c r="R194" s="316"/>
      <c r="S194" s="316"/>
      <c r="T194" s="317"/>
      <c r="U194" s="37" t="s">
        <v>67</v>
      </c>
      <c r="V194" s="307">
        <f>IFERROR(V192/H192,"0")+IFERROR(V193/H193,"0")</f>
        <v>1.6666666666666667</v>
      </c>
      <c r="W194" s="307">
        <f>IFERROR(W192/H192,"0")+IFERROR(W193/H193,"0")</f>
        <v>2</v>
      </c>
      <c r="X194" s="307">
        <f>IFERROR(IF(X192="",0,X192),"0")+IFERROR(IF(X193="",0,X193),"0")</f>
        <v>1.506E-2</v>
      </c>
      <c r="Y194" s="308"/>
      <c r="Z194" s="308"/>
    </row>
    <row r="195" spans="1:53" x14ac:dyDescent="0.2">
      <c r="A195" s="314"/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9"/>
      <c r="N195" s="315" t="s">
        <v>66</v>
      </c>
      <c r="O195" s="316"/>
      <c r="P195" s="316"/>
      <c r="Q195" s="316"/>
      <c r="R195" s="316"/>
      <c r="S195" s="316"/>
      <c r="T195" s="317"/>
      <c r="U195" s="37" t="s">
        <v>65</v>
      </c>
      <c r="V195" s="307">
        <f>IFERROR(SUM(V192:V193),"0")</f>
        <v>4</v>
      </c>
      <c r="W195" s="307">
        <f>IFERROR(SUM(W192:W193),"0")</f>
        <v>4.8</v>
      </c>
      <c r="X195" s="37"/>
      <c r="Y195" s="308"/>
      <c r="Z195" s="308"/>
    </row>
    <row r="196" spans="1:53" ht="16.5" customHeight="1" x14ac:dyDescent="0.25">
      <c r="A196" s="313" t="s">
        <v>323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14.25" customHeight="1" x14ac:dyDescent="0.25">
      <c r="A197" s="322" t="s">
        <v>103</v>
      </c>
      <c r="B197" s="314"/>
      <c r="C197" s="314"/>
      <c r="D197" s="314"/>
      <c r="E197" s="314"/>
      <c r="F197" s="314"/>
      <c r="G197" s="314"/>
      <c r="H197" s="314"/>
      <c r="I197" s="314"/>
      <c r="J197" s="314"/>
      <c r="K197" s="314"/>
      <c r="L197" s="314"/>
      <c r="M197" s="314"/>
      <c r="N197" s="314"/>
      <c r="O197" s="314"/>
      <c r="P197" s="314"/>
      <c r="Q197" s="314"/>
      <c r="R197" s="314"/>
      <c r="S197" s="314"/>
      <c r="T197" s="314"/>
      <c r="U197" s="314"/>
      <c r="V197" s="314"/>
      <c r="W197" s="314"/>
      <c r="X197" s="314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2">
        <v>4607091387445</v>
      </c>
      <c r="E198" s="311"/>
      <c r="F198" s="304">
        <v>0.9</v>
      </c>
      <c r="G198" s="32">
        <v>10</v>
      </c>
      <c r="H198" s="304">
        <v>9</v>
      </c>
      <c r="I198" s="304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2">
        <v>4607091386004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2">
        <v>4607091386073</v>
      </c>
      <c r="E201" s="311"/>
      <c r="F201" s="304">
        <v>0.9</v>
      </c>
      <c r="G201" s="32">
        <v>10</v>
      </c>
      <c r="H201" s="304">
        <v>9</v>
      </c>
      <c r="I201" s="304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4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2">
        <v>4607091387322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2">
        <v>4607091387377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5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2">
        <v>4607091387353</v>
      </c>
      <c r="E205" s="311"/>
      <c r="F205" s="304">
        <v>1.35</v>
      </c>
      <c r="G205" s="32">
        <v>8</v>
      </c>
      <c r="H205" s="304">
        <v>10.8</v>
      </c>
      <c r="I205" s="304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2">
        <v>4607091386011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2">
        <v>4607091387308</v>
      </c>
      <c r="E207" s="311"/>
      <c r="F207" s="304">
        <v>0.5</v>
      </c>
      <c r="G207" s="32">
        <v>10</v>
      </c>
      <c r="H207" s="304">
        <v>5</v>
      </c>
      <c r="I207" s="304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2">
        <v>4607091387339</v>
      </c>
      <c r="E208" s="311"/>
      <c r="F208" s="304">
        <v>0.5</v>
      </c>
      <c r="G208" s="32">
        <v>10</v>
      </c>
      <c r="H208" s="304">
        <v>5</v>
      </c>
      <c r="I208" s="304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2">
        <v>4680115882638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2">
        <v>4680115881938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2">
        <v>4607091387346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2">
        <v>4607091389807</v>
      </c>
      <c r="E212" s="311"/>
      <c r="F212" s="304">
        <v>0.4</v>
      </c>
      <c r="G212" s="32">
        <v>10</v>
      </c>
      <c r="H212" s="304">
        <v>4</v>
      </c>
      <c r="I212" s="304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0"/>
      <c r="P212" s="310"/>
      <c r="Q212" s="310"/>
      <c r="R212" s="311"/>
      <c r="S212" s="34"/>
      <c r="T212" s="34"/>
      <c r="U212" s="35" t="s">
        <v>65</v>
      </c>
      <c r="V212" s="305">
        <v>0</v>
      </c>
      <c r="W212" s="306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8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9"/>
      <c r="N213" s="315" t="s">
        <v>66</v>
      </c>
      <c r="O213" s="316"/>
      <c r="P213" s="316"/>
      <c r="Q213" s="316"/>
      <c r="R213" s="316"/>
      <c r="S213" s="316"/>
      <c r="T213" s="317"/>
      <c r="U213" s="37" t="s">
        <v>67</v>
      </c>
      <c r="V213" s="30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8"/>
      <c r="Z213" s="308"/>
    </row>
    <row r="214" spans="1:53" x14ac:dyDescent="0.2">
      <c r="A214" s="314"/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9"/>
      <c r="N214" s="315" t="s">
        <v>66</v>
      </c>
      <c r="O214" s="316"/>
      <c r="P214" s="316"/>
      <c r="Q214" s="316"/>
      <c r="R214" s="316"/>
      <c r="S214" s="316"/>
      <c r="T214" s="317"/>
      <c r="U214" s="37" t="s">
        <v>65</v>
      </c>
      <c r="V214" s="307">
        <f>IFERROR(SUM(V198:V212),"0")</f>
        <v>0</v>
      </c>
      <c r="W214" s="307">
        <f>IFERROR(SUM(W198:W212),"0")</f>
        <v>0</v>
      </c>
      <c r="X214" s="37"/>
      <c r="Y214" s="308"/>
      <c r="Z214" s="308"/>
    </row>
    <row r="215" spans="1:53" ht="14.25" customHeight="1" x14ac:dyDescent="0.25">
      <c r="A215" s="322" t="s">
        <v>95</v>
      </c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4"/>
      <c r="N215" s="314"/>
      <c r="O215" s="314"/>
      <c r="P215" s="314"/>
      <c r="Q215" s="314"/>
      <c r="R215" s="314"/>
      <c r="S215" s="314"/>
      <c r="T215" s="314"/>
      <c r="U215" s="314"/>
      <c r="V215" s="314"/>
      <c r="W215" s="314"/>
      <c r="X215" s="314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2">
        <v>4680115881914</v>
      </c>
      <c r="E216" s="311"/>
      <c r="F216" s="304">
        <v>0.4</v>
      </c>
      <c r="G216" s="32">
        <v>10</v>
      </c>
      <c r="H216" s="304">
        <v>4</v>
      </c>
      <c r="I216" s="304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8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9"/>
      <c r="N217" s="315" t="s">
        <v>66</v>
      </c>
      <c r="O217" s="316"/>
      <c r="P217" s="316"/>
      <c r="Q217" s="316"/>
      <c r="R217" s="316"/>
      <c r="S217" s="316"/>
      <c r="T217" s="317"/>
      <c r="U217" s="37" t="s">
        <v>67</v>
      </c>
      <c r="V217" s="307">
        <f>IFERROR(V216/H216,"0")</f>
        <v>0</v>
      </c>
      <c r="W217" s="307">
        <f>IFERROR(W216/H216,"0")</f>
        <v>0</v>
      </c>
      <c r="X217" s="307">
        <f>IFERROR(IF(X216="",0,X216),"0")</f>
        <v>0</v>
      </c>
      <c r="Y217" s="308"/>
      <c r="Z217" s="308"/>
    </row>
    <row r="218" spans="1:53" x14ac:dyDescent="0.2">
      <c r="A218" s="314"/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9"/>
      <c r="N218" s="315" t="s">
        <v>66</v>
      </c>
      <c r="O218" s="316"/>
      <c r="P218" s="316"/>
      <c r="Q218" s="316"/>
      <c r="R218" s="316"/>
      <c r="S218" s="316"/>
      <c r="T218" s="317"/>
      <c r="U218" s="37" t="s">
        <v>65</v>
      </c>
      <c r="V218" s="307">
        <f>IFERROR(SUM(V216:V216),"0")</f>
        <v>0</v>
      </c>
      <c r="W218" s="307">
        <f>IFERROR(SUM(W216:W216),"0")</f>
        <v>0</v>
      </c>
      <c r="X218" s="37"/>
      <c r="Y218" s="308"/>
      <c r="Z218" s="308"/>
    </row>
    <row r="219" spans="1:53" ht="14.25" customHeight="1" x14ac:dyDescent="0.25">
      <c r="A219" s="322" t="s">
        <v>60</v>
      </c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14"/>
      <c r="M219" s="314"/>
      <c r="N219" s="314"/>
      <c r="O219" s="314"/>
      <c r="P219" s="314"/>
      <c r="Q219" s="314"/>
      <c r="R219" s="314"/>
      <c r="S219" s="314"/>
      <c r="T219" s="314"/>
      <c r="U219" s="314"/>
      <c r="V219" s="314"/>
      <c r="W219" s="314"/>
      <c r="X219" s="314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2">
        <v>4607091387193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2">
        <v>4607091387230</v>
      </c>
      <c r="E221" s="311"/>
      <c r="F221" s="304">
        <v>0.7</v>
      </c>
      <c r="G221" s="32">
        <v>6</v>
      </c>
      <c r="H221" s="304">
        <v>4.2</v>
      </c>
      <c r="I221" s="304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2">
        <v>4607091387285</v>
      </c>
      <c r="E222" s="311"/>
      <c r="F222" s="304">
        <v>0.35</v>
      </c>
      <c r="G222" s="32">
        <v>6</v>
      </c>
      <c r="H222" s="304">
        <v>2.1</v>
      </c>
      <c r="I222" s="304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2">
        <v>4607091389845</v>
      </c>
      <c r="E223" s="311"/>
      <c r="F223" s="304">
        <v>0.35</v>
      </c>
      <c r="G223" s="32">
        <v>6</v>
      </c>
      <c r="H223" s="304">
        <v>2.1</v>
      </c>
      <c r="I223" s="304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60</v>
      </c>
      <c r="W223" s="306">
        <f>IFERROR(IF(V223="",0,CEILING((V223/$H223),1)*$H223),"")</f>
        <v>60.900000000000006</v>
      </c>
      <c r="X223" s="36">
        <f>IFERROR(IF(W223=0,"",ROUNDUP(W223/H223,0)*0.00502),"")</f>
        <v>0.14558000000000001</v>
      </c>
      <c r="Y223" s="56"/>
      <c r="Z223" s="57"/>
      <c r="AD223" s="58"/>
      <c r="BA223" s="184" t="s">
        <v>1</v>
      </c>
    </row>
    <row r="224" spans="1:53" x14ac:dyDescent="0.2">
      <c r="A224" s="318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9"/>
      <c r="N224" s="315" t="s">
        <v>66</v>
      </c>
      <c r="O224" s="316"/>
      <c r="P224" s="316"/>
      <c r="Q224" s="316"/>
      <c r="R224" s="316"/>
      <c r="S224" s="316"/>
      <c r="T224" s="317"/>
      <c r="U224" s="37" t="s">
        <v>67</v>
      </c>
      <c r="V224" s="307">
        <f>IFERROR(V220/H220,"0")+IFERROR(V221/H221,"0")+IFERROR(V222/H222,"0")+IFERROR(V223/H223,"0")</f>
        <v>28.571428571428569</v>
      </c>
      <c r="W224" s="307">
        <f>IFERROR(W220/H220,"0")+IFERROR(W221/H221,"0")+IFERROR(W222/H222,"0")+IFERROR(W223/H223,"0")</f>
        <v>29</v>
      </c>
      <c r="X224" s="307">
        <f>IFERROR(IF(X220="",0,X220),"0")+IFERROR(IF(X221="",0,X221),"0")+IFERROR(IF(X222="",0,X222),"0")+IFERROR(IF(X223="",0,X223),"0")</f>
        <v>0.14558000000000001</v>
      </c>
      <c r="Y224" s="308"/>
      <c r="Z224" s="308"/>
    </row>
    <row r="225" spans="1:53" x14ac:dyDescent="0.2">
      <c r="A225" s="314"/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9"/>
      <c r="N225" s="315" t="s">
        <v>66</v>
      </c>
      <c r="O225" s="316"/>
      <c r="P225" s="316"/>
      <c r="Q225" s="316"/>
      <c r="R225" s="316"/>
      <c r="S225" s="316"/>
      <c r="T225" s="317"/>
      <c r="U225" s="37" t="s">
        <v>65</v>
      </c>
      <c r="V225" s="307">
        <f>IFERROR(SUM(V220:V223),"0")</f>
        <v>60</v>
      </c>
      <c r="W225" s="307">
        <f>IFERROR(SUM(W220:W223),"0")</f>
        <v>60.900000000000006</v>
      </c>
      <c r="X225" s="37"/>
      <c r="Y225" s="308"/>
      <c r="Z225" s="308"/>
    </row>
    <row r="226" spans="1:53" ht="14.25" customHeight="1" x14ac:dyDescent="0.25">
      <c r="A226" s="322" t="s">
        <v>68</v>
      </c>
      <c r="B226" s="314"/>
      <c r="C226" s="314"/>
      <c r="D226" s="314"/>
      <c r="E226" s="314"/>
      <c r="F226" s="314"/>
      <c r="G226" s="314"/>
      <c r="H226" s="314"/>
      <c r="I226" s="314"/>
      <c r="J226" s="314"/>
      <c r="K226" s="314"/>
      <c r="L226" s="314"/>
      <c r="M226" s="314"/>
      <c r="N226" s="314"/>
      <c r="O226" s="314"/>
      <c r="P226" s="314"/>
      <c r="Q226" s="314"/>
      <c r="R226" s="314"/>
      <c r="S226" s="314"/>
      <c r="T226" s="314"/>
      <c r="U226" s="314"/>
      <c r="V226" s="314"/>
      <c r="W226" s="314"/>
      <c r="X226" s="314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2">
        <v>4607091387766</v>
      </c>
      <c r="E227" s="311"/>
      <c r="F227" s="304">
        <v>1.35</v>
      </c>
      <c r="G227" s="32">
        <v>6</v>
      </c>
      <c r="H227" s="304">
        <v>8.1</v>
      </c>
      <c r="I227" s="304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2">
        <v>4607091387957</v>
      </c>
      <c r="E228" s="311"/>
      <c r="F228" s="304">
        <v>1.3</v>
      </c>
      <c r="G228" s="32">
        <v>6</v>
      </c>
      <c r="H228" s="304">
        <v>7.8</v>
      </c>
      <c r="I228" s="304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2">
        <v>4607091387964</v>
      </c>
      <c r="E229" s="311"/>
      <c r="F229" s="304">
        <v>1.35</v>
      </c>
      <c r="G229" s="32">
        <v>6</v>
      </c>
      <c r="H229" s="304">
        <v>8.1</v>
      </c>
      <c r="I229" s="304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2">
        <v>4607091381672</v>
      </c>
      <c r="E230" s="311"/>
      <c r="F230" s="304">
        <v>0.6</v>
      </c>
      <c r="G230" s="32">
        <v>6</v>
      </c>
      <c r="H230" s="304">
        <v>3.6</v>
      </c>
      <c r="I230" s="304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2">
        <v>4607091387537</v>
      </c>
      <c r="E231" s="311"/>
      <c r="F231" s="304">
        <v>0.45</v>
      </c>
      <c r="G231" s="32">
        <v>6</v>
      </c>
      <c r="H231" s="304">
        <v>2.7</v>
      </c>
      <c r="I231" s="304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2">
        <v>4607091387513</v>
      </c>
      <c r="E232" s="311"/>
      <c r="F232" s="304">
        <v>0.45</v>
      </c>
      <c r="G232" s="32">
        <v>6</v>
      </c>
      <c r="H232" s="304">
        <v>2.7</v>
      </c>
      <c r="I232" s="304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2">
        <v>4680115880511</v>
      </c>
      <c r="E233" s="311"/>
      <c r="F233" s="304">
        <v>0.33</v>
      </c>
      <c r="G233" s="32">
        <v>6</v>
      </c>
      <c r="H233" s="304">
        <v>1.98</v>
      </c>
      <c r="I233" s="304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8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9"/>
      <c r="N234" s="315" t="s">
        <v>66</v>
      </c>
      <c r="O234" s="316"/>
      <c r="P234" s="316"/>
      <c r="Q234" s="316"/>
      <c r="R234" s="316"/>
      <c r="S234" s="316"/>
      <c r="T234" s="317"/>
      <c r="U234" s="37" t="s">
        <v>67</v>
      </c>
      <c r="V234" s="307">
        <f>IFERROR(V227/H227,"0")+IFERROR(V228/H228,"0")+IFERROR(V229/H229,"0")+IFERROR(V230/H230,"0")+IFERROR(V231/H231,"0")+IFERROR(V232/H232,"0")+IFERROR(V233/H233,"0")</f>
        <v>0</v>
      </c>
      <c r="W234" s="307">
        <f>IFERROR(W227/H227,"0")+IFERROR(W228/H228,"0")+IFERROR(W229/H229,"0")+IFERROR(W230/H230,"0")+IFERROR(W231/H231,"0")+IFERROR(W232/H232,"0")+IFERROR(W233/H233,"0")</f>
        <v>0</v>
      </c>
      <c r="X234" s="307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8"/>
      <c r="Z234" s="308"/>
    </row>
    <row r="235" spans="1:53" x14ac:dyDescent="0.2">
      <c r="A235" s="314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9"/>
      <c r="N235" s="315" t="s">
        <v>66</v>
      </c>
      <c r="O235" s="316"/>
      <c r="P235" s="316"/>
      <c r="Q235" s="316"/>
      <c r="R235" s="316"/>
      <c r="S235" s="316"/>
      <c r="T235" s="317"/>
      <c r="U235" s="37" t="s">
        <v>65</v>
      </c>
      <c r="V235" s="307">
        <f>IFERROR(SUM(V227:V233),"0")</f>
        <v>0</v>
      </c>
      <c r="W235" s="307">
        <f>IFERROR(SUM(W227:W233),"0")</f>
        <v>0</v>
      </c>
      <c r="X235" s="37"/>
      <c r="Y235" s="308"/>
      <c r="Z235" s="308"/>
    </row>
    <row r="236" spans="1:53" ht="14.25" customHeight="1" x14ac:dyDescent="0.25">
      <c r="A236" s="322" t="s">
        <v>218</v>
      </c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14"/>
      <c r="M236" s="314"/>
      <c r="N236" s="314"/>
      <c r="O236" s="314"/>
      <c r="P236" s="314"/>
      <c r="Q236" s="314"/>
      <c r="R236" s="314"/>
      <c r="S236" s="314"/>
      <c r="T236" s="314"/>
      <c r="U236" s="314"/>
      <c r="V236" s="314"/>
      <c r="W236" s="314"/>
      <c r="X236" s="314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2">
        <v>4607091380880</v>
      </c>
      <c r="E237" s="311"/>
      <c r="F237" s="304">
        <v>1.4</v>
      </c>
      <c r="G237" s="32">
        <v>6</v>
      </c>
      <c r="H237" s="304">
        <v>8.4</v>
      </c>
      <c r="I237" s="304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0</v>
      </c>
      <c r="W237" s="306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2">
        <v>4607091384482</v>
      </c>
      <c r="E238" s="311"/>
      <c r="F238" s="304">
        <v>1.3</v>
      </c>
      <c r="G238" s="32">
        <v>6</v>
      </c>
      <c r="H238" s="304">
        <v>7.8</v>
      </c>
      <c r="I238" s="304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300</v>
      </c>
      <c r="W238" s="306">
        <f>IFERROR(IF(V238="",0,CEILING((V238/$H238),1)*$H238),"")</f>
        <v>304.2</v>
      </c>
      <c r="X238" s="36">
        <f>IFERROR(IF(W238=0,"",ROUNDUP(W238/H238,0)*0.02175),"")</f>
        <v>0.84824999999999995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2">
        <v>4607091380897</v>
      </c>
      <c r="E239" s="311"/>
      <c r="F239" s="304">
        <v>1.4</v>
      </c>
      <c r="G239" s="32">
        <v>6</v>
      </c>
      <c r="H239" s="304">
        <v>8.4</v>
      </c>
      <c r="I239" s="304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18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9"/>
      <c r="N240" s="315" t="s">
        <v>66</v>
      </c>
      <c r="O240" s="316"/>
      <c r="P240" s="316"/>
      <c r="Q240" s="316"/>
      <c r="R240" s="316"/>
      <c r="S240" s="316"/>
      <c r="T240" s="317"/>
      <c r="U240" s="37" t="s">
        <v>67</v>
      </c>
      <c r="V240" s="307">
        <f>IFERROR(V237/H237,"0")+IFERROR(V238/H238,"0")+IFERROR(V239/H239,"0")</f>
        <v>38.46153846153846</v>
      </c>
      <c r="W240" s="307">
        <f>IFERROR(W237/H237,"0")+IFERROR(W238/H238,"0")+IFERROR(W239/H239,"0")</f>
        <v>39</v>
      </c>
      <c r="X240" s="307">
        <f>IFERROR(IF(X237="",0,X237),"0")+IFERROR(IF(X238="",0,X238),"0")+IFERROR(IF(X239="",0,X239),"0")</f>
        <v>0.84824999999999995</v>
      </c>
      <c r="Y240" s="308"/>
      <c r="Z240" s="308"/>
    </row>
    <row r="241" spans="1:53" x14ac:dyDescent="0.2">
      <c r="A241" s="314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9"/>
      <c r="N241" s="315" t="s">
        <v>66</v>
      </c>
      <c r="O241" s="316"/>
      <c r="P241" s="316"/>
      <c r="Q241" s="316"/>
      <c r="R241" s="316"/>
      <c r="S241" s="316"/>
      <c r="T241" s="317"/>
      <c r="U241" s="37" t="s">
        <v>65</v>
      </c>
      <c r="V241" s="307">
        <f>IFERROR(SUM(V237:V239),"0")</f>
        <v>300</v>
      </c>
      <c r="W241" s="307">
        <f>IFERROR(SUM(W237:W239),"0")</f>
        <v>304.2</v>
      </c>
      <c r="X241" s="37"/>
      <c r="Y241" s="308"/>
      <c r="Z241" s="308"/>
    </row>
    <row r="242" spans="1:53" ht="14.25" customHeight="1" x14ac:dyDescent="0.25">
      <c r="A242" s="322" t="s">
        <v>81</v>
      </c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14"/>
      <c r="M242" s="314"/>
      <c r="N242" s="314"/>
      <c r="O242" s="314"/>
      <c r="P242" s="314"/>
      <c r="Q242" s="314"/>
      <c r="R242" s="314"/>
      <c r="S242" s="314"/>
      <c r="T242" s="314"/>
      <c r="U242" s="314"/>
      <c r="V242" s="314"/>
      <c r="W242" s="314"/>
      <c r="X242" s="314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2">
        <v>4607091388374</v>
      </c>
      <c r="E243" s="311"/>
      <c r="F243" s="304">
        <v>0.38</v>
      </c>
      <c r="G243" s="32">
        <v>8</v>
      </c>
      <c r="H243" s="304">
        <v>3.04</v>
      </c>
      <c r="I243" s="304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3" t="s">
        <v>384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2">
        <v>4607091388381</v>
      </c>
      <c r="E244" s="311"/>
      <c r="F244" s="304">
        <v>0.38</v>
      </c>
      <c r="G244" s="32">
        <v>8</v>
      </c>
      <c r="H244" s="304">
        <v>3.04</v>
      </c>
      <c r="I244" s="304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46" t="s">
        <v>387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10</v>
      </c>
      <c r="W244" s="306">
        <f>IFERROR(IF(V244="",0,CEILING((V244/$H244),1)*$H244),"")</f>
        <v>12.16</v>
      </c>
      <c r="X244" s="36">
        <f>IFERROR(IF(W244=0,"",ROUNDUP(W244/H244,0)*0.00753),"")</f>
        <v>3.0120000000000001E-2</v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2">
        <v>4607091388404</v>
      </c>
      <c r="E245" s="311"/>
      <c r="F245" s="304">
        <v>0.17</v>
      </c>
      <c r="G245" s="32">
        <v>15</v>
      </c>
      <c r="H245" s="304">
        <v>2.5499999999999998</v>
      </c>
      <c r="I245" s="304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18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9"/>
      <c r="N246" s="315" t="s">
        <v>66</v>
      </c>
      <c r="O246" s="316"/>
      <c r="P246" s="316"/>
      <c r="Q246" s="316"/>
      <c r="R246" s="316"/>
      <c r="S246" s="316"/>
      <c r="T246" s="317"/>
      <c r="U246" s="37" t="s">
        <v>67</v>
      </c>
      <c r="V246" s="307">
        <f>IFERROR(V243/H243,"0")+IFERROR(V244/H244,"0")+IFERROR(V245/H245,"0")</f>
        <v>3.2894736842105261</v>
      </c>
      <c r="W246" s="307">
        <f>IFERROR(W243/H243,"0")+IFERROR(W244/H244,"0")+IFERROR(W245/H245,"0")</f>
        <v>4</v>
      </c>
      <c r="X246" s="307">
        <f>IFERROR(IF(X243="",0,X243),"0")+IFERROR(IF(X244="",0,X244),"0")+IFERROR(IF(X245="",0,X245),"0")</f>
        <v>3.0120000000000001E-2</v>
      </c>
      <c r="Y246" s="308"/>
      <c r="Z246" s="308"/>
    </row>
    <row r="247" spans="1:53" x14ac:dyDescent="0.2">
      <c r="A247" s="314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9"/>
      <c r="N247" s="315" t="s">
        <v>66</v>
      </c>
      <c r="O247" s="316"/>
      <c r="P247" s="316"/>
      <c r="Q247" s="316"/>
      <c r="R247" s="316"/>
      <c r="S247" s="316"/>
      <c r="T247" s="317"/>
      <c r="U247" s="37" t="s">
        <v>65</v>
      </c>
      <c r="V247" s="307">
        <f>IFERROR(SUM(V243:V245),"0")</f>
        <v>10</v>
      </c>
      <c r="W247" s="307">
        <f>IFERROR(SUM(W243:W245),"0")</f>
        <v>12.16</v>
      </c>
      <c r="X247" s="37"/>
      <c r="Y247" s="308"/>
      <c r="Z247" s="308"/>
    </row>
    <row r="248" spans="1:53" ht="14.25" customHeight="1" x14ac:dyDescent="0.25">
      <c r="A248" s="322" t="s">
        <v>390</v>
      </c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14"/>
      <c r="M248" s="314"/>
      <c r="N248" s="314"/>
      <c r="O248" s="314"/>
      <c r="P248" s="314"/>
      <c r="Q248" s="314"/>
      <c r="R248" s="314"/>
      <c r="S248" s="314"/>
      <c r="T248" s="314"/>
      <c r="U248" s="314"/>
      <c r="V248" s="314"/>
      <c r="W248" s="314"/>
      <c r="X248" s="314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2">
        <v>4680115881808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2">
        <v>4680115881822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2">
        <v>4680115880016</v>
      </c>
      <c r="E251" s="311"/>
      <c r="F251" s="304">
        <v>0.1</v>
      </c>
      <c r="G251" s="32">
        <v>20</v>
      </c>
      <c r="H251" s="304">
        <v>2</v>
      </c>
      <c r="I251" s="304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0"/>
      <c r="P251" s="310"/>
      <c r="Q251" s="310"/>
      <c r="R251" s="311"/>
      <c r="S251" s="34"/>
      <c r="T251" s="34"/>
      <c r="U251" s="35" t="s">
        <v>65</v>
      </c>
      <c r="V251" s="305">
        <v>0</v>
      </c>
      <c r="W251" s="306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8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9"/>
      <c r="N252" s="315" t="s">
        <v>66</v>
      </c>
      <c r="O252" s="316"/>
      <c r="P252" s="316"/>
      <c r="Q252" s="316"/>
      <c r="R252" s="316"/>
      <c r="S252" s="316"/>
      <c r="T252" s="317"/>
      <c r="U252" s="37" t="s">
        <v>67</v>
      </c>
      <c r="V252" s="307">
        <f>IFERROR(V249/H249,"0")+IFERROR(V250/H250,"0")+IFERROR(V251/H251,"0")</f>
        <v>0</v>
      </c>
      <c r="W252" s="307">
        <f>IFERROR(W249/H249,"0")+IFERROR(W250/H250,"0")+IFERROR(W251/H251,"0")</f>
        <v>0</v>
      </c>
      <c r="X252" s="307">
        <f>IFERROR(IF(X249="",0,X249),"0")+IFERROR(IF(X250="",0,X250),"0")+IFERROR(IF(X251="",0,X251),"0")</f>
        <v>0</v>
      </c>
      <c r="Y252" s="308"/>
      <c r="Z252" s="308"/>
    </row>
    <row r="253" spans="1:53" x14ac:dyDescent="0.2">
      <c r="A253" s="314"/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9"/>
      <c r="N253" s="315" t="s">
        <v>66</v>
      </c>
      <c r="O253" s="316"/>
      <c r="P253" s="316"/>
      <c r="Q253" s="316"/>
      <c r="R253" s="316"/>
      <c r="S253" s="316"/>
      <c r="T253" s="317"/>
      <c r="U253" s="37" t="s">
        <v>65</v>
      </c>
      <c r="V253" s="307">
        <f>IFERROR(SUM(V249:V251),"0")</f>
        <v>0</v>
      </c>
      <c r="W253" s="307">
        <f>IFERROR(SUM(W249:W251),"0")</f>
        <v>0</v>
      </c>
      <c r="X253" s="37"/>
      <c r="Y253" s="308"/>
      <c r="Z253" s="308"/>
    </row>
    <row r="254" spans="1:53" ht="16.5" customHeight="1" x14ac:dyDescent="0.25">
      <c r="A254" s="313" t="s">
        <v>399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14.25" customHeight="1" x14ac:dyDescent="0.25">
      <c r="A255" s="322" t="s">
        <v>103</v>
      </c>
      <c r="B255" s="314"/>
      <c r="C255" s="314"/>
      <c r="D255" s="314"/>
      <c r="E255" s="314"/>
      <c r="F255" s="314"/>
      <c r="G255" s="314"/>
      <c r="H255" s="314"/>
      <c r="I255" s="314"/>
      <c r="J255" s="314"/>
      <c r="K255" s="314"/>
      <c r="L255" s="314"/>
      <c r="M255" s="314"/>
      <c r="N255" s="314"/>
      <c r="O255" s="314"/>
      <c r="P255" s="314"/>
      <c r="Q255" s="314"/>
      <c r="R255" s="314"/>
      <c r="S255" s="314"/>
      <c r="T255" s="314"/>
      <c r="U255" s="314"/>
      <c r="V255" s="314"/>
      <c r="W255" s="314"/>
      <c r="X255" s="314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2">
        <v>4607091387421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4301011396</v>
      </c>
      <c r="D258" s="312">
        <v>4607091387452</v>
      </c>
      <c r="E258" s="311"/>
      <c r="F258" s="304">
        <v>1.35</v>
      </c>
      <c r="G258" s="32">
        <v>8</v>
      </c>
      <c r="H258" s="304">
        <v>10.8</v>
      </c>
      <c r="I258" s="304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6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405</v>
      </c>
      <c r="C259" s="31">
        <v>4301011619</v>
      </c>
      <c r="D259" s="312">
        <v>4607091387452</v>
      </c>
      <c r="E259" s="311"/>
      <c r="F259" s="304">
        <v>1.45</v>
      </c>
      <c r="G259" s="32">
        <v>8</v>
      </c>
      <c r="H259" s="304">
        <v>11.6</v>
      </c>
      <c r="I259" s="304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2" t="s">
        <v>406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2">
        <v>4607091385984</v>
      </c>
      <c r="E260" s="311"/>
      <c r="F260" s="304">
        <v>1.35</v>
      </c>
      <c r="G260" s="32">
        <v>8</v>
      </c>
      <c r="H260" s="304">
        <v>10.8</v>
      </c>
      <c r="I260" s="304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2">
        <v>4607091387438</v>
      </c>
      <c r="E261" s="311"/>
      <c r="F261" s="304">
        <v>0.5</v>
      </c>
      <c r="G261" s="32">
        <v>10</v>
      </c>
      <c r="H261" s="304">
        <v>5</v>
      </c>
      <c r="I261" s="304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2">
        <v>4607091387469</v>
      </c>
      <c r="E262" s="311"/>
      <c r="F262" s="304">
        <v>0.5</v>
      </c>
      <c r="G262" s="32">
        <v>10</v>
      </c>
      <c r="H262" s="304">
        <v>5</v>
      </c>
      <c r="I262" s="304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8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9"/>
      <c r="N263" s="315" t="s">
        <v>66</v>
      </c>
      <c r="O263" s="316"/>
      <c r="P263" s="316"/>
      <c r="Q263" s="316"/>
      <c r="R263" s="316"/>
      <c r="S263" s="316"/>
      <c r="T263" s="317"/>
      <c r="U263" s="37" t="s">
        <v>67</v>
      </c>
      <c r="V263" s="307">
        <f>IFERROR(V256/H256,"0")+IFERROR(V257/H257,"0")+IFERROR(V258/H258,"0")+IFERROR(V259/H259,"0")+IFERROR(V260/H260,"0")+IFERROR(V261/H261,"0")+IFERROR(V262/H262,"0")</f>
        <v>0</v>
      </c>
      <c r="W263" s="307">
        <f>IFERROR(W256/H256,"0")+IFERROR(W257/H257,"0")+IFERROR(W258/H258,"0")+IFERROR(W259/H259,"0")+IFERROR(W260/H260,"0")+IFERROR(W261/H261,"0")+IFERROR(W262/H262,"0")</f>
        <v>0</v>
      </c>
      <c r="X263" s="307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8"/>
      <c r="Z263" s="308"/>
    </row>
    <row r="264" spans="1:53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9"/>
      <c r="N264" s="315" t="s">
        <v>66</v>
      </c>
      <c r="O264" s="316"/>
      <c r="P264" s="316"/>
      <c r="Q264" s="316"/>
      <c r="R264" s="316"/>
      <c r="S264" s="316"/>
      <c r="T264" s="317"/>
      <c r="U264" s="37" t="s">
        <v>65</v>
      </c>
      <c r="V264" s="307">
        <f>IFERROR(SUM(V256:V262),"0")</f>
        <v>0</v>
      </c>
      <c r="W264" s="307">
        <f>IFERROR(SUM(W256:W262),"0")</f>
        <v>0</v>
      </c>
      <c r="X264" s="37"/>
      <c r="Y264" s="308"/>
      <c r="Z264" s="308"/>
    </row>
    <row r="265" spans="1:53" ht="14.25" customHeight="1" x14ac:dyDescent="0.25">
      <c r="A265" s="322" t="s">
        <v>60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14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2">
        <v>4607091387292</v>
      </c>
      <c r="E266" s="311"/>
      <c r="F266" s="304">
        <v>0.73</v>
      </c>
      <c r="G266" s="32">
        <v>6</v>
      </c>
      <c r="H266" s="304">
        <v>4.38</v>
      </c>
      <c r="I266" s="304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2">
        <v>4607091387315</v>
      </c>
      <c r="E267" s="311"/>
      <c r="F267" s="304">
        <v>0.7</v>
      </c>
      <c r="G267" s="32">
        <v>4</v>
      </c>
      <c r="H267" s="304">
        <v>2.8</v>
      </c>
      <c r="I267" s="304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0"/>
      <c r="P267" s="310"/>
      <c r="Q267" s="310"/>
      <c r="R267" s="311"/>
      <c r="S267" s="34"/>
      <c r="T267" s="34"/>
      <c r="U267" s="35" t="s">
        <v>65</v>
      </c>
      <c r="V267" s="305">
        <v>0</v>
      </c>
      <c r="W267" s="30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8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9"/>
      <c r="N268" s="315" t="s">
        <v>66</v>
      </c>
      <c r="O268" s="316"/>
      <c r="P268" s="316"/>
      <c r="Q268" s="316"/>
      <c r="R268" s="316"/>
      <c r="S268" s="316"/>
      <c r="T268" s="317"/>
      <c r="U268" s="37" t="s">
        <v>67</v>
      </c>
      <c r="V268" s="307">
        <f>IFERROR(V266/H266,"0")+IFERROR(V267/H267,"0")</f>
        <v>0</v>
      </c>
      <c r="W268" s="307">
        <f>IFERROR(W266/H266,"0")+IFERROR(W267/H267,"0")</f>
        <v>0</v>
      </c>
      <c r="X268" s="307">
        <f>IFERROR(IF(X266="",0,X266),"0")+IFERROR(IF(X267="",0,X267),"0")</f>
        <v>0</v>
      </c>
      <c r="Y268" s="308"/>
      <c r="Z268" s="308"/>
    </row>
    <row r="269" spans="1:53" x14ac:dyDescent="0.2">
      <c r="A269" s="314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9"/>
      <c r="N269" s="315" t="s">
        <v>66</v>
      </c>
      <c r="O269" s="316"/>
      <c r="P269" s="316"/>
      <c r="Q269" s="316"/>
      <c r="R269" s="316"/>
      <c r="S269" s="316"/>
      <c r="T269" s="317"/>
      <c r="U269" s="37" t="s">
        <v>65</v>
      </c>
      <c r="V269" s="307">
        <f>IFERROR(SUM(V266:V267),"0")</f>
        <v>0</v>
      </c>
      <c r="W269" s="307">
        <f>IFERROR(SUM(W266:W267),"0")</f>
        <v>0</v>
      </c>
      <c r="X269" s="37"/>
      <c r="Y269" s="308"/>
      <c r="Z269" s="308"/>
    </row>
    <row r="270" spans="1:53" ht="16.5" customHeight="1" x14ac:dyDescent="0.25">
      <c r="A270" s="313" t="s">
        <v>417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14.25" customHeight="1" x14ac:dyDescent="0.25">
      <c r="A271" s="322" t="s">
        <v>60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14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2">
        <v>4607091383836</v>
      </c>
      <c r="E272" s="311"/>
      <c r="F272" s="304">
        <v>0.3</v>
      </c>
      <c r="G272" s="32">
        <v>6</v>
      </c>
      <c r="H272" s="304">
        <v>1.8</v>
      </c>
      <c r="I272" s="304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8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9"/>
      <c r="N273" s="315" t="s">
        <v>66</v>
      </c>
      <c r="O273" s="316"/>
      <c r="P273" s="316"/>
      <c r="Q273" s="316"/>
      <c r="R273" s="316"/>
      <c r="S273" s="316"/>
      <c r="T273" s="317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4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9"/>
      <c r="N274" s="315" t="s">
        <v>66</v>
      </c>
      <c r="O274" s="316"/>
      <c r="P274" s="316"/>
      <c r="Q274" s="316"/>
      <c r="R274" s="316"/>
      <c r="S274" s="316"/>
      <c r="T274" s="317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22" t="s">
        <v>68</v>
      </c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14"/>
      <c r="M275" s="314"/>
      <c r="N275" s="314"/>
      <c r="O275" s="314"/>
      <c r="P275" s="314"/>
      <c r="Q275" s="314"/>
      <c r="R275" s="314"/>
      <c r="S275" s="314"/>
      <c r="T275" s="314"/>
      <c r="U275" s="314"/>
      <c r="V275" s="314"/>
      <c r="W275" s="314"/>
      <c r="X275" s="314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2">
        <v>4607091387919</v>
      </c>
      <c r="E276" s="311"/>
      <c r="F276" s="304">
        <v>1.35</v>
      </c>
      <c r="G276" s="32">
        <v>6</v>
      </c>
      <c r="H276" s="304">
        <v>8.1</v>
      </c>
      <c r="I276" s="304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2">
        <v>4607091383942</v>
      </c>
      <c r="E277" s="311"/>
      <c r="F277" s="304">
        <v>0.42</v>
      </c>
      <c r="G277" s="32">
        <v>6</v>
      </c>
      <c r="H277" s="304">
        <v>2.52</v>
      </c>
      <c r="I277" s="304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6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0</v>
      </c>
      <c r="W277" s="30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2">
        <v>4607091383959</v>
      </c>
      <c r="E278" s="311"/>
      <c r="F278" s="304">
        <v>0.42</v>
      </c>
      <c r="G278" s="32">
        <v>6</v>
      </c>
      <c r="H278" s="304">
        <v>2.52</v>
      </c>
      <c r="I278" s="304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4" t="s">
        <v>426</v>
      </c>
      <c r="O278" s="310"/>
      <c r="P278" s="310"/>
      <c r="Q278" s="310"/>
      <c r="R278" s="311"/>
      <c r="S278" s="34"/>
      <c r="T278" s="34"/>
      <c r="U278" s="35" t="s">
        <v>65</v>
      </c>
      <c r="V278" s="305">
        <v>0</v>
      </c>
      <c r="W278" s="30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x14ac:dyDescent="0.2">
      <c r="A279" s="318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9"/>
      <c r="N279" s="315" t="s">
        <v>66</v>
      </c>
      <c r="O279" s="316"/>
      <c r="P279" s="316"/>
      <c r="Q279" s="316"/>
      <c r="R279" s="316"/>
      <c r="S279" s="316"/>
      <c r="T279" s="317"/>
      <c r="U279" s="37" t="s">
        <v>67</v>
      </c>
      <c r="V279" s="307">
        <f>IFERROR(V276/H276,"0")+IFERROR(V277/H277,"0")+IFERROR(V278/H278,"0")</f>
        <v>0</v>
      </c>
      <c r="W279" s="307">
        <f>IFERROR(W276/H276,"0")+IFERROR(W277/H277,"0")+IFERROR(W278/H278,"0")</f>
        <v>0</v>
      </c>
      <c r="X279" s="307">
        <f>IFERROR(IF(X276="",0,X276),"0")+IFERROR(IF(X277="",0,X277),"0")+IFERROR(IF(X278="",0,X278),"0")</f>
        <v>0</v>
      </c>
      <c r="Y279" s="308"/>
      <c r="Z279" s="308"/>
    </row>
    <row r="280" spans="1:53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9"/>
      <c r="N280" s="315" t="s">
        <v>66</v>
      </c>
      <c r="O280" s="316"/>
      <c r="P280" s="316"/>
      <c r="Q280" s="316"/>
      <c r="R280" s="316"/>
      <c r="S280" s="316"/>
      <c r="T280" s="317"/>
      <c r="U280" s="37" t="s">
        <v>65</v>
      </c>
      <c r="V280" s="307">
        <f>IFERROR(SUM(V276:V278),"0")</f>
        <v>0</v>
      </c>
      <c r="W280" s="307">
        <f>IFERROR(SUM(W276:W278),"0")</f>
        <v>0</v>
      </c>
      <c r="X280" s="37"/>
      <c r="Y280" s="308"/>
      <c r="Z280" s="308"/>
    </row>
    <row r="281" spans="1:53" ht="14.25" customHeight="1" x14ac:dyDescent="0.25">
      <c r="A281" s="322" t="s">
        <v>218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14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2">
        <v>4607091388831</v>
      </c>
      <c r="E282" s="311"/>
      <c r="F282" s="304">
        <v>0.38</v>
      </c>
      <c r="G282" s="32">
        <v>6</v>
      </c>
      <c r="H282" s="304">
        <v>2.2799999999999998</v>
      </c>
      <c r="I282" s="304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0"/>
      <c r="P282" s="310"/>
      <c r="Q282" s="310"/>
      <c r="R282" s="311"/>
      <c r="S282" s="34"/>
      <c r="T282" s="34"/>
      <c r="U282" s="35" t="s">
        <v>65</v>
      </c>
      <c r="V282" s="305">
        <v>0</v>
      </c>
      <c r="W282" s="306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8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9"/>
      <c r="N283" s="315" t="s">
        <v>66</v>
      </c>
      <c r="O283" s="316"/>
      <c r="P283" s="316"/>
      <c r="Q283" s="316"/>
      <c r="R283" s="316"/>
      <c r="S283" s="316"/>
      <c r="T283" s="317"/>
      <c r="U283" s="37" t="s">
        <v>67</v>
      </c>
      <c r="V283" s="307">
        <f>IFERROR(V282/H282,"0")</f>
        <v>0</v>
      </c>
      <c r="W283" s="307">
        <f>IFERROR(W282/H282,"0")</f>
        <v>0</v>
      </c>
      <c r="X283" s="307">
        <f>IFERROR(IF(X282="",0,X282),"0")</f>
        <v>0</v>
      </c>
      <c r="Y283" s="308"/>
      <c r="Z283" s="308"/>
    </row>
    <row r="284" spans="1:53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9"/>
      <c r="N284" s="315" t="s">
        <v>66</v>
      </c>
      <c r="O284" s="316"/>
      <c r="P284" s="316"/>
      <c r="Q284" s="316"/>
      <c r="R284" s="316"/>
      <c r="S284" s="316"/>
      <c r="T284" s="317"/>
      <c r="U284" s="37" t="s">
        <v>65</v>
      </c>
      <c r="V284" s="307">
        <f>IFERROR(SUM(V282:V282),"0")</f>
        <v>0</v>
      </c>
      <c r="W284" s="307">
        <f>IFERROR(SUM(W282:W282),"0")</f>
        <v>0</v>
      </c>
      <c r="X284" s="37"/>
      <c r="Y284" s="308"/>
      <c r="Z284" s="308"/>
    </row>
    <row r="285" spans="1:53" ht="14.25" customHeight="1" x14ac:dyDescent="0.25">
      <c r="A285" s="322" t="s">
        <v>81</v>
      </c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4"/>
      <c r="M285" s="314"/>
      <c r="N285" s="314"/>
      <c r="O285" s="314"/>
      <c r="P285" s="314"/>
      <c r="Q285" s="314"/>
      <c r="R285" s="314"/>
      <c r="S285" s="314"/>
      <c r="T285" s="314"/>
      <c r="U285" s="314"/>
      <c r="V285" s="314"/>
      <c r="W285" s="314"/>
      <c r="X285" s="314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2">
        <v>4607091383102</v>
      </c>
      <c r="E286" s="311"/>
      <c r="F286" s="304">
        <v>0.17</v>
      </c>
      <c r="G286" s="32">
        <v>15</v>
      </c>
      <c r="H286" s="304">
        <v>2.5499999999999998</v>
      </c>
      <c r="I286" s="304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0</v>
      </c>
      <c r="W286" s="306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8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9"/>
      <c r="N287" s="315" t="s">
        <v>66</v>
      </c>
      <c r="O287" s="316"/>
      <c r="P287" s="316"/>
      <c r="Q287" s="316"/>
      <c r="R287" s="316"/>
      <c r="S287" s="316"/>
      <c r="T287" s="317"/>
      <c r="U287" s="37" t="s">
        <v>67</v>
      </c>
      <c r="V287" s="307">
        <f>IFERROR(V286/H286,"0")</f>
        <v>0</v>
      </c>
      <c r="W287" s="307">
        <f>IFERROR(W286/H286,"0")</f>
        <v>0</v>
      </c>
      <c r="X287" s="307">
        <f>IFERROR(IF(X286="",0,X286),"0")</f>
        <v>0</v>
      </c>
      <c r="Y287" s="308"/>
      <c r="Z287" s="308"/>
    </row>
    <row r="288" spans="1:53" x14ac:dyDescent="0.2">
      <c r="A288" s="314"/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9"/>
      <c r="N288" s="315" t="s">
        <v>66</v>
      </c>
      <c r="O288" s="316"/>
      <c r="P288" s="316"/>
      <c r="Q288" s="316"/>
      <c r="R288" s="316"/>
      <c r="S288" s="316"/>
      <c r="T288" s="317"/>
      <c r="U288" s="37" t="s">
        <v>65</v>
      </c>
      <c r="V288" s="307">
        <f>IFERROR(SUM(V286:V286),"0")</f>
        <v>0</v>
      </c>
      <c r="W288" s="307">
        <f>IFERROR(SUM(W286:W286),"0")</f>
        <v>0</v>
      </c>
      <c r="X288" s="37"/>
      <c r="Y288" s="308"/>
      <c r="Z288" s="308"/>
    </row>
    <row r="289" spans="1:53" ht="27.75" customHeight="1" x14ac:dyDescent="0.2">
      <c r="A289" s="320" t="s">
        <v>431</v>
      </c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1"/>
      <c r="N289" s="321"/>
      <c r="O289" s="321"/>
      <c r="P289" s="321"/>
      <c r="Q289" s="321"/>
      <c r="R289" s="321"/>
      <c r="S289" s="321"/>
      <c r="T289" s="321"/>
      <c r="U289" s="321"/>
      <c r="V289" s="321"/>
      <c r="W289" s="321"/>
      <c r="X289" s="321"/>
      <c r="Y289" s="48"/>
      <c r="Z289" s="48"/>
    </row>
    <row r="290" spans="1:53" ht="16.5" customHeight="1" x14ac:dyDescent="0.25">
      <c r="A290" s="313" t="s">
        <v>432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14.25" customHeight="1" x14ac:dyDescent="0.25">
      <c r="A291" s="322" t="s">
        <v>103</v>
      </c>
      <c r="B291" s="314"/>
      <c r="C291" s="314"/>
      <c r="D291" s="314"/>
      <c r="E291" s="314"/>
      <c r="F291" s="314"/>
      <c r="G291" s="314"/>
      <c r="H291" s="314"/>
      <c r="I291" s="314"/>
      <c r="J291" s="314"/>
      <c r="K291" s="314"/>
      <c r="L291" s="314"/>
      <c r="M291" s="314"/>
      <c r="N291" s="314"/>
      <c r="O291" s="314"/>
      <c r="P291" s="314"/>
      <c r="Q291" s="314"/>
      <c r="R291" s="314"/>
      <c r="S291" s="314"/>
      <c r="T291" s="314"/>
      <c r="U291" s="314"/>
      <c r="V291" s="314"/>
      <c r="W291" s="314"/>
      <c r="X291" s="314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3600</v>
      </c>
      <c r="W292" s="306">
        <f t="shared" ref="W292:W299" si="14">IFERROR(IF(V292="",0,CEILING((V292/$H292),1)*$H292),"")</f>
        <v>3600</v>
      </c>
      <c r="X292" s="36">
        <f>IFERROR(IF(W292=0,"",ROUNDUP(W292/H292,0)*0.02175),"")</f>
        <v>5.22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2">
        <v>4607091383997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5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3200</v>
      </c>
      <c r="W294" s="306">
        <f t="shared" si="14"/>
        <v>3210</v>
      </c>
      <c r="X294" s="36">
        <f>IFERROR(IF(W294=0,"",ROUNDUP(W294/H294,0)*0.02175),"")</f>
        <v>4.6544999999999996</v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2">
        <v>4607091384130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0</v>
      </c>
      <c r="W295" s="306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0</v>
      </c>
      <c r="W296" s="306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2">
        <v>4607091384147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606" t="s">
        <v>442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2">
        <v>4607091384154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2">
        <v>4607091384161</v>
      </c>
      <c r="E299" s="311"/>
      <c r="F299" s="304">
        <v>0.5</v>
      </c>
      <c r="G299" s="32">
        <v>10</v>
      </c>
      <c r="H299" s="304">
        <v>5</v>
      </c>
      <c r="I299" s="304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8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9"/>
      <c r="N300" s="315" t="s">
        <v>66</v>
      </c>
      <c r="O300" s="316"/>
      <c r="P300" s="316"/>
      <c r="Q300" s="316"/>
      <c r="R300" s="316"/>
      <c r="S300" s="316"/>
      <c r="T300" s="317"/>
      <c r="U300" s="37" t="s">
        <v>67</v>
      </c>
      <c r="V300" s="307">
        <f>IFERROR(V292/H292,"0")+IFERROR(V293/H293,"0")+IFERROR(V294/H294,"0")+IFERROR(V295/H295,"0")+IFERROR(V296/H296,"0")+IFERROR(V297/H297,"0")+IFERROR(V298/H298,"0")+IFERROR(V299/H299,"0")</f>
        <v>453.33333333333337</v>
      </c>
      <c r="W300" s="307">
        <f>IFERROR(W292/H292,"0")+IFERROR(W293/H293,"0")+IFERROR(W294/H294,"0")+IFERROR(W295/H295,"0")+IFERROR(W296/H296,"0")+IFERROR(W297/H297,"0")+IFERROR(W298/H298,"0")+IFERROR(W299/H299,"0")</f>
        <v>454</v>
      </c>
      <c r="X300" s="307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9.8744999999999994</v>
      </c>
      <c r="Y300" s="308"/>
      <c r="Z300" s="308"/>
    </row>
    <row r="301" spans="1:53" x14ac:dyDescent="0.2">
      <c r="A301" s="314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9"/>
      <c r="N301" s="315" t="s">
        <v>66</v>
      </c>
      <c r="O301" s="316"/>
      <c r="P301" s="316"/>
      <c r="Q301" s="316"/>
      <c r="R301" s="316"/>
      <c r="S301" s="316"/>
      <c r="T301" s="317"/>
      <c r="U301" s="37" t="s">
        <v>65</v>
      </c>
      <c r="V301" s="307">
        <f>IFERROR(SUM(V292:V299),"0")</f>
        <v>6800</v>
      </c>
      <c r="W301" s="307">
        <f>IFERROR(SUM(W292:W299),"0")</f>
        <v>6810</v>
      </c>
      <c r="X301" s="37"/>
      <c r="Y301" s="308"/>
      <c r="Z301" s="308"/>
    </row>
    <row r="302" spans="1:53" ht="14.25" customHeight="1" x14ac:dyDescent="0.25">
      <c r="A302" s="322" t="s">
        <v>95</v>
      </c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14"/>
      <c r="M302" s="314"/>
      <c r="N302" s="314"/>
      <c r="O302" s="314"/>
      <c r="P302" s="314"/>
      <c r="Q302" s="314"/>
      <c r="R302" s="314"/>
      <c r="S302" s="314"/>
      <c r="T302" s="314"/>
      <c r="U302" s="314"/>
      <c r="V302" s="314"/>
      <c r="W302" s="314"/>
      <c r="X302" s="314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2">
        <v>4607091383980</v>
      </c>
      <c r="E303" s="311"/>
      <c r="F303" s="304">
        <v>2.5</v>
      </c>
      <c r="G303" s="32">
        <v>6</v>
      </c>
      <c r="H303" s="304">
        <v>15</v>
      </c>
      <c r="I303" s="304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800</v>
      </c>
      <c r="W303" s="306">
        <f>IFERROR(IF(V303="",0,CEILING((V303/$H303),1)*$H303),"")</f>
        <v>810</v>
      </c>
      <c r="X303" s="36">
        <f>IFERROR(IF(W303=0,"",ROUNDUP(W303/H303,0)*0.02175),"")</f>
        <v>1.1744999999999999</v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2">
        <v>4607091384178</v>
      </c>
      <c r="E304" s="311"/>
      <c r="F304" s="304">
        <v>0.4</v>
      </c>
      <c r="G304" s="32">
        <v>10</v>
      </c>
      <c r="H304" s="304">
        <v>4</v>
      </c>
      <c r="I304" s="304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0"/>
      <c r="P304" s="310"/>
      <c r="Q304" s="310"/>
      <c r="R304" s="311"/>
      <c r="S304" s="34"/>
      <c r="T304" s="34"/>
      <c r="U304" s="35" t="s">
        <v>65</v>
      </c>
      <c r="V304" s="305">
        <v>0</v>
      </c>
      <c r="W304" s="306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8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9"/>
      <c r="N305" s="315" t="s">
        <v>66</v>
      </c>
      <c r="O305" s="316"/>
      <c r="P305" s="316"/>
      <c r="Q305" s="316"/>
      <c r="R305" s="316"/>
      <c r="S305" s="316"/>
      <c r="T305" s="317"/>
      <c r="U305" s="37" t="s">
        <v>67</v>
      </c>
      <c r="V305" s="307">
        <f>IFERROR(V303/H303,"0")+IFERROR(V304/H304,"0")</f>
        <v>53.333333333333336</v>
      </c>
      <c r="W305" s="307">
        <f>IFERROR(W303/H303,"0")+IFERROR(W304/H304,"0")</f>
        <v>54</v>
      </c>
      <c r="X305" s="307">
        <f>IFERROR(IF(X303="",0,X303),"0")+IFERROR(IF(X304="",0,X304),"0")</f>
        <v>1.1744999999999999</v>
      </c>
      <c r="Y305" s="308"/>
      <c r="Z305" s="308"/>
    </row>
    <row r="306" spans="1:53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9"/>
      <c r="N306" s="315" t="s">
        <v>66</v>
      </c>
      <c r="O306" s="316"/>
      <c r="P306" s="316"/>
      <c r="Q306" s="316"/>
      <c r="R306" s="316"/>
      <c r="S306" s="316"/>
      <c r="T306" s="317"/>
      <c r="U306" s="37" t="s">
        <v>65</v>
      </c>
      <c r="V306" s="307">
        <f>IFERROR(SUM(V303:V304),"0")</f>
        <v>800</v>
      </c>
      <c r="W306" s="307">
        <f>IFERROR(SUM(W303:W304),"0")</f>
        <v>810</v>
      </c>
      <c r="X306" s="37"/>
      <c r="Y306" s="308"/>
      <c r="Z306" s="308"/>
    </row>
    <row r="307" spans="1:53" ht="14.25" customHeight="1" x14ac:dyDescent="0.25">
      <c r="A307" s="322" t="s">
        <v>68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14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2">
        <v>4607091384260</v>
      </c>
      <c r="E308" s="311"/>
      <c r="F308" s="304">
        <v>1.3</v>
      </c>
      <c r="G308" s="32">
        <v>6</v>
      </c>
      <c r="H308" s="304">
        <v>7.8</v>
      </c>
      <c r="I308" s="304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0"/>
      <c r="P308" s="310"/>
      <c r="Q308" s="310"/>
      <c r="R308" s="311"/>
      <c r="S308" s="34"/>
      <c r="T308" s="34"/>
      <c r="U308" s="35" t="s">
        <v>65</v>
      </c>
      <c r="V308" s="305">
        <v>0</v>
      </c>
      <c r="W308" s="30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18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9"/>
      <c r="N309" s="315" t="s">
        <v>66</v>
      </c>
      <c r="O309" s="316"/>
      <c r="P309" s="316"/>
      <c r="Q309" s="316"/>
      <c r="R309" s="316"/>
      <c r="S309" s="316"/>
      <c r="T309" s="317"/>
      <c r="U309" s="37" t="s">
        <v>67</v>
      </c>
      <c r="V309" s="307">
        <f>IFERROR(V308/H308,"0")</f>
        <v>0</v>
      </c>
      <c r="W309" s="307">
        <f>IFERROR(W308/H308,"0")</f>
        <v>0</v>
      </c>
      <c r="X309" s="307">
        <f>IFERROR(IF(X308="",0,X308),"0")</f>
        <v>0</v>
      </c>
      <c r="Y309" s="308"/>
      <c r="Z309" s="308"/>
    </row>
    <row r="310" spans="1:53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9"/>
      <c r="N310" s="315" t="s">
        <v>66</v>
      </c>
      <c r="O310" s="316"/>
      <c r="P310" s="316"/>
      <c r="Q310" s="316"/>
      <c r="R310" s="316"/>
      <c r="S310" s="316"/>
      <c r="T310" s="317"/>
      <c r="U310" s="37" t="s">
        <v>65</v>
      </c>
      <c r="V310" s="307">
        <f>IFERROR(SUM(V308:V308),"0")</f>
        <v>0</v>
      </c>
      <c r="W310" s="307">
        <f>IFERROR(SUM(W308:W308),"0")</f>
        <v>0</v>
      </c>
      <c r="X310" s="37"/>
      <c r="Y310" s="308"/>
      <c r="Z310" s="308"/>
    </row>
    <row r="311" spans="1:53" ht="14.25" customHeight="1" x14ac:dyDescent="0.25">
      <c r="A311" s="322" t="s">
        <v>218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14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2">
        <v>4607091384673</v>
      </c>
      <c r="E312" s="311"/>
      <c r="F312" s="304">
        <v>1.3</v>
      </c>
      <c r="G312" s="32">
        <v>6</v>
      </c>
      <c r="H312" s="304">
        <v>7.8</v>
      </c>
      <c r="I312" s="304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90</v>
      </c>
      <c r="W312" s="306">
        <f>IFERROR(IF(V312="",0,CEILING((V312/$H312),1)*$H312),"")</f>
        <v>93.6</v>
      </c>
      <c r="X312" s="36">
        <f>IFERROR(IF(W312=0,"",ROUNDUP(W312/H312,0)*0.02175),"")</f>
        <v>0.26100000000000001</v>
      </c>
      <c r="Y312" s="56"/>
      <c r="Z312" s="57"/>
      <c r="AD312" s="58"/>
      <c r="BA312" s="227" t="s">
        <v>1</v>
      </c>
    </row>
    <row r="313" spans="1:53" x14ac:dyDescent="0.2">
      <c r="A313" s="318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9"/>
      <c r="N313" s="315" t="s">
        <v>66</v>
      </c>
      <c r="O313" s="316"/>
      <c r="P313" s="316"/>
      <c r="Q313" s="316"/>
      <c r="R313" s="316"/>
      <c r="S313" s="316"/>
      <c r="T313" s="317"/>
      <c r="U313" s="37" t="s">
        <v>67</v>
      </c>
      <c r="V313" s="307">
        <f>IFERROR(V312/H312,"0")</f>
        <v>11.538461538461538</v>
      </c>
      <c r="W313" s="307">
        <f>IFERROR(W312/H312,"0")</f>
        <v>12</v>
      </c>
      <c r="X313" s="307">
        <f>IFERROR(IF(X312="",0,X312),"0")</f>
        <v>0.26100000000000001</v>
      </c>
      <c r="Y313" s="308"/>
      <c r="Z313" s="308"/>
    </row>
    <row r="314" spans="1:53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9"/>
      <c r="N314" s="315" t="s">
        <v>66</v>
      </c>
      <c r="O314" s="316"/>
      <c r="P314" s="316"/>
      <c r="Q314" s="316"/>
      <c r="R314" s="316"/>
      <c r="S314" s="316"/>
      <c r="T314" s="317"/>
      <c r="U314" s="37" t="s">
        <v>65</v>
      </c>
      <c r="V314" s="307">
        <f>IFERROR(SUM(V312:V312),"0")</f>
        <v>90</v>
      </c>
      <c r="W314" s="307">
        <f>IFERROR(SUM(W312:W312),"0")</f>
        <v>93.6</v>
      </c>
      <c r="X314" s="37"/>
      <c r="Y314" s="308"/>
      <c r="Z314" s="308"/>
    </row>
    <row r="315" spans="1:53" ht="16.5" customHeight="1" x14ac:dyDescent="0.25">
      <c r="A315" s="313" t="s">
        <v>455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14.25" customHeight="1" x14ac:dyDescent="0.25">
      <c r="A316" s="322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14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2">
        <v>4607091384185</v>
      </c>
      <c r="E317" s="311"/>
      <c r="F317" s="304">
        <v>0.8</v>
      </c>
      <c r="G317" s="32">
        <v>15</v>
      </c>
      <c r="H317" s="304">
        <v>12</v>
      </c>
      <c r="I317" s="304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2">
        <v>4607091384192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2">
        <v>4680115881907</v>
      </c>
      <c r="E319" s="311"/>
      <c r="F319" s="304">
        <v>1.8</v>
      </c>
      <c r="G319" s="32">
        <v>6</v>
      </c>
      <c r="H319" s="304">
        <v>10.8</v>
      </c>
      <c r="I319" s="304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5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2">
        <v>4607091384680</v>
      </c>
      <c r="E320" s="311"/>
      <c r="F320" s="304">
        <v>0.4</v>
      </c>
      <c r="G320" s="32">
        <v>10</v>
      </c>
      <c r="H320" s="304">
        <v>4</v>
      </c>
      <c r="I320" s="304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8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9"/>
      <c r="N321" s="315" t="s">
        <v>66</v>
      </c>
      <c r="O321" s="316"/>
      <c r="P321" s="316"/>
      <c r="Q321" s="316"/>
      <c r="R321" s="316"/>
      <c r="S321" s="316"/>
      <c r="T321" s="317"/>
      <c r="U321" s="37" t="s">
        <v>67</v>
      </c>
      <c r="V321" s="307">
        <f>IFERROR(V317/H317,"0")+IFERROR(V318/H318,"0")+IFERROR(V319/H319,"0")+IFERROR(V320/H320,"0")</f>
        <v>0</v>
      </c>
      <c r="W321" s="307">
        <f>IFERROR(W317/H317,"0")+IFERROR(W318/H318,"0")+IFERROR(W319/H319,"0")+IFERROR(W320/H320,"0")</f>
        <v>0</v>
      </c>
      <c r="X321" s="307">
        <f>IFERROR(IF(X317="",0,X317),"0")+IFERROR(IF(X318="",0,X318),"0")+IFERROR(IF(X319="",0,X319),"0")+IFERROR(IF(X320="",0,X320),"0")</f>
        <v>0</v>
      </c>
      <c r="Y321" s="308"/>
      <c r="Z321" s="308"/>
    </row>
    <row r="322" spans="1:53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9"/>
      <c r="N322" s="315" t="s">
        <v>66</v>
      </c>
      <c r="O322" s="316"/>
      <c r="P322" s="316"/>
      <c r="Q322" s="316"/>
      <c r="R322" s="316"/>
      <c r="S322" s="316"/>
      <c r="T322" s="317"/>
      <c r="U322" s="37" t="s">
        <v>65</v>
      </c>
      <c r="V322" s="307">
        <f>IFERROR(SUM(V317:V320),"0")</f>
        <v>0</v>
      </c>
      <c r="W322" s="307">
        <f>IFERROR(SUM(W317:W320),"0")</f>
        <v>0</v>
      </c>
      <c r="X322" s="37"/>
      <c r="Y322" s="308"/>
      <c r="Z322" s="308"/>
    </row>
    <row r="323" spans="1:53" ht="14.25" customHeight="1" x14ac:dyDescent="0.25">
      <c r="A323" s="322" t="s">
        <v>60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14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2">
        <v>4607091384802</v>
      </c>
      <c r="E324" s="311"/>
      <c r="F324" s="304">
        <v>0.73</v>
      </c>
      <c r="G324" s="32">
        <v>6</v>
      </c>
      <c r="H324" s="304">
        <v>4.38</v>
      </c>
      <c r="I324" s="304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2">
        <v>4607091384826</v>
      </c>
      <c r="E325" s="311"/>
      <c r="F325" s="304">
        <v>0.35</v>
      </c>
      <c r="G325" s="32">
        <v>8</v>
      </c>
      <c r="H325" s="304">
        <v>2.8</v>
      </c>
      <c r="I325" s="304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8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9"/>
      <c r="N326" s="315" t="s">
        <v>66</v>
      </c>
      <c r="O326" s="316"/>
      <c r="P326" s="316"/>
      <c r="Q326" s="316"/>
      <c r="R326" s="316"/>
      <c r="S326" s="316"/>
      <c r="T326" s="317"/>
      <c r="U326" s="37" t="s">
        <v>67</v>
      </c>
      <c r="V326" s="307">
        <f>IFERROR(V324/H324,"0")+IFERROR(V325/H325,"0")</f>
        <v>0</v>
      </c>
      <c r="W326" s="307">
        <f>IFERROR(W324/H324,"0")+IFERROR(W325/H325,"0")</f>
        <v>0</v>
      </c>
      <c r="X326" s="307">
        <f>IFERROR(IF(X324="",0,X324),"0")+IFERROR(IF(X325="",0,X325),"0")</f>
        <v>0</v>
      </c>
      <c r="Y326" s="308"/>
      <c r="Z326" s="308"/>
    </row>
    <row r="327" spans="1:53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9"/>
      <c r="N327" s="315" t="s">
        <v>66</v>
      </c>
      <c r="O327" s="316"/>
      <c r="P327" s="316"/>
      <c r="Q327" s="316"/>
      <c r="R327" s="316"/>
      <c r="S327" s="316"/>
      <c r="T327" s="317"/>
      <c r="U327" s="37" t="s">
        <v>65</v>
      </c>
      <c r="V327" s="307">
        <f>IFERROR(SUM(V324:V325),"0")</f>
        <v>0</v>
      </c>
      <c r="W327" s="307">
        <f>IFERROR(SUM(W324:W325),"0")</f>
        <v>0</v>
      </c>
      <c r="X327" s="37"/>
      <c r="Y327" s="308"/>
      <c r="Z327" s="308"/>
    </row>
    <row r="328" spans="1:53" ht="14.25" customHeight="1" x14ac:dyDescent="0.25">
      <c r="A328" s="322" t="s">
        <v>68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14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2">
        <v>4607091384246</v>
      </c>
      <c r="E329" s="311"/>
      <c r="F329" s="304">
        <v>1.3</v>
      </c>
      <c r="G329" s="32">
        <v>6</v>
      </c>
      <c r="H329" s="304">
        <v>7.8</v>
      </c>
      <c r="I329" s="304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1300</v>
      </c>
      <c r="W329" s="306">
        <f>IFERROR(IF(V329="",0,CEILING((V329/$H329),1)*$H329),"")</f>
        <v>1302.5999999999999</v>
      </c>
      <c r="X329" s="36">
        <f>IFERROR(IF(W329=0,"",ROUNDUP(W329/H329,0)*0.02175),"")</f>
        <v>3.6322499999999995</v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2">
        <v>4680115881976</v>
      </c>
      <c r="E330" s="311"/>
      <c r="F330" s="304">
        <v>1.3</v>
      </c>
      <c r="G330" s="32">
        <v>6</v>
      </c>
      <c r="H330" s="304">
        <v>7.8</v>
      </c>
      <c r="I330" s="304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2">
        <v>4607091384253</v>
      </c>
      <c r="E331" s="311"/>
      <c r="F331" s="304">
        <v>0.4</v>
      </c>
      <c r="G331" s="32">
        <v>6</v>
      </c>
      <c r="H331" s="304">
        <v>2.4</v>
      </c>
      <c r="I331" s="304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2">
        <v>4680115881969</v>
      </c>
      <c r="E332" s="311"/>
      <c r="F332" s="304">
        <v>0.4</v>
      </c>
      <c r="G332" s="32">
        <v>6</v>
      </c>
      <c r="H332" s="304">
        <v>2.4</v>
      </c>
      <c r="I332" s="304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0"/>
      <c r="P332" s="310"/>
      <c r="Q332" s="310"/>
      <c r="R332" s="311"/>
      <c r="S332" s="34"/>
      <c r="T332" s="34"/>
      <c r="U332" s="35" t="s">
        <v>65</v>
      </c>
      <c r="V332" s="305">
        <v>0</v>
      </c>
      <c r="W332" s="306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8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9"/>
      <c r="N333" s="315" t="s">
        <v>66</v>
      </c>
      <c r="O333" s="316"/>
      <c r="P333" s="316"/>
      <c r="Q333" s="316"/>
      <c r="R333" s="316"/>
      <c r="S333" s="316"/>
      <c r="T333" s="317"/>
      <c r="U333" s="37" t="s">
        <v>67</v>
      </c>
      <c r="V333" s="307">
        <f>IFERROR(V329/H329,"0")+IFERROR(V330/H330,"0")+IFERROR(V331/H331,"0")+IFERROR(V332/H332,"0")</f>
        <v>166.66666666666666</v>
      </c>
      <c r="W333" s="307">
        <f>IFERROR(W329/H329,"0")+IFERROR(W330/H330,"0")+IFERROR(W331/H331,"0")+IFERROR(W332/H332,"0")</f>
        <v>167</v>
      </c>
      <c r="X333" s="307">
        <f>IFERROR(IF(X329="",0,X329),"0")+IFERROR(IF(X330="",0,X330),"0")+IFERROR(IF(X331="",0,X331),"0")+IFERROR(IF(X332="",0,X332),"0")</f>
        <v>3.6322499999999995</v>
      </c>
      <c r="Y333" s="308"/>
      <c r="Z333" s="308"/>
    </row>
    <row r="334" spans="1:53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9"/>
      <c r="N334" s="315" t="s">
        <v>66</v>
      </c>
      <c r="O334" s="316"/>
      <c r="P334" s="316"/>
      <c r="Q334" s="316"/>
      <c r="R334" s="316"/>
      <c r="S334" s="316"/>
      <c r="T334" s="317"/>
      <c r="U334" s="37" t="s">
        <v>65</v>
      </c>
      <c r="V334" s="307">
        <f>IFERROR(SUM(V329:V332),"0")</f>
        <v>1300</v>
      </c>
      <c r="W334" s="307">
        <f>IFERROR(SUM(W329:W332),"0")</f>
        <v>1302.5999999999999</v>
      </c>
      <c r="X334" s="37"/>
      <c r="Y334" s="308"/>
      <c r="Z334" s="308"/>
    </row>
    <row r="335" spans="1:53" ht="14.25" customHeight="1" x14ac:dyDescent="0.25">
      <c r="A335" s="322" t="s">
        <v>218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14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2">
        <v>4607091389357</v>
      </c>
      <c r="E336" s="311"/>
      <c r="F336" s="304">
        <v>1.3</v>
      </c>
      <c r="G336" s="32">
        <v>6</v>
      </c>
      <c r="H336" s="304">
        <v>7.8</v>
      </c>
      <c r="I336" s="304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0"/>
      <c r="P336" s="310"/>
      <c r="Q336" s="310"/>
      <c r="R336" s="311"/>
      <c r="S336" s="34"/>
      <c r="T336" s="34"/>
      <c r="U336" s="35" t="s">
        <v>65</v>
      </c>
      <c r="V336" s="305">
        <v>0</v>
      </c>
      <c r="W336" s="306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8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9"/>
      <c r="N337" s="315" t="s">
        <v>66</v>
      </c>
      <c r="O337" s="316"/>
      <c r="P337" s="316"/>
      <c r="Q337" s="316"/>
      <c r="R337" s="316"/>
      <c r="S337" s="316"/>
      <c r="T337" s="317"/>
      <c r="U337" s="37" t="s">
        <v>67</v>
      </c>
      <c r="V337" s="307">
        <f>IFERROR(V336/H336,"0")</f>
        <v>0</v>
      </c>
      <c r="W337" s="307">
        <f>IFERROR(W336/H336,"0")</f>
        <v>0</v>
      </c>
      <c r="X337" s="307">
        <f>IFERROR(IF(X336="",0,X336),"0")</f>
        <v>0</v>
      </c>
      <c r="Y337" s="308"/>
      <c r="Z337" s="308"/>
    </row>
    <row r="338" spans="1:53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9"/>
      <c r="N338" s="315" t="s">
        <v>66</v>
      </c>
      <c r="O338" s="316"/>
      <c r="P338" s="316"/>
      <c r="Q338" s="316"/>
      <c r="R338" s="316"/>
      <c r="S338" s="316"/>
      <c r="T338" s="317"/>
      <c r="U338" s="37" t="s">
        <v>65</v>
      </c>
      <c r="V338" s="307">
        <f>IFERROR(SUM(V336:V336),"0")</f>
        <v>0</v>
      </c>
      <c r="W338" s="307">
        <f>IFERROR(SUM(W336:W336),"0")</f>
        <v>0</v>
      </c>
      <c r="X338" s="37"/>
      <c r="Y338" s="308"/>
      <c r="Z338" s="308"/>
    </row>
    <row r="339" spans="1:53" ht="27.75" customHeight="1" x14ac:dyDescent="0.2">
      <c r="A339" s="320" t="s">
        <v>478</v>
      </c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1"/>
      <c r="N339" s="321"/>
      <c r="O339" s="321"/>
      <c r="P339" s="321"/>
      <c r="Q339" s="321"/>
      <c r="R339" s="321"/>
      <c r="S339" s="321"/>
      <c r="T339" s="321"/>
      <c r="U339" s="321"/>
      <c r="V339" s="321"/>
      <c r="W339" s="321"/>
      <c r="X339" s="321"/>
      <c r="Y339" s="48"/>
      <c r="Z339" s="48"/>
    </row>
    <row r="340" spans="1:53" ht="16.5" customHeight="1" x14ac:dyDescent="0.25">
      <c r="A340" s="313" t="s">
        <v>479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14.25" customHeight="1" x14ac:dyDescent="0.25">
      <c r="A341" s="322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14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2">
        <v>4607091389708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2">
        <v>4607091389692</v>
      </c>
      <c r="E343" s="311"/>
      <c r="F343" s="304">
        <v>0.45</v>
      </c>
      <c r="G343" s="32">
        <v>6</v>
      </c>
      <c r="H343" s="304">
        <v>2.7</v>
      </c>
      <c r="I343" s="304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8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9"/>
      <c r="N344" s="315" t="s">
        <v>66</v>
      </c>
      <c r="O344" s="316"/>
      <c r="P344" s="316"/>
      <c r="Q344" s="316"/>
      <c r="R344" s="316"/>
      <c r="S344" s="316"/>
      <c r="T344" s="317"/>
      <c r="U344" s="37" t="s">
        <v>67</v>
      </c>
      <c r="V344" s="307">
        <f>IFERROR(V342/H342,"0")+IFERROR(V343/H343,"0")</f>
        <v>0</v>
      </c>
      <c r="W344" s="307">
        <f>IFERROR(W342/H342,"0")+IFERROR(W343/H343,"0")</f>
        <v>0</v>
      </c>
      <c r="X344" s="307">
        <f>IFERROR(IF(X342="",0,X342),"0")+IFERROR(IF(X343="",0,X343),"0")</f>
        <v>0</v>
      </c>
      <c r="Y344" s="308"/>
      <c r="Z344" s="308"/>
    </row>
    <row r="345" spans="1:53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9"/>
      <c r="N345" s="315" t="s">
        <v>66</v>
      </c>
      <c r="O345" s="316"/>
      <c r="P345" s="316"/>
      <c r="Q345" s="316"/>
      <c r="R345" s="316"/>
      <c r="S345" s="316"/>
      <c r="T345" s="317"/>
      <c r="U345" s="37" t="s">
        <v>65</v>
      </c>
      <c r="V345" s="307">
        <f>IFERROR(SUM(V342:V343),"0")</f>
        <v>0</v>
      </c>
      <c r="W345" s="307">
        <f>IFERROR(SUM(W342:W343),"0")</f>
        <v>0</v>
      </c>
      <c r="X345" s="37"/>
      <c r="Y345" s="308"/>
      <c r="Z345" s="308"/>
    </row>
    <row r="346" spans="1:53" ht="14.25" customHeight="1" x14ac:dyDescent="0.25">
      <c r="A346" s="322" t="s">
        <v>60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14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2">
        <v>4607091389753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100</v>
      </c>
      <c r="W347" s="306">
        <f t="shared" ref="W347:W359" si="15">IFERROR(IF(V347="",0,CEILING((V347/$H347),1)*$H347),"")</f>
        <v>100.80000000000001</v>
      </c>
      <c r="X347" s="36">
        <f>IFERROR(IF(W347=0,"",ROUNDUP(W347/H347,0)*0.00753),"")</f>
        <v>0.18071999999999999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2">
        <v>4607091389760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2">
        <v>4607091389746</v>
      </c>
      <c r="E349" s="311"/>
      <c r="F349" s="304">
        <v>0.7</v>
      </c>
      <c r="G349" s="32">
        <v>6</v>
      </c>
      <c r="H349" s="304">
        <v>4.2</v>
      </c>
      <c r="I349" s="304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2">
        <v>4680115882928</v>
      </c>
      <c r="E350" s="311"/>
      <c r="F350" s="304">
        <v>0.28000000000000003</v>
      </c>
      <c r="G350" s="32">
        <v>6</v>
      </c>
      <c r="H350" s="304">
        <v>1.68</v>
      </c>
      <c r="I350" s="304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2">
        <v>4680115883147</v>
      </c>
      <c r="E351" s="311"/>
      <c r="F351" s="304">
        <v>0.28000000000000003</v>
      </c>
      <c r="G351" s="32">
        <v>6</v>
      </c>
      <c r="H351" s="304">
        <v>1.68</v>
      </c>
      <c r="I351" s="304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17</v>
      </c>
      <c r="W351" s="306">
        <f t="shared" si="15"/>
        <v>18.48</v>
      </c>
      <c r="X351" s="36">
        <f t="shared" ref="X351:X359" si="16">IFERROR(IF(W351=0,"",ROUNDUP(W351/H351,0)*0.00502),"")</f>
        <v>5.5220000000000005E-2</v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2">
        <v>4607091384338</v>
      </c>
      <c r="E352" s="311"/>
      <c r="F352" s="304">
        <v>0.35</v>
      </c>
      <c r="G352" s="32">
        <v>6</v>
      </c>
      <c r="H352" s="304">
        <v>2.1</v>
      </c>
      <c r="I352" s="304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2</v>
      </c>
      <c r="W352" s="306">
        <f t="shared" si="15"/>
        <v>2.1</v>
      </c>
      <c r="X352" s="36">
        <f t="shared" si="16"/>
        <v>5.0200000000000002E-3</v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2">
        <v>4680115883154</v>
      </c>
      <c r="E353" s="311"/>
      <c r="F353" s="304">
        <v>0.28000000000000003</v>
      </c>
      <c r="G353" s="32">
        <v>6</v>
      </c>
      <c r="H353" s="304">
        <v>1.68</v>
      </c>
      <c r="I353" s="304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2">
        <v>4607091389524</v>
      </c>
      <c r="E354" s="311"/>
      <c r="F354" s="304">
        <v>0.35</v>
      </c>
      <c r="G354" s="32">
        <v>6</v>
      </c>
      <c r="H354" s="304">
        <v>2.1</v>
      </c>
      <c r="I354" s="304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2">
        <v>4680115883161</v>
      </c>
      <c r="E355" s="311"/>
      <c r="F355" s="304">
        <v>0.28000000000000003</v>
      </c>
      <c r="G355" s="32">
        <v>6</v>
      </c>
      <c r="H355" s="304">
        <v>1.68</v>
      </c>
      <c r="I355" s="304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24</v>
      </c>
      <c r="W355" s="306">
        <f t="shared" si="15"/>
        <v>25.2</v>
      </c>
      <c r="X355" s="36">
        <f t="shared" si="16"/>
        <v>7.5300000000000006E-2</v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2">
        <v>4607091384345</v>
      </c>
      <c r="E356" s="311"/>
      <c r="F356" s="304">
        <v>0.35</v>
      </c>
      <c r="G356" s="32">
        <v>6</v>
      </c>
      <c r="H356" s="304">
        <v>2.1</v>
      </c>
      <c r="I356" s="304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2">
        <v>4680115883178</v>
      </c>
      <c r="E357" s="311"/>
      <c r="F357" s="304">
        <v>0.28000000000000003</v>
      </c>
      <c r="G357" s="32">
        <v>6</v>
      </c>
      <c r="H357" s="304">
        <v>1.68</v>
      </c>
      <c r="I357" s="304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0</v>
      </c>
      <c r="W357" s="306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2">
        <v>4607091389531</v>
      </c>
      <c r="E358" s="311"/>
      <c r="F358" s="304">
        <v>0.35</v>
      </c>
      <c r="G358" s="32">
        <v>6</v>
      </c>
      <c r="H358" s="304">
        <v>2.1</v>
      </c>
      <c r="I358" s="304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4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2">
        <v>4680115883185</v>
      </c>
      <c r="E359" s="311"/>
      <c r="F359" s="304">
        <v>0.28000000000000003</v>
      </c>
      <c r="G359" s="32">
        <v>6</v>
      </c>
      <c r="H359" s="304">
        <v>1.68</v>
      </c>
      <c r="I359" s="304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60" t="s">
        <v>510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8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9"/>
      <c r="N360" s="315" t="s">
        <v>66</v>
      </c>
      <c r="O360" s="316"/>
      <c r="P360" s="316"/>
      <c r="Q360" s="316"/>
      <c r="R360" s="316"/>
      <c r="S360" s="316"/>
      <c r="T360" s="317"/>
      <c r="U360" s="37" t="s">
        <v>67</v>
      </c>
      <c r="V360" s="30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49.166666666666664</v>
      </c>
      <c r="W360" s="30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51</v>
      </c>
      <c r="X360" s="30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0.31625999999999999</v>
      </c>
      <c r="Y360" s="308"/>
      <c r="Z360" s="308"/>
    </row>
    <row r="361" spans="1:53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9"/>
      <c r="N361" s="315" t="s">
        <v>66</v>
      </c>
      <c r="O361" s="316"/>
      <c r="P361" s="316"/>
      <c r="Q361" s="316"/>
      <c r="R361" s="316"/>
      <c r="S361" s="316"/>
      <c r="T361" s="317"/>
      <c r="U361" s="37" t="s">
        <v>65</v>
      </c>
      <c r="V361" s="307">
        <f>IFERROR(SUM(V347:V359),"0")</f>
        <v>143</v>
      </c>
      <c r="W361" s="307">
        <f>IFERROR(SUM(W347:W359),"0")</f>
        <v>146.58000000000001</v>
      </c>
      <c r="X361" s="37"/>
      <c r="Y361" s="308"/>
      <c r="Z361" s="308"/>
    </row>
    <row r="362" spans="1:53" ht="14.25" customHeight="1" x14ac:dyDescent="0.25">
      <c r="A362" s="322" t="s">
        <v>68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14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2">
        <v>4607091389685</v>
      </c>
      <c r="E363" s="311"/>
      <c r="F363" s="304">
        <v>1.3</v>
      </c>
      <c r="G363" s="32">
        <v>6</v>
      </c>
      <c r="H363" s="304">
        <v>7.8</v>
      </c>
      <c r="I363" s="304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2">
        <v>4607091389654</v>
      </c>
      <c r="E364" s="311"/>
      <c r="F364" s="304">
        <v>0.33</v>
      </c>
      <c r="G364" s="32">
        <v>6</v>
      </c>
      <c r="H364" s="304">
        <v>1.98</v>
      </c>
      <c r="I364" s="304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2">
        <v>4607091384352</v>
      </c>
      <c r="E365" s="311"/>
      <c r="F365" s="304">
        <v>0.6</v>
      </c>
      <c r="G365" s="32">
        <v>4</v>
      </c>
      <c r="H365" s="304">
        <v>2.4</v>
      </c>
      <c r="I365" s="304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2">
        <v>4607091389661</v>
      </c>
      <c r="E366" s="311"/>
      <c r="F366" s="304">
        <v>0.55000000000000004</v>
      </c>
      <c r="G366" s="32">
        <v>4</v>
      </c>
      <c r="H366" s="304">
        <v>2.2000000000000002</v>
      </c>
      <c r="I366" s="304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0"/>
      <c r="P366" s="310"/>
      <c r="Q366" s="310"/>
      <c r="R366" s="311"/>
      <c r="S366" s="34"/>
      <c r="T366" s="34"/>
      <c r="U366" s="35" t="s">
        <v>65</v>
      </c>
      <c r="V366" s="305">
        <v>0</v>
      </c>
      <c r="W366" s="306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8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9"/>
      <c r="N367" s="315" t="s">
        <v>66</v>
      </c>
      <c r="O367" s="316"/>
      <c r="P367" s="316"/>
      <c r="Q367" s="316"/>
      <c r="R367" s="316"/>
      <c r="S367" s="316"/>
      <c r="T367" s="317"/>
      <c r="U367" s="37" t="s">
        <v>67</v>
      </c>
      <c r="V367" s="307">
        <f>IFERROR(V363/H363,"0")+IFERROR(V364/H364,"0")+IFERROR(V365/H365,"0")+IFERROR(V366/H366,"0")</f>
        <v>0</v>
      </c>
      <c r="W367" s="307">
        <f>IFERROR(W363/H363,"0")+IFERROR(W364/H364,"0")+IFERROR(W365/H365,"0")+IFERROR(W366/H366,"0")</f>
        <v>0</v>
      </c>
      <c r="X367" s="307">
        <f>IFERROR(IF(X363="",0,X363),"0")+IFERROR(IF(X364="",0,X364),"0")+IFERROR(IF(X365="",0,X365),"0")+IFERROR(IF(X366="",0,X366),"0")</f>
        <v>0</v>
      </c>
      <c r="Y367" s="308"/>
      <c r="Z367" s="308"/>
    </row>
    <row r="368" spans="1:53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9"/>
      <c r="N368" s="315" t="s">
        <v>66</v>
      </c>
      <c r="O368" s="316"/>
      <c r="P368" s="316"/>
      <c r="Q368" s="316"/>
      <c r="R368" s="316"/>
      <c r="S368" s="316"/>
      <c r="T368" s="317"/>
      <c r="U368" s="37" t="s">
        <v>65</v>
      </c>
      <c r="V368" s="307">
        <f>IFERROR(SUM(V363:V366),"0")</f>
        <v>0</v>
      </c>
      <c r="W368" s="307">
        <f>IFERROR(SUM(W363:W366),"0")</f>
        <v>0</v>
      </c>
      <c r="X368" s="37"/>
      <c r="Y368" s="308"/>
      <c r="Z368" s="308"/>
    </row>
    <row r="369" spans="1:53" ht="14.25" customHeight="1" x14ac:dyDescent="0.25">
      <c r="A369" s="322" t="s">
        <v>218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14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2">
        <v>4680115881648</v>
      </c>
      <c r="E370" s="311"/>
      <c r="F370" s="304">
        <v>1</v>
      </c>
      <c r="G370" s="32">
        <v>4</v>
      </c>
      <c r="H370" s="304">
        <v>4</v>
      </c>
      <c r="I370" s="304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8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9"/>
      <c r="N371" s="315" t="s">
        <v>66</v>
      </c>
      <c r="O371" s="316"/>
      <c r="P371" s="316"/>
      <c r="Q371" s="316"/>
      <c r="R371" s="316"/>
      <c r="S371" s="316"/>
      <c r="T371" s="317"/>
      <c r="U371" s="37" t="s">
        <v>67</v>
      </c>
      <c r="V371" s="307">
        <f>IFERROR(V370/H370,"0")</f>
        <v>0</v>
      </c>
      <c r="W371" s="307">
        <f>IFERROR(W370/H370,"0")</f>
        <v>0</v>
      </c>
      <c r="X371" s="307">
        <f>IFERROR(IF(X370="",0,X370),"0")</f>
        <v>0</v>
      </c>
      <c r="Y371" s="308"/>
      <c r="Z371" s="308"/>
    </row>
    <row r="372" spans="1:53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9"/>
      <c r="N372" s="315" t="s">
        <v>66</v>
      </c>
      <c r="O372" s="316"/>
      <c r="P372" s="316"/>
      <c r="Q372" s="316"/>
      <c r="R372" s="316"/>
      <c r="S372" s="316"/>
      <c r="T372" s="317"/>
      <c r="U372" s="37" t="s">
        <v>65</v>
      </c>
      <c r="V372" s="307">
        <f>IFERROR(SUM(V370:V370),"0")</f>
        <v>0</v>
      </c>
      <c r="W372" s="307">
        <f>IFERROR(SUM(W370:W370),"0")</f>
        <v>0</v>
      </c>
      <c r="X372" s="37"/>
      <c r="Y372" s="308"/>
      <c r="Z372" s="308"/>
    </row>
    <row r="373" spans="1:53" ht="14.25" customHeight="1" x14ac:dyDescent="0.25">
      <c r="A373" s="322" t="s">
        <v>90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14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2">
        <v>4680115882997</v>
      </c>
      <c r="E374" s="311"/>
      <c r="F374" s="304">
        <v>0.13</v>
      </c>
      <c r="G374" s="32">
        <v>10</v>
      </c>
      <c r="H374" s="304">
        <v>1.3</v>
      </c>
      <c r="I374" s="304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2" t="s">
        <v>525</v>
      </c>
      <c r="O374" s="310"/>
      <c r="P374" s="310"/>
      <c r="Q374" s="310"/>
      <c r="R374" s="311"/>
      <c r="S374" s="34"/>
      <c r="T374" s="34"/>
      <c r="U374" s="35" t="s">
        <v>65</v>
      </c>
      <c r="V374" s="305">
        <v>0</v>
      </c>
      <c r="W374" s="306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8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9"/>
      <c r="N375" s="315" t="s">
        <v>66</v>
      </c>
      <c r="O375" s="316"/>
      <c r="P375" s="316"/>
      <c r="Q375" s="316"/>
      <c r="R375" s="316"/>
      <c r="S375" s="316"/>
      <c r="T375" s="317"/>
      <c r="U375" s="37" t="s">
        <v>67</v>
      </c>
      <c r="V375" s="307">
        <f>IFERROR(V374/H374,"0")</f>
        <v>0</v>
      </c>
      <c r="W375" s="307">
        <f>IFERROR(W374/H374,"0")</f>
        <v>0</v>
      </c>
      <c r="X375" s="307">
        <f>IFERROR(IF(X374="",0,X374),"0")</f>
        <v>0</v>
      </c>
      <c r="Y375" s="308"/>
      <c r="Z375" s="308"/>
    </row>
    <row r="376" spans="1:53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9"/>
      <c r="N376" s="315" t="s">
        <v>66</v>
      </c>
      <c r="O376" s="316"/>
      <c r="P376" s="316"/>
      <c r="Q376" s="316"/>
      <c r="R376" s="316"/>
      <c r="S376" s="316"/>
      <c r="T376" s="317"/>
      <c r="U376" s="37" t="s">
        <v>65</v>
      </c>
      <c r="V376" s="307">
        <f>IFERROR(SUM(V374:V374),"0")</f>
        <v>0</v>
      </c>
      <c r="W376" s="307">
        <f>IFERROR(SUM(W374:W374),"0")</f>
        <v>0</v>
      </c>
      <c r="X376" s="37"/>
      <c r="Y376" s="308"/>
      <c r="Z376" s="308"/>
    </row>
    <row r="377" spans="1:53" ht="16.5" customHeight="1" x14ac:dyDescent="0.25">
      <c r="A377" s="313" t="s">
        <v>526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14.25" customHeight="1" x14ac:dyDescent="0.25">
      <c r="A378" s="322" t="s">
        <v>95</v>
      </c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  <c r="S378" s="314"/>
      <c r="T378" s="314"/>
      <c r="U378" s="314"/>
      <c r="V378" s="314"/>
      <c r="W378" s="314"/>
      <c r="X378" s="314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2">
        <v>4607091389388</v>
      </c>
      <c r="E379" s="311"/>
      <c r="F379" s="304">
        <v>1.3</v>
      </c>
      <c r="G379" s="32">
        <v>4</v>
      </c>
      <c r="H379" s="304">
        <v>5.2</v>
      </c>
      <c r="I379" s="304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2">
        <v>4607091389364</v>
      </c>
      <c r="E380" s="311"/>
      <c r="F380" s="304">
        <v>0.42</v>
      </c>
      <c r="G380" s="32">
        <v>6</v>
      </c>
      <c r="H380" s="304">
        <v>2.52</v>
      </c>
      <c r="I380" s="304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49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0"/>
      <c r="P380" s="310"/>
      <c r="Q380" s="310"/>
      <c r="R380" s="311"/>
      <c r="S380" s="34"/>
      <c r="T380" s="34"/>
      <c r="U380" s="35" t="s">
        <v>65</v>
      </c>
      <c r="V380" s="305">
        <v>0</v>
      </c>
      <c r="W380" s="306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8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9"/>
      <c r="N381" s="315" t="s">
        <v>66</v>
      </c>
      <c r="O381" s="316"/>
      <c r="P381" s="316"/>
      <c r="Q381" s="316"/>
      <c r="R381" s="316"/>
      <c r="S381" s="316"/>
      <c r="T381" s="317"/>
      <c r="U381" s="37" t="s">
        <v>67</v>
      </c>
      <c r="V381" s="307">
        <f>IFERROR(V379/H379,"0")+IFERROR(V380/H380,"0")</f>
        <v>0</v>
      </c>
      <c r="W381" s="307">
        <f>IFERROR(W379/H379,"0")+IFERROR(W380/H380,"0")</f>
        <v>0</v>
      </c>
      <c r="X381" s="307">
        <f>IFERROR(IF(X379="",0,X379),"0")+IFERROR(IF(X380="",0,X380),"0")</f>
        <v>0</v>
      </c>
      <c r="Y381" s="308"/>
      <c r="Z381" s="308"/>
    </row>
    <row r="382" spans="1:53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9"/>
      <c r="N382" s="315" t="s">
        <v>66</v>
      </c>
      <c r="O382" s="316"/>
      <c r="P382" s="316"/>
      <c r="Q382" s="316"/>
      <c r="R382" s="316"/>
      <c r="S382" s="316"/>
      <c r="T382" s="317"/>
      <c r="U382" s="37" t="s">
        <v>65</v>
      </c>
      <c r="V382" s="307">
        <f>IFERROR(SUM(V379:V380),"0")</f>
        <v>0</v>
      </c>
      <c r="W382" s="307">
        <f>IFERROR(SUM(W379:W380),"0")</f>
        <v>0</v>
      </c>
      <c r="X382" s="37"/>
      <c r="Y382" s="308"/>
      <c r="Z382" s="308"/>
    </row>
    <row r="383" spans="1:53" ht="14.25" customHeight="1" x14ac:dyDescent="0.25">
      <c r="A383" s="322" t="s">
        <v>60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14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2">
        <v>4607091389739</v>
      </c>
      <c r="E384" s="311"/>
      <c r="F384" s="304">
        <v>0.7</v>
      </c>
      <c r="G384" s="32">
        <v>6</v>
      </c>
      <c r="H384" s="304">
        <v>4.2</v>
      </c>
      <c r="I384" s="304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0</v>
      </c>
      <c r="W384" s="306">
        <f t="shared" ref="W384:W390" si="17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2">
        <v>4680115883048</v>
      </c>
      <c r="E385" s="311"/>
      <c r="F385" s="304">
        <v>1</v>
      </c>
      <c r="G385" s="32">
        <v>4</v>
      </c>
      <c r="H385" s="304">
        <v>4</v>
      </c>
      <c r="I385" s="304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2">
        <v>4607091389425</v>
      </c>
      <c r="E386" s="311"/>
      <c r="F386" s="304">
        <v>0.35</v>
      </c>
      <c r="G386" s="32">
        <v>6</v>
      </c>
      <c r="H386" s="304">
        <v>2.1</v>
      </c>
      <c r="I386" s="304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2">
        <v>4680115882911</v>
      </c>
      <c r="E387" s="311"/>
      <c r="F387" s="304">
        <v>0.4</v>
      </c>
      <c r="G387" s="32">
        <v>6</v>
      </c>
      <c r="H387" s="304">
        <v>2.4</v>
      </c>
      <c r="I387" s="304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3" t="s">
        <v>539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2">
        <v>4680115880771</v>
      </c>
      <c r="E388" s="311"/>
      <c r="F388" s="304">
        <v>0.28000000000000003</v>
      </c>
      <c r="G388" s="32">
        <v>6</v>
      </c>
      <c r="H388" s="304">
        <v>1.68</v>
      </c>
      <c r="I388" s="304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2">
        <v>4607091389500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2">
        <v>4680115881983</v>
      </c>
      <c r="E390" s="311"/>
      <c r="F390" s="304">
        <v>0.28000000000000003</v>
      </c>
      <c r="G390" s="32">
        <v>4</v>
      </c>
      <c r="H390" s="304">
        <v>1.1200000000000001</v>
      </c>
      <c r="I390" s="304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8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9"/>
      <c r="N391" s="315" t="s">
        <v>66</v>
      </c>
      <c r="O391" s="316"/>
      <c r="P391" s="316"/>
      <c r="Q391" s="316"/>
      <c r="R391" s="316"/>
      <c r="S391" s="316"/>
      <c r="T391" s="317"/>
      <c r="U391" s="37" t="s">
        <v>67</v>
      </c>
      <c r="V391" s="307">
        <f>IFERROR(V384/H384,"0")+IFERROR(V385/H385,"0")+IFERROR(V386/H386,"0")+IFERROR(V387/H387,"0")+IFERROR(V388/H388,"0")+IFERROR(V389/H389,"0")+IFERROR(V390/H390,"0")</f>
        <v>0</v>
      </c>
      <c r="W391" s="307">
        <f>IFERROR(W384/H384,"0")+IFERROR(W385/H385,"0")+IFERROR(W386/H386,"0")+IFERROR(W387/H387,"0")+IFERROR(W388/H388,"0")+IFERROR(W389/H389,"0")+IFERROR(W390/H390,"0")</f>
        <v>0</v>
      </c>
      <c r="X391" s="307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308"/>
      <c r="Z391" s="308"/>
    </row>
    <row r="392" spans="1:53" x14ac:dyDescent="0.2">
      <c r="A392" s="314"/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9"/>
      <c r="N392" s="315" t="s">
        <v>66</v>
      </c>
      <c r="O392" s="316"/>
      <c r="P392" s="316"/>
      <c r="Q392" s="316"/>
      <c r="R392" s="316"/>
      <c r="S392" s="316"/>
      <c r="T392" s="317"/>
      <c r="U392" s="37" t="s">
        <v>65</v>
      </c>
      <c r="V392" s="307">
        <f>IFERROR(SUM(V384:V390),"0")</f>
        <v>0</v>
      </c>
      <c r="W392" s="307">
        <f>IFERROR(SUM(W384:W390),"0")</f>
        <v>0</v>
      </c>
      <c r="X392" s="37"/>
      <c r="Y392" s="308"/>
      <c r="Z392" s="308"/>
    </row>
    <row r="393" spans="1:53" ht="14.25" customHeight="1" x14ac:dyDescent="0.25">
      <c r="A393" s="322" t="s">
        <v>90</v>
      </c>
      <c r="B393" s="314"/>
      <c r="C393" s="314"/>
      <c r="D393" s="314"/>
      <c r="E393" s="314"/>
      <c r="F393" s="314"/>
      <c r="G393" s="314"/>
      <c r="H393" s="314"/>
      <c r="I393" s="314"/>
      <c r="J393" s="314"/>
      <c r="K393" s="314"/>
      <c r="L393" s="314"/>
      <c r="M393" s="314"/>
      <c r="N393" s="314"/>
      <c r="O393" s="314"/>
      <c r="P393" s="314"/>
      <c r="Q393" s="314"/>
      <c r="R393" s="314"/>
      <c r="S393" s="314"/>
      <c r="T393" s="314"/>
      <c r="U393" s="314"/>
      <c r="V393" s="314"/>
      <c r="W393" s="314"/>
      <c r="X393" s="314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2">
        <v>4680115882980</v>
      </c>
      <c r="E394" s="311"/>
      <c r="F394" s="304">
        <v>0.13</v>
      </c>
      <c r="G394" s="32">
        <v>10</v>
      </c>
      <c r="H394" s="304">
        <v>1.3</v>
      </c>
      <c r="I394" s="304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0"/>
      <c r="P394" s="310"/>
      <c r="Q394" s="310"/>
      <c r="R394" s="311"/>
      <c r="S394" s="34"/>
      <c r="T394" s="34"/>
      <c r="U394" s="35" t="s">
        <v>65</v>
      </c>
      <c r="V394" s="305">
        <v>0</v>
      </c>
      <c r="W394" s="306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8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9"/>
      <c r="N395" s="315" t="s">
        <v>66</v>
      </c>
      <c r="O395" s="316"/>
      <c r="P395" s="316"/>
      <c r="Q395" s="316"/>
      <c r="R395" s="316"/>
      <c r="S395" s="316"/>
      <c r="T395" s="317"/>
      <c r="U395" s="37" t="s">
        <v>67</v>
      </c>
      <c r="V395" s="307">
        <f>IFERROR(V394/H394,"0")</f>
        <v>0</v>
      </c>
      <c r="W395" s="307">
        <f>IFERROR(W394/H394,"0")</f>
        <v>0</v>
      </c>
      <c r="X395" s="307">
        <f>IFERROR(IF(X394="",0,X394),"0")</f>
        <v>0</v>
      </c>
      <c r="Y395" s="308"/>
      <c r="Z395" s="308"/>
    </row>
    <row r="396" spans="1:53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4"/>
      <c r="M396" s="319"/>
      <c r="N396" s="315" t="s">
        <v>66</v>
      </c>
      <c r="O396" s="316"/>
      <c r="P396" s="316"/>
      <c r="Q396" s="316"/>
      <c r="R396" s="316"/>
      <c r="S396" s="316"/>
      <c r="T396" s="317"/>
      <c r="U396" s="37" t="s">
        <v>65</v>
      </c>
      <c r="V396" s="307">
        <f>IFERROR(SUM(V394:V394),"0")</f>
        <v>0</v>
      </c>
      <c r="W396" s="307">
        <f>IFERROR(SUM(W394:W394),"0")</f>
        <v>0</v>
      </c>
      <c r="X396" s="37"/>
      <c r="Y396" s="308"/>
      <c r="Z396" s="308"/>
    </row>
    <row r="397" spans="1:53" ht="27.75" customHeight="1" x14ac:dyDescent="0.2">
      <c r="A397" s="320" t="s">
        <v>548</v>
      </c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1"/>
      <c r="N397" s="321"/>
      <c r="O397" s="321"/>
      <c r="P397" s="321"/>
      <c r="Q397" s="321"/>
      <c r="R397" s="321"/>
      <c r="S397" s="321"/>
      <c r="T397" s="321"/>
      <c r="U397" s="321"/>
      <c r="V397" s="321"/>
      <c r="W397" s="321"/>
      <c r="X397" s="321"/>
      <c r="Y397" s="48"/>
      <c r="Z397" s="48"/>
    </row>
    <row r="398" spans="1:53" ht="16.5" customHeight="1" x14ac:dyDescent="0.25">
      <c r="A398" s="313" t="s">
        <v>548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14.25" customHeight="1" x14ac:dyDescent="0.25">
      <c r="A399" s="322" t="s">
        <v>103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14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2">
        <v>4607091389067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3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0</v>
      </c>
      <c r="W400" s="306">
        <f t="shared" ref="W400:W408" si="18"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2">
        <v>4607091383522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0</v>
      </c>
      <c r="W401" s="306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2">
        <v>4607091384437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180</v>
      </c>
      <c r="W402" s="306">
        <f t="shared" si="18"/>
        <v>184.8</v>
      </c>
      <c r="X402" s="36">
        <f>IFERROR(IF(W402=0,"",ROUNDUP(W402/H402,0)*0.01196),"")</f>
        <v>0.41860000000000003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2">
        <v>4607091389104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1200</v>
      </c>
      <c r="W403" s="306">
        <f t="shared" si="18"/>
        <v>1203.8400000000001</v>
      </c>
      <c r="X403" s="36">
        <f>IFERROR(IF(W403=0,"",ROUNDUP(W403/H403,0)*0.01196),"")</f>
        <v>2.72688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2">
        <v>4680115880603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2">
        <v>4607091389999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2">
        <v>4680115882782</v>
      </c>
      <c r="E406" s="311"/>
      <c r="F406" s="304">
        <v>0.6</v>
      </c>
      <c r="G406" s="32">
        <v>6</v>
      </c>
      <c r="H406" s="304">
        <v>3.6</v>
      </c>
      <c r="I406" s="304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2">
        <v>4607091389098</v>
      </c>
      <c r="E407" s="311"/>
      <c r="F407" s="304">
        <v>0.4</v>
      </c>
      <c r="G407" s="32">
        <v>6</v>
      </c>
      <c r="H407" s="304">
        <v>2.4</v>
      </c>
      <c r="I407" s="304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8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2">
        <v>4607091389982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8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9"/>
      <c r="N409" s="315" t="s">
        <v>66</v>
      </c>
      <c r="O409" s="316"/>
      <c r="P409" s="316"/>
      <c r="Q409" s="316"/>
      <c r="R409" s="316"/>
      <c r="S409" s="316"/>
      <c r="T409" s="317"/>
      <c r="U409" s="37" t="s">
        <v>67</v>
      </c>
      <c r="V409" s="307">
        <f>IFERROR(V400/H400,"0")+IFERROR(V401/H401,"0")+IFERROR(V402/H402,"0")+IFERROR(V403/H403,"0")+IFERROR(V404/H404,"0")+IFERROR(V405/H405,"0")+IFERROR(V406/H406,"0")+IFERROR(V407/H407,"0")+IFERROR(V408/H408,"0")</f>
        <v>261.36363636363632</v>
      </c>
      <c r="W409" s="307">
        <f>IFERROR(W400/H400,"0")+IFERROR(W401/H401,"0")+IFERROR(W402/H402,"0")+IFERROR(W403/H403,"0")+IFERROR(W404/H404,"0")+IFERROR(W405/H405,"0")+IFERROR(W406/H406,"0")+IFERROR(W407/H407,"0")+IFERROR(W408/H408,"0")</f>
        <v>263</v>
      </c>
      <c r="X409" s="30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3.1454800000000001</v>
      </c>
      <c r="Y409" s="308"/>
      <c r="Z409" s="308"/>
    </row>
    <row r="410" spans="1:53" x14ac:dyDescent="0.2">
      <c r="A410" s="314"/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9"/>
      <c r="N410" s="315" t="s">
        <v>66</v>
      </c>
      <c r="O410" s="316"/>
      <c r="P410" s="316"/>
      <c r="Q410" s="316"/>
      <c r="R410" s="316"/>
      <c r="S410" s="316"/>
      <c r="T410" s="317"/>
      <c r="U410" s="37" t="s">
        <v>65</v>
      </c>
      <c r="V410" s="307">
        <f>IFERROR(SUM(V400:V408),"0")</f>
        <v>1380</v>
      </c>
      <c r="W410" s="307">
        <f>IFERROR(SUM(W400:W408),"0")</f>
        <v>1388.64</v>
      </c>
      <c r="X410" s="37"/>
      <c r="Y410" s="308"/>
      <c r="Z410" s="308"/>
    </row>
    <row r="411" spans="1:53" ht="14.25" customHeight="1" x14ac:dyDescent="0.25">
      <c r="A411" s="322" t="s">
        <v>95</v>
      </c>
      <c r="B411" s="314"/>
      <c r="C411" s="314"/>
      <c r="D411" s="314"/>
      <c r="E411" s="314"/>
      <c r="F411" s="314"/>
      <c r="G411" s="314"/>
      <c r="H411" s="314"/>
      <c r="I411" s="314"/>
      <c r="J411" s="314"/>
      <c r="K411" s="314"/>
      <c r="L411" s="314"/>
      <c r="M411" s="314"/>
      <c r="N411" s="314"/>
      <c r="O411" s="314"/>
      <c r="P411" s="314"/>
      <c r="Q411" s="314"/>
      <c r="R411" s="314"/>
      <c r="S411" s="314"/>
      <c r="T411" s="314"/>
      <c r="U411" s="314"/>
      <c r="V411" s="314"/>
      <c r="W411" s="314"/>
      <c r="X411" s="314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2">
        <v>4607091388930</v>
      </c>
      <c r="E412" s="311"/>
      <c r="F412" s="304">
        <v>0.88</v>
      </c>
      <c r="G412" s="32">
        <v>6</v>
      </c>
      <c r="H412" s="304">
        <v>5.28</v>
      </c>
      <c r="I412" s="304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2">
        <v>4680115880054</v>
      </c>
      <c r="E413" s="311"/>
      <c r="F413" s="304">
        <v>0.6</v>
      </c>
      <c r="G413" s="32">
        <v>6</v>
      </c>
      <c r="H413" s="304">
        <v>3.6</v>
      </c>
      <c r="I413" s="304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0"/>
      <c r="P413" s="310"/>
      <c r="Q413" s="310"/>
      <c r="R413" s="311"/>
      <c r="S413" s="34"/>
      <c r="T413" s="34"/>
      <c r="U413" s="35" t="s">
        <v>65</v>
      </c>
      <c r="V413" s="305">
        <v>0</v>
      </c>
      <c r="W413" s="306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8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9"/>
      <c r="N414" s="315" t="s">
        <v>66</v>
      </c>
      <c r="O414" s="316"/>
      <c r="P414" s="316"/>
      <c r="Q414" s="316"/>
      <c r="R414" s="316"/>
      <c r="S414" s="316"/>
      <c r="T414" s="317"/>
      <c r="U414" s="37" t="s">
        <v>67</v>
      </c>
      <c r="V414" s="307">
        <f>IFERROR(V412/H412,"0")+IFERROR(V413/H413,"0")</f>
        <v>0</v>
      </c>
      <c r="W414" s="307">
        <f>IFERROR(W412/H412,"0")+IFERROR(W413/H413,"0")</f>
        <v>0</v>
      </c>
      <c r="X414" s="307">
        <f>IFERROR(IF(X412="",0,X412),"0")+IFERROR(IF(X413="",0,X413),"0")</f>
        <v>0</v>
      </c>
      <c r="Y414" s="308"/>
      <c r="Z414" s="308"/>
    </row>
    <row r="415" spans="1:53" x14ac:dyDescent="0.2">
      <c r="A415" s="314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9"/>
      <c r="N415" s="315" t="s">
        <v>66</v>
      </c>
      <c r="O415" s="316"/>
      <c r="P415" s="316"/>
      <c r="Q415" s="316"/>
      <c r="R415" s="316"/>
      <c r="S415" s="316"/>
      <c r="T415" s="317"/>
      <c r="U415" s="37" t="s">
        <v>65</v>
      </c>
      <c r="V415" s="307">
        <f>IFERROR(SUM(V412:V413),"0")</f>
        <v>0</v>
      </c>
      <c r="W415" s="307">
        <f>IFERROR(SUM(W412:W413),"0")</f>
        <v>0</v>
      </c>
      <c r="X415" s="37"/>
      <c r="Y415" s="308"/>
      <c r="Z415" s="308"/>
    </row>
    <row r="416" spans="1:53" ht="14.25" customHeight="1" x14ac:dyDescent="0.25">
      <c r="A416" s="322" t="s">
        <v>60</v>
      </c>
      <c r="B416" s="314"/>
      <c r="C416" s="314"/>
      <c r="D416" s="314"/>
      <c r="E416" s="314"/>
      <c r="F416" s="314"/>
      <c r="G416" s="314"/>
      <c r="H416" s="314"/>
      <c r="I416" s="314"/>
      <c r="J416" s="314"/>
      <c r="K416" s="314"/>
      <c r="L416" s="314"/>
      <c r="M416" s="314"/>
      <c r="N416" s="314"/>
      <c r="O416" s="314"/>
      <c r="P416" s="314"/>
      <c r="Q416" s="314"/>
      <c r="R416" s="314"/>
      <c r="S416" s="314"/>
      <c r="T416" s="314"/>
      <c r="U416" s="314"/>
      <c r="V416" s="314"/>
      <c r="W416" s="314"/>
      <c r="X416" s="314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2">
        <v>4680115883116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180</v>
      </c>
      <c r="W417" s="306">
        <f t="shared" ref="W417:W422" si="19">IFERROR(IF(V417="",0,CEILING((V417/$H417),1)*$H417),"")</f>
        <v>184.8</v>
      </c>
      <c r="X417" s="36">
        <f>IFERROR(IF(W417=0,"",ROUNDUP(W417/H417,0)*0.01196),"")</f>
        <v>0.41860000000000003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2">
        <v>4680115883093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550</v>
      </c>
      <c r="W418" s="306">
        <f t="shared" si="19"/>
        <v>554.4</v>
      </c>
      <c r="X418" s="36">
        <f>IFERROR(IF(W418=0,"",ROUNDUP(W418/H418,0)*0.01196),"")</f>
        <v>1.2558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2">
        <v>4680115883109</v>
      </c>
      <c r="E419" s="311"/>
      <c r="F419" s="304">
        <v>0.88</v>
      </c>
      <c r="G419" s="32">
        <v>6</v>
      </c>
      <c r="H419" s="304">
        <v>5.28</v>
      </c>
      <c r="I419" s="304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900</v>
      </c>
      <c r="W419" s="306">
        <f t="shared" si="19"/>
        <v>902.88</v>
      </c>
      <c r="X419" s="36">
        <f>IFERROR(IF(W419=0,"",ROUNDUP(W419/H419,0)*0.01196),"")</f>
        <v>2.0451600000000001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2">
        <v>4680115882072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88" t="s">
        <v>579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2">
        <v>4680115882102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0" t="s">
        <v>582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2">
        <v>4680115882096</v>
      </c>
      <c r="E422" s="311"/>
      <c r="F422" s="304">
        <v>0.6</v>
      </c>
      <c r="G422" s="32">
        <v>6</v>
      </c>
      <c r="H422" s="304">
        <v>3.6</v>
      </c>
      <c r="I422" s="304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37" t="s">
        <v>585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8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9"/>
      <c r="N423" s="315" t="s">
        <v>66</v>
      </c>
      <c r="O423" s="316"/>
      <c r="P423" s="316"/>
      <c r="Q423" s="316"/>
      <c r="R423" s="316"/>
      <c r="S423" s="316"/>
      <c r="T423" s="317"/>
      <c r="U423" s="37" t="s">
        <v>67</v>
      </c>
      <c r="V423" s="307">
        <f>IFERROR(V417/H417,"0")+IFERROR(V418/H418,"0")+IFERROR(V419/H419,"0")+IFERROR(V420/H420,"0")+IFERROR(V421/H421,"0")+IFERROR(V422/H422,"0")</f>
        <v>308.71212121212119</v>
      </c>
      <c r="W423" s="307">
        <f>IFERROR(W417/H417,"0")+IFERROR(W418/H418,"0")+IFERROR(W419/H419,"0")+IFERROR(W420/H420,"0")+IFERROR(W421/H421,"0")+IFERROR(W422/H422,"0")</f>
        <v>311</v>
      </c>
      <c r="X423" s="307">
        <f>IFERROR(IF(X417="",0,X417),"0")+IFERROR(IF(X418="",0,X418),"0")+IFERROR(IF(X419="",0,X419),"0")+IFERROR(IF(X420="",0,X420),"0")+IFERROR(IF(X421="",0,X421),"0")+IFERROR(IF(X422="",0,X422),"0")</f>
        <v>3.7195600000000004</v>
      </c>
      <c r="Y423" s="308"/>
      <c r="Z423" s="308"/>
    </row>
    <row r="424" spans="1:53" x14ac:dyDescent="0.2">
      <c r="A424" s="314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9"/>
      <c r="N424" s="315" t="s">
        <v>66</v>
      </c>
      <c r="O424" s="316"/>
      <c r="P424" s="316"/>
      <c r="Q424" s="316"/>
      <c r="R424" s="316"/>
      <c r="S424" s="316"/>
      <c r="T424" s="317"/>
      <c r="U424" s="37" t="s">
        <v>65</v>
      </c>
      <c r="V424" s="307">
        <f>IFERROR(SUM(V417:V422),"0")</f>
        <v>1630</v>
      </c>
      <c r="W424" s="307">
        <f>IFERROR(SUM(W417:W422),"0")</f>
        <v>1642.08</v>
      </c>
      <c r="X424" s="37"/>
      <c r="Y424" s="308"/>
      <c r="Z424" s="308"/>
    </row>
    <row r="425" spans="1:53" ht="14.25" customHeight="1" x14ac:dyDescent="0.25">
      <c r="A425" s="322" t="s">
        <v>68</v>
      </c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14"/>
      <c r="M425" s="314"/>
      <c r="N425" s="314"/>
      <c r="O425" s="314"/>
      <c r="P425" s="314"/>
      <c r="Q425" s="314"/>
      <c r="R425" s="314"/>
      <c r="S425" s="314"/>
      <c r="T425" s="314"/>
      <c r="U425" s="314"/>
      <c r="V425" s="314"/>
      <c r="W425" s="314"/>
      <c r="X425" s="314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2">
        <v>4607091383409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2">
        <v>4607091383416</v>
      </c>
      <c r="E427" s="311"/>
      <c r="F427" s="304">
        <v>1.3</v>
      </c>
      <c r="G427" s="32">
        <v>6</v>
      </c>
      <c r="H427" s="304">
        <v>7.8</v>
      </c>
      <c r="I427" s="304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0"/>
      <c r="P427" s="310"/>
      <c r="Q427" s="310"/>
      <c r="R427" s="311"/>
      <c r="S427" s="34"/>
      <c r="T427" s="34"/>
      <c r="U427" s="35" t="s">
        <v>65</v>
      </c>
      <c r="V427" s="305">
        <v>0</v>
      </c>
      <c r="W427" s="306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8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9"/>
      <c r="N428" s="315" t="s">
        <v>66</v>
      </c>
      <c r="O428" s="316"/>
      <c r="P428" s="316"/>
      <c r="Q428" s="316"/>
      <c r="R428" s="316"/>
      <c r="S428" s="316"/>
      <c r="T428" s="317"/>
      <c r="U428" s="37" t="s">
        <v>67</v>
      </c>
      <c r="V428" s="307">
        <f>IFERROR(V426/H426,"0")+IFERROR(V427/H427,"0")</f>
        <v>0</v>
      </c>
      <c r="W428" s="307">
        <f>IFERROR(W426/H426,"0")+IFERROR(W427/H427,"0")</f>
        <v>0</v>
      </c>
      <c r="X428" s="307">
        <f>IFERROR(IF(X426="",0,X426),"0")+IFERROR(IF(X427="",0,X427),"0")</f>
        <v>0</v>
      </c>
      <c r="Y428" s="308"/>
      <c r="Z428" s="308"/>
    </row>
    <row r="429" spans="1:53" x14ac:dyDescent="0.2">
      <c r="A429" s="314"/>
      <c r="B429" s="314"/>
      <c r="C429" s="314"/>
      <c r="D429" s="314"/>
      <c r="E429" s="314"/>
      <c r="F429" s="314"/>
      <c r="G429" s="314"/>
      <c r="H429" s="314"/>
      <c r="I429" s="314"/>
      <c r="J429" s="314"/>
      <c r="K429" s="314"/>
      <c r="L429" s="314"/>
      <c r="M429" s="319"/>
      <c r="N429" s="315" t="s">
        <v>66</v>
      </c>
      <c r="O429" s="316"/>
      <c r="P429" s="316"/>
      <c r="Q429" s="316"/>
      <c r="R429" s="316"/>
      <c r="S429" s="316"/>
      <c r="T429" s="317"/>
      <c r="U429" s="37" t="s">
        <v>65</v>
      </c>
      <c r="V429" s="307">
        <f>IFERROR(SUM(V426:V427),"0")</f>
        <v>0</v>
      </c>
      <c r="W429" s="307">
        <f>IFERROR(SUM(W426:W427),"0")</f>
        <v>0</v>
      </c>
      <c r="X429" s="37"/>
      <c r="Y429" s="308"/>
      <c r="Z429" s="308"/>
    </row>
    <row r="430" spans="1:53" ht="27.75" customHeight="1" x14ac:dyDescent="0.2">
      <c r="A430" s="320" t="s">
        <v>590</v>
      </c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1"/>
      <c r="M430" s="321"/>
      <c r="N430" s="321"/>
      <c r="O430" s="321"/>
      <c r="P430" s="321"/>
      <c r="Q430" s="321"/>
      <c r="R430" s="321"/>
      <c r="S430" s="321"/>
      <c r="T430" s="321"/>
      <c r="U430" s="321"/>
      <c r="V430" s="321"/>
      <c r="W430" s="321"/>
      <c r="X430" s="321"/>
      <c r="Y430" s="48"/>
      <c r="Z430" s="48"/>
    </row>
    <row r="431" spans="1:53" ht="16.5" customHeight="1" x14ac:dyDescent="0.25">
      <c r="A431" s="313" t="s">
        <v>591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14.25" customHeight="1" x14ac:dyDescent="0.25">
      <c r="A432" s="322" t="s">
        <v>103</v>
      </c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4"/>
      <c r="M432" s="314"/>
      <c r="N432" s="314"/>
      <c r="O432" s="314"/>
      <c r="P432" s="314"/>
      <c r="Q432" s="314"/>
      <c r="R432" s="314"/>
      <c r="S432" s="314"/>
      <c r="T432" s="314"/>
      <c r="U432" s="314"/>
      <c r="V432" s="314"/>
      <c r="W432" s="314"/>
      <c r="X432" s="314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2">
        <v>4640242180441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5" t="s">
        <v>594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0</v>
      </c>
      <c r="W433" s="306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2">
        <v>4640242180564</v>
      </c>
      <c r="E434" s="311"/>
      <c r="F434" s="304">
        <v>1.5</v>
      </c>
      <c r="G434" s="32">
        <v>8</v>
      </c>
      <c r="H434" s="304">
        <v>12</v>
      </c>
      <c r="I434" s="304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2" t="s">
        <v>597</v>
      </c>
      <c r="O434" s="310"/>
      <c r="P434" s="310"/>
      <c r="Q434" s="310"/>
      <c r="R434" s="311"/>
      <c r="S434" s="34"/>
      <c r="T434" s="34"/>
      <c r="U434" s="35" t="s">
        <v>65</v>
      </c>
      <c r="V434" s="305">
        <v>0</v>
      </c>
      <c r="W434" s="306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8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9"/>
      <c r="N435" s="315" t="s">
        <v>66</v>
      </c>
      <c r="O435" s="316"/>
      <c r="P435" s="316"/>
      <c r="Q435" s="316"/>
      <c r="R435" s="316"/>
      <c r="S435" s="316"/>
      <c r="T435" s="317"/>
      <c r="U435" s="37" t="s">
        <v>67</v>
      </c>
      <c r="V435" s="307">
        <f>IFERROR(V433/H433,"0")+IFERROR(V434/H434,"0")</f>
        <v>0</v>
      </c>
      <c r="W435" s="307">
        <f>IFERROR(W433/H433,"0")+IFERROR(W434/H434,"0")</f>
        <v>0</v>
      </c>
      <c r="X435" s="307">
        <f>IFERROR(IF(X433="",0,X433),"0")+IFERROR(IF(X434="",0,X434),"0")</f>
        <v>0</v>
      </c>
      <c r="Y435" s="308"/>
      <c r="Z435" s="308"/>
    </row>
    <row r="436" spans="1:53" x14ac:dyDescent="0.2">
      <c r="A436" s="314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9"/>
      <c r="N436" s="315" t="s">
        <v>66</v>
      </c>
      <c r="O436" s="316"/>
      <c r="P436" s="316"/>
      <c r="Q436" s="316"/>
      <c r="R436" s="316"/>
      <c r="S436" s="316"/>
      <c r="T436" s="317"/>
      <c r="U436" s="37" t="s">
        <v>65</v>
      </c>
      <c r="V436" s="307">
        <f>IFERROR(SUM(V433:V434),"0")</f>
        <v>0</v>
      </c>
      <c r="W436" s="307">
        <f>IFERROR(SUM(W433:W434),"0")</f>
        <v>0</v>
      </c>
      <c r="X436" s="37"/>
      <c r="Y436" s="308"/>
      <c r="Z436" s="308"/>
    </row>
    <row r="437" spans="1:53" ht="14.25" customHeight="1" x14ac:dyDescent="0.25">
      <c r="A437" s="322" t="s">
        <v>95</v>
      </c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4"/>
      <c r="M437" s="314"/>
      <c r="N437" s="314"/>
      <c r="O437" s="314"/>
      <c r="P437" s="314"/>
      <c r="Q437" s="314"/>
      <c r="R437" s="314"/>
      <c r="S437" s="314"/>
      <c r="T437" s="314"/>
      <c r="U437" s="314"/>
      <c r="V437" s="314"/>
      <c r="W437" s="314"/>
      <c r="X437" s="314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2">
        <v>4640242180526</v>
      </c>
      <c r="E438" s="311"/>
      <c r="F438" s="304">
        <v>1.8</v>
      </c>
      <c r="G438" s="32">
        <v>6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79" t="s">
        <v>600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2">
        <v>4640242180519</v>
      </c>
      <c r="E439" s="311"/>
      <c r="F439" s="304">
        <v>1.35</v>
      </c>
      <c r="G439" s="32">
        <v>8</v>
      </c>
      <c r="H439" s="304">
        <v>10.8</v>
      </c>
      <c r="I439" s="304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1" t="s">
        <v>603</v>
      </c>
      <c r="O439" s="310"/>
      <c r="P439" s="310"/>
      <c r="Q439" s="310"/>
      <c r="R439" s="311"/>
      <c r="S439" s="34"/>
      <c r="T439" s="34"/>
      <c r="U439" s="35" t="s">
        <v>65</v>
      </c>
      <c r="V439" s="305">
        <v>0</v>
      </c>
      <c r="W439" s="306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8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9"/>
      <c r="N440" s="315" t="s">
        <v>66</v>
      </c>
      <c r="O440" s="316"/>
      <c r="P440" s="316"/>
      <c r="Q440" s="316"/>
      <c r="R440" s="316"/>
      <c r="S440" s="316"/>
      <c r="T440" s="317"/>
      <c r="U440" s="37" t="s">
        <v>67</v>
      </c>
      <c r="V440" s="307">
        <f>IFERROR(V438/H438,"0")+IFERROR(V439/H439,"0")</f>
        <v>0</v>
      </c>
      <c r="W440" s="307">
        <f>IFERROR(W438/H438,"0")+IFERROR(W439/H439,"0")</f>
        <v>0</v>
      </c>
      <c r="X440" s="307">
        <f>IFERROR(IF(X438="",0,X438),"0")+IFERROR(IF(X439="",0,X439),"0")</f>
        <v>0</v>
      </c>
      <c r="Y440" s="308"/>
      <c r="Z440" s="308"/>
    </row>
    <row r="441" spans="1:53" x14ac:dyDescent="0.2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9"/>
      <c r="N441" s="315" t="s">
        <v>66</v>
      </c>
      <c r="O441" s="316"/>
      <c r="P441" s="316"/>
      <c r="Q441" s="316"/>
      <c r="R441" s="316"/>
      <c r="S441" s="316"/>
      <c r="T441" s="317"/>
      <c r="U441" s="37" t="s">
        <v>65</v>
      </c>
      <c r="V441" s="307">
        <f>IFERROR(SUM(V438:V439),"0")</f>
        <v>0</v>
      </c>
      <c r="W441" s="307">
        <f>IFERROR(SUM(W438:W439),"0")</f>
        <v>0</v>
      </c>
      <c r="X441" s="37"/>
      <c r="Y441" s="308"/>
      <c r="Z441" s="308"/>
    </row>
    <row r="442" spans="1:53" ht="14.25" customHeight="1" x14ac:dyDescent="0.25">
      <c r="A442" s="322" t="s">
        <v>60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14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2">
        <v>4640242180816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66" t="s">
        <v>606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0</v>
      </c>
      <c r="W443" s="306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2">
        <v>4640242180595</v>
      </c>
      <c r="E444" s="311"/>
      <c r="F444" s="304">
        <v>0.7</v>
      </c>
      <c r="G444" s="32">
        <v>6</v>
      </c>
      <c r="H444" s="304">
        <v>4.2</v>
      </c>
      <c r="I444" s="304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7" t="s">
        <v>609</v>
      </c>
      <c r="O444" s="310"/>
      <c r="P444" s="310"/>
      <c r="Q444" s="310"/>
      <c r="R444" s="311"/>
      <c r="S444" s="34"/>
      <c r="T444" s="34"/>
      <c r="U444" s="35" t="s">
        <v>65</v>
      </c>
      <c r="V444" s="305">
        <v>0</v>
      </c>
      <c r="W444" s="306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8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9"/>
      <c r="N445" s="315" t="s">
        <v>66</v>
      </c>
      <c r="O445" s="316"/>
      <c r="P445" s="316"/>
      <c r="Q445" s="316"/>
      <c r="R445" s="316"/>
      <c r="S445" s="316"/>
      <c r="T445" s="317"/>
      <c r="U445" s="37" t="s">
        <v>67</v>
      </c>
      <c r="V445" s="307">
        <f>IFERROR(V443/H443,"0")+IFERROR(V444/H444,"0")</f>
        <v>0</v>
      </c>
      <c r="W445" s="307">
        <f>IFERROR(W443/H443,"0")+IFERROR(W444/H444,"0")</f>
        <v>0</v>
      </c>
      <c r="X445" s="307">
        <f>IFERROR(IF(X443="",0,X443),"0")+IFERROR(IF(X444="",0,X444),"0")</f>
        <v>0</v>
      </c>
      <c r="Y445" s="308"/>
      <c r="Z445" s="308"/>
    </row>
    <row r="446" spans="1:53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9"/>
      <c r="N446" s="315" t="s">
        <v>66</v>
      </c>
      <c r="O446" s="316"/>
      <c r="P446" s="316"/>
      <c r="Q446" s="316"/>
      <c r="R446" s="316"/>
      <c r="S446" s="316"/>
      <c r="T446" s="317"/>
      <c r="U446" s="37" t="s">
        <v>65</v>
      </c>
      <c r="V446" s="307">
        <f>IFERROR(SUM(V443:V444),"0")</f>
        <v>0</v>
      </c>
      <c r="W446" s="307">
        <f>IFERROR(SUM(W443:W444),"0")</f>
        <v>0</v>
      </c>
      <c r="X446" s="37"/>
      <c r="Y446" s="308"/>
      <c r="Z446" s="308"/>
    </row>
    <row r="447" spans="1:53" ht="14.25" customHeight="1" x14ac:dyDescent="0.25">
      <c r="A447" s="322" t="s">
        <v>68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14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2">
        <v>4640242180540</v>
      </c>
      <c r="E448" s="311"/>
      <c r="F448" s="304">
        <v>1.3</v>
      </c>
      <c r="G448" s="32">
        <v>6</v>
      </c>
      <c r="H448" s="304">
        <v>7.8</v>
      </c>
      <c r="I448" s="304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05" t="s">
        <v>612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2">
        <v>4640242180557</v>
      </c>
      <c r="E449" s="311"/>
      <c r="F449" s="304">
        <v>0.5</v>
      </c>
      <c r="G449" s="32">
        <v>6</v>
      </c>
      <c r="H449" s="304">
        <v>3</v>
      </c>
      <c r="I449" s="304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56" t="s">
        <v>615</v>
      </c>
      <c r="O449" s="310"/>
      <c r="P449" s="310"/>
      <c r="Q449" s="310"/>
      <c r="R449" s="311"/>
      <c r="S449" s="34"/>
      <c r="T449" s="34"/>
      <c r="U449" s="35" t="s">
        <v>65</v>
      </c>
      <c r="V449" s="305">
        <v>0</v>
      </c>
      <c r="W449" s="306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8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9"/>
      <c r="N450" s="315" t="s">
        <v>66</v>
      </c>
      <c r="O450" s="316"/>
      <c r="P450" s="316"/>
      <c r="Q450" s="316"/>
      <c r="R450" s="316"/>
      <c r="S450" s="316"/>
      <c r="T450" s="317"/>
      <c r="U450" s="37" t="s">
        <v>67</v>
      </c>
      <c r="V450" s="307">
        <f>IFERROR(V448/H448,"0")+IFERROR(V449/H449,"0")</f>
        <v>0</v>
      </c>
      <c r="W450" s="307">
        <f>IFERROR(W448/H448,"0")+IFERROR(W449/H449,"0")</f>
        <v>0</v>
      </c>
      <c r="X450" s="307">
        <f>IFERROR(IF(X448="",0,X448),"0")+IFERROR(IF(X449="",0,X449),"0")</f>
        <v>0</v>
      </c>
      <c r="Y450" s="308"/>
      <c r="Z450" s="308"/>
    </row>
    <row r="451" spans="1:53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9"/>
      <c r="N451" s="315" t="s">
        <v>66</v>
      </c>
      <c r="O451" s="316"/>
      <c r="P451" s="316"/>
      <c r="Q451" s="316"/>
      <c r="R451" s="316"/>
      <c r="S451" s="316"/>
      <c r="T451" s="317"/>
      <c r="U451" s="37" t="s">
        <v>65</v>
      </c>
      <c r="V451" s="307">
        <f>IFERROR(SUM(V448:V449),"0")</f>
        <v>0</v>
      </c>
      <c r="W451" s="307">
        <f>IFERROR(SUM(W448:W449),"0")</f>
        <v>0</v>
      </c>
      <c r="X451" s="37"/>
      <c r="Y451" s="308"/>
      <c r="Z451" s="308"/>
    </row>
    <row r="452" spans="1:53" ht="16.5" customHeight="1" x14ac:dyDescent="0.25">
      <c r="A452" s="313" t="s">
        <v>616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14.25" customHeight="1" x14ac:dyDescent="0.25">
      <c r="A453" s="322" t="s">
        <v>68</v>
      </c>
      <c r="B453" s="314"/>
      <c r="C453" s="314"/>
      <c r="D453" s="314"/>
      <c r="E453" s="314"/>
      <c r="F453" s="314"/>
      <c r="G453" s="314"/>
      <c r="H453" s="314"/>
      <c r="I453" s="314"/>
      <c r="J453" s="314"/>
      <c r="K453" s="314"/>
      <c r="L453" s="314"/>
      <c r="M453" s="314"/>
      <c r="N453" s="314"/>
      <c r="O453" s="314"/>
      <c r="P453" s="314"/>
      <c r="Q453" s="314"/>
      <c r="R453" s="314"/>
      <c r="S453" s="314"/>
      <c r="T453" s="314"/>
      <c r="U453" s="314"/>
      <c r="V453" s="314"/>
      <c r="W453" s="314"/>
      <c r="X453" s="314"/>
      <c r="Y453" s="301"/>
      <c r="Z453" s="301"/>
    </row>
    <row r="454" spans="1:53" ht="16.5" customHeight="1" x14ac:dyDescent="0.25">
      <c r="A454" s="54" t="s">
        <v>617</v>
      </c>
      <c r="B454" s="54" t="s">
        <v>618</v>
      </c>
      <c r="C454" s="31">
        <v>4301051310</v>
      </c>
      <c r="D454" s="312">
        <v>4680115880870</v>
      </c>
      <c r="E454" s="311"/>
      <c r="F454" s="304">
        <v>1.3</v>
      </c>
      <c r="G454" s="32">
        <v>6</v>
      </c>
      <c r="H454" s="304">
        <v>7.8</v>
      </c>
      <c r="I454" s="304">
        <v>8.3640000000000008</v>
      </c>
      <c r="J454" s="32">
        <v>56</v>
      </c>
      <c r="K454" s="32" t="s">
        <v>98</v>
      </c>
      <c r="L454" s="33" t="s">
        <v>128</v>
      </c>
      <c r="M454" s="32">
        <v>40</v>
      </c>
      <c r="N454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310"/>
      <c r="P454" s="310"/>
      <c r="Q454" s="310"/>
      <c r="R454" s="311"/>
      <c r="S454" s="34"/>
      <c r="T454" s="34"/>
      <c r="U454" s="35" t="s">
        <v>65</v>
      </c>
      <c r="V454" s="305">
        <v>70</v>
      </c>
      <c r="W454" s="306">
        <f>IFERROR(IF(V454="",0,CEILING((V454/$H454),1)*$H454),"")</f>
        <v>70.2</v>
      </c>
      <c r="X454" s="36">
        <f>IFERROR(IF(W454=0,"",ROUNDUP(W454/H454,0)*0.02175),"")</f>
        <v>0.19574999999999998</v>
      </c>
      <c r="Y454" s="56"/>
      <c r="Z454" s="57"/>
      <c r="AD454" s="58"/>
      <c r="BA454" s="297" t="s">
        <v>1</v>
      </c>
    </row>
    <row r="455" spans="1:53" x14ac:dyDescent="0.2">
      <c r="A455" s="318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9"/>
      <c r="N455" s="315" t="s">
        <v>66</v>
      </c>
      <c r="O455" s="316"/>
      <c r="P455" s="316"/>
      <c r="Q455" s="316"/>
      <c r="R455" s="316"/>
      <c r="S455" s="316"/>
      <c r="T455" s="317"/>
      <c r="U455" s="37" t="s">
        <v>67</v>
      </c>
      <c r="V455" s="307">
        <f>IFERROR(V454/H454,"0")</f>
        <v>8.9743589743589745</v>
      </c>
      <c r="W455" s="307">
        <f>IFERROR(W454/H454,"0")</f>
        <v>9</v>
      </c>
      <c r="X455" s="307">
        <f>IFERROR(IF(X454="",0,X454),"0")</f>
        <v>0.19574999999999998</v>
      </c>
      <c r="Y455" s="308"/>
      <c r="Z455" s="308"/>
    </row>
    <row r="456" spans="1:53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9"/>
      <c r="N456" s="315" t="s">
        <v>66</v>
      </c>
      <c r="O456" s="316"/>
      <c r="P456" s="316"/>
      <c r="Q456" s="316"/>
      <c r="R456" s="316"/>
      <c r="S456" s="316"/>
      <c r="T456" s="317"/>
      <c r="U456" s="37" t="s">
        <v>65</v>
      </c>
      <c r="V456" s="307">
        <f>IFERROR(SUM(V454:V454),"0")</f>
        <v>70</v>
      </c>
      <c r="W456" s="307">
        <f>IFERROR(SUM(W454:W454),"0")</f>
        <v>70.2</v>
      </c>
      <c r="X456" s="37"/>
      <c r="Y456" s="308"/>
      <c r="Z456" s="308"/>
    </row>
    <row r="457" spans="1:53" ht="15" customHeight="1" x14ac:dyDescent="0.2">
      <c r="A457" s="517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7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>15697</v>
      </c>
      <c r="W457" s="307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>15798.880000000001</v>
      </c>
      <c r="X457" s="37"/>
      <c r="Y457" s="308"/>
      <c r="Z457" s="308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65</v>
      </c>
      <c r="V458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16546.569744772773</v>
      </c>
      <c r="W458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16654.57</v>
      </c>
      <c r="X458" s="37"/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621</v>
      </c>
      <c r="O459" s="356"/>
      <c r="P459" s="356"/>
      <c r="Q459" s="356"/>
      <c r="R459" s="356"/>
      <c r="S459" s="356"/>
      <c r="T459" s="357"/>
      <c r="U459" s="37" t="s">
        <v>622</v>
      </c>
      <c r="V45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28</v>
      </c>
      <c r="W45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28</v>
      </c>
      <c r="X459" s="37"/>
      <c r="Y459" s="308"/>
      <c r="Z459" s="308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65</v>
      </c>
      <c r="V460" s="307">
        <f>GrossWeightTotal+PalletQtyTotal*25</f>
        <v>17246.569744772773</v>
      </c>
      <c r="W460" s="307">
        <f>GrossWeightTotalR+PalletQtyTotalR*25</f>
        <v>17354.57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7" t="s">
        <v>622</v>
      </c>
      <c r="V461" s="307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>2370.8747533736569</v>
      </c>
      <c r="W461" s="307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>2390</v>
      </c>
      <c r="X461" s="37"/>
      <c r="Y461" s="308"/>
      <c r="Z461" s="308"/>
    </row>
    <row r="462" spans="1:53" ht="14.25" customHeight="1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2"/>
      <c r="N462" s="355" t="s">
        <v>625</v>
      </c>
      <c r="O462" s="356"/>
      <c r="P462" s="356"/>
      <c r="Q462" s="356"/>
      <c r="R462" s="356"/>
      <c r="S462" s="356"/>
      <c r="T462" s="357"/>
      <c r="U462" s="39" t="s">
        <v>626</v>
      </c>
      <c r="V462" s="37"/>
      <c r="W462" s="37"/>
      <c r="X462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>31.861739999999998</v>
      </c>
      <c r="Y462" s="308"/>
      <c r="Z462" s="308"/>
    </row>
    <row r="463" spans="1:53" ht="13.5" customHeight="1" thickBot="1" x14ac:dyDescent="0.25"/>
    <row r="464" spans="1:53" ht="27" customHeight="1" thickTop="1" thickBot="1" x14ac:dyDescent="0.25">
      <c r="A464" s="40" t="s">
        <v>627</v>
      </c>
      <c r="B464" s="298" t="s">
        <v>59</v>
      </c>
      <c r="C464" s="329" t="s">
        <v>93</v>
      </c>
      <c r="D464" s="594"/>
      <c r="E464" s="594"/>
      <c r="F464" s="352"/>
      <c r="G464" s="329" t="s">
        <v>238</v>
      </c>
      <c r="H464" s="594"/>
      <c r="I464" s="594"/>
      <c r="J464" s="594"/>
      <c r="K464" s="594"/>
      <c r="L464" s="594"/>
      <c r="M464" s="352"/>
      <c r="N464" s="329" t="s">
        <v>431</v>
      </c>
      <c r="O464" s="352"/>
      <c r="P464" s="329" t="s">
        <v>478</v>
      </c>
      <c r="Q464" s="352"/>
      <c r="R464" s="298" t="s">
        <v>548</v>
      </c>
      <c r="S464" s="329" t="s">
        <v>590</v>
      </c>
      <c r="T464" s="352"/>
      <c r="U464" s="299"/>
      <c r="Z464" s="52"/>
      <c r="AC464" s="299"/>
    </row>
    <row r="465" spans="1:29" ht="14.25" customHeight="1" thickTop="1" x14ac:dyDescent="0.2">
      <c r="A465" s="571" t="s">
        <v>628</v>
      </c>
      <c r="B465" s="329" t="s">
        <v>59</v>
      </c>
      <c r="C465" s="329" t="s">
        <v>94</v>
      </c>
      <c r="D465" s="329" t="s">
        <v>102</v>
      </c>
      <c r="E465" s="329" t="s">
        <v>93</v>
      </c>
      <c r="F465" s="329" t="s">
        <v>231</v>
      </c>
      <c r="G465" s="329" t="s">
        <v>239</v>
      </c>
      <c r="H465" s="329" t="s">
        <v>246</v>
      </c>
      <c r="I465" s="329" t="s">
        <v>263</v>
      </c>
      <c r="J465" s="329" t="s">
        <v>323</v>
      </c>
      <c r="K465" s="299"/>
      <c r="L465" s="329" t="s">
        <v>399</v>
      </c>
      <c r="M465" s="329" t="s">
        <v>417</v>
      </c>
      <c r="N465" s="329" t="s">
        <v>432</v>
      </c>
      <c r="O465" s="329" t="s">
        <v>455</v>
      </c>
      <c r="P465" s="329" t="s">
        <v>479</v>
      </c>
      <c r="Q465" s="329" t="s">
        <v>526</v>
      </c>
      <c r="R465" s="329" t="s">
        <v>548</v>
      </c>
      <c r="S465" s="329" t="s">
        <v>591</v>
      </c>
      <c r="T465" s="329" t="s">
        <v>616</v>
      </c>
      <c r="U465" s="299"/>
      <c r="Z465" s="52"/>
      <c r="AC465" s="299"/>
    </row>
    <row r="466" spans="1:29" ht="13.5" customHeight="1" thickBot="1" x14ac:dyDescent="0.25">
      <c r="A466" s="572"/>
      <c r="B466" s="330"/>
      <c r="C466" s="330"/>
      <c r="D466" s="330"/>
      <c r="E466" s="330"/>
      <c r="F466" s="330"/>
      <c r="G466" s="330"/>
      <c r="H466" s="330"/>
      <c r="I466" s="330"/>
      <c r="J466" s="330"/>
      <c r="K466" s="299"/>
      <c r="L466" s="330"/>
      <c r="M466" s="330"/>
      <c r="N466" s="330"/>
      <c r="O466" s="330"/>
      <c r="P466" s="330"/>
      <c r="Q466" s="330"/>
      <c r="R466" s="330"/>
      <c r="S466" s="330"/>
      <c r="T466" s="330"/>
      <c r="U466" s="299"/>
      <c r="Z466" s="52"/>
      <c r="AC466" s="299"/>
    </row>
    <row r="467" spans="1:29" ht="18" customHeight="1" thickTop="1" thickBot="1" x14ac:dyDescent="0.25">
      <c r="A467" s="40" t="s">
        <v>629</v>
      </c>
      <c r="B467" s="46">
        <f>IFERROR(W22*1,"0")+IFERROR(W26*1,"0")+IFERROR(W27*1,"0")+IFERROR(W28*1,"0")+IFERROR(W29*1,"0")+IFERROR(W30*1,"0")+IFERROR(W31*1,"0")+IFERROR(W35*1,"0")+IFERROR(W39*1,"0")+IFERROR(W43*1,"0")</f>
        <v>0</v>
      </c>
      <c r="C467" s="46">
        <f>IFERROR(W49*1,"0")+IFERROR(W50*1,"0")</f>
        <v>0</v>
      </c>
      <c r="D467" s="46">
        <f>IFERROR(W55*1,"0")+IFERROR(W56*1,"0")+IFERROR(W57*1,"0")+IFERROR(W58*1,"0")</f>
        <v>0</v>
      </c>
      <c r="E46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907.0200000000001</v>
      </c>
      <c r="F467" s="46">
        <f>IFERROR(W128*1,"0")+IFERROR(W129*1,"0")+IFERROR(W130*1,"0")</f>
        <v>153.89999999999998</v>
      </c>
      <c r="G467" s="46">
        <f>IFERROR(W136*1,"0")+IFERROR(W137*1,"0")+IFERROR(W138*1,"0")</f>
        <v>0</v>
      </c>
      <c r="H467" s="46">
        <f>IFERROR(W143*1,"0")+IFERROR(W144*1,"0")+IFERROR(W145*1,"0")+IFERROR(W146*1,"0")+IFERROR(W147*1,"0")+IFERROR(W148*1,"0")+IFERROR(W149*1,"0")+IFERROR(W150*1,"0")</f>
        <v>100.80000000000001</v>
      </c>
      <c r="I46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1996.2000000000003</v>
      </c>
      <c r="J46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377.26000000000005</v>
      </c>
      <c r="K467" s="299"/>
      <c r="L467" s="46">
        <f>IFERROR(W256*1,"0")+IFERROR(W257*1,"0")+IFERROR(W258*1,"0")+IFERROR(W259*1,"0")+IFERROR(W260*1,"0")+IFERROR(W261*1,"0")+IFERROR(W262*1,"0")+IFERROR(W266*1,"0")+IFERROR(W267*1,"0")</f>
        <v>0</v>
      </c>
      <c r="M467" s="46">
        <f>IFERROR(W272*1,"0")+IFERROR(W276*1,"0")+IFERROR(W277*1,"0")+IFERROR(W278*1,"0")+IFERROR(W282*1,"0")+IFERROR(W286*1,"0")</f>
        <v>0</v>
      </c>
      <c r="N467" s="46">
        <f>IFERROR(W292*1,"0")+IFERROR(W293*1,"0")+IFERROR(W294*1,"0")+IFERROR(W295*1,"0")+IFERROR(W296*1,"0")+IFERROR(W297*1,"0")+IFERROR(W298*1,"0")+IFERROR(W299*1,"0")+IFERROR(W303*1,"0")+IFERROR(W304*1,"0")+IFERROR(W308*1,"0")+IFERROR(W312*1,"0")</f>
        <v>7713.6</v>
      </c>
      <c r="O467" s="46">
        <f>IFERROR(W317*1,"0")+IFERROR(W318*1,"0")+IFERROR(W319*1,"0")+IFERROR(W320*1,"0")+IFERROR(W324*1,"0")+IFERROR(W325*1,"0")+IFERROR(W329*1,"0")+IFERROR(W330*1,"0")+IFERROR(W331*1,"0")+IFERROR(W332*1,"0")+IFERROR(W336*1,"0")</f>
        <v>1302.5999999999999</v>
      </c>
      <c r="P467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146.58000000000001</v>
      </c>
      <c r="Q467" s="46">
        <f>IFERROR(W379*1,"0")+IFERROR(W380*1,"0")+IFERROR(W384*1,"0")+IFERROR(W385*1,"0")+IFERROR(W386*1,"0")+IFERROR(W387*1,"0")+IFERROR(W388*1,"0")+IFERROR(W389*1,"0")+IFERROR(W390*1,"0")+IFERROR(W394*1,"0")</f>
        <v>0</v>
      </c>
      <c r="R467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3030.7200000000003</v>
      </c>
      <c r="S467" s="46">
        <f>IFERROR(W433*1,"0")+IFERROR(W434*1,"0")+IFERROR(W438*1,"0")+IFERROR(W439*1,"0")+IFERROR(W443*1,"0")+IFERROR(W444*1,"0")+IFERROR(W448*1,"0")+IFERROR(W449*1,"0")</f>
        <v>0</v>
      </c>
      <c r="T467" s="46">
        <f>IFERROR(W454*1,"0")</f>
        <v>70.2</v>
      </c>
      <c r="U467" s="299"/>
      <c r="Z467" s="52"/>
      <c r="AC467" s="299"/>
    </row>
  </sheetData>
  <sheetProtection algorithmName="SHA-512" hashValue="nqvPITTlfTCbCAzOWNtP0p4il/ig2W8+SWAD0dF/laNbprosdFykAFL5p9N/YZ/sB7B1+SkVtbgvpDm7dAKFrQ==" saltValue="2WbdV/nT4Y5MA91ZYH88Z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1">
    <mergeCell ref="N458:T458"/>
    <mergeCell ref="P1:R1"/>
    <mergeCell ref="A435:M436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D408:E408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A440:M441"/>
    <mergeCell ref="N140:T140"/>
    <mergeCell ref="N182:R182"/>
    <mergeCell ref="N450:T450"/>
    <mergeCell ref="N324:R324"/>
    <mergeCell ref="H465:H466"/>
    <mergeCell ref="A15:L15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262:E262"/>
    <mergeCell ref="D433:E433"/>
    <mergeCell ref="A442:X442"/>
    <mergeCell ref="S465:S466"/>
    <mergeCell ref="N456:T456"/>
    <mergeCell ref="D237:E237"/>
    <mergeCell ref="N85:R85"/>
    <mergeCell ref="N389:R389"/>
    <mergeCell ref="B465:B466"/>
    <mergeCell ref="A51:M52"/>
    <mergeCell ref="N160:R160"/>
    <mergeCell ref="A164:X164"/>
    <mergeCell ref="A335:X335"/>
    <mergeCell ref="N439:R439"/>
    <mergeCell ref="I465:I466"/>
    <mergeCell ref="A367:M368"/>
    <mergeCell ref="N233:R233"/>
    <mergeCell ref="D249:E249"/>
    <mergeCell ref="D276:E276"/>
    <mergeCell ref="N72:R72"/>
    <mergeCell ref="N143:R143"/>
    <mergeCell ref="N370:R370"/>
    <mergeCell ref="D120:E120"/>
    <mergeCell ref="N297:R297"/>
    <mergeCell ref="D107:E107"/>
    <mergeCell ref="D278:E278"/>
    <mergeCell ref="N213:T213"/>
    <mergeCell ref="D405:E405"/>
    <mergeCell ref="C464:F464"/>
    <mergeCell ref="N136:R136"/>
    <mergeCell ref="N185:R185"/>
    <mergeCell ref="N312:R312"/>
    <mergeCell ref="G464:M464"/>
    <mergeCell ref="N293:R293"/>
    <mergeCell ref="D165:E165"/>
    <mergeCell ref="N146:R146"/>
    <mergeCell ref="N317:R317"/>
    <mergeCell ref="D223:E223"/>
    <mergeCell ref="D394:E394"/>
    <mergeCell ref="N33:T33"/>
    <mergeCell ref="D29:E29"/>
    <mergeCell ref="N319:R319"/>
    <mergeCell ref="D216:E216"/>
    <mergeCell ref="N333:T333"/>
    <mergeCell ref="A40:M41"/>
    <mergeCell ref="N204:R204"/>
    <mergeCell ref="A398:X398"/>
    <mergeCell ref="D49:E49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O5:P5"/>
    <mergeCell ref="F17:F18"/>
    <mergeCell ref="A13:L13"/>
    <mergeCell ref="A19:X19"/>
    <mergeCell ref="N81:T81"/>
    <mergeCell ref="D102:E102"/>
    <mergeCell ref="N88:R88"/>
    <mergeCell ref="N152:T152"/>
    <mergeCell ref="J9:L9"/>
    <mergeCell ref="R5:S5"/>
    <mergeCell ref="N156:R156"/>
    <mergeCell ref="A8:C8"/>
    <mergeCell ref="A10:C10"/>
    <mergeCell ref="D184:E184"/>
    <mergeCell ref="N84:R84"/>
    <mergeCell ref="A455:M456"/>
    <mergeCell ref="N296:R296"/>
    <mergeCell ref="N418:R418"/>
    <mergeCell ref="N356:R356"/>
    <mergeCell ref="D35:E35"/>
    <mergeCell ref="D228:E228"/>
    <mergeCell ref="O465:O466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N436:T436"/>
    <mergeCell ref="D407:E407"/>
    <mergeCell ref="A416:X416"/>
    <mergeCell ref="N259:R259"/>
    <mergeCell ref="N249:R249"/>
    <mergeCell ref="N169:T169"/>
    <mergeCell ref="D121:E121"/>
    <mergeCell ref="N320:R320"/>
    <mergeCell ref="D192:E192"/>
    <mergeCell ref="T465:T466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N203:R203"/>
    <mergeCell ref="N277:R277"/>
    <mergeCell ref="D320:E320"/>
    <mergeCell ref="N239:R239"/>
    <mergeCell ref="D385:E385"/>
    <mergeCell ref="N217:T217"/>
    <mergeCell ref="N276:R276"/>
    <mergeCell ref="D257:E257"/>
    <mergeCell ref="D384:E384"/>
    <mergeCell ref="A393:X393"/>
    <mergeCell ref="N428:T428"/>
    <mergeCell ref="D449:E449"/>
    <mergeCell ref="A465:A466"/>
    <mergeCell ref="N415:T415"/>
    <mergeCell ref="N278:R278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S464:T464"/>
    <mergeCell ref="Z17:Z18"/>
    <mergeCell ref="N167:R167"/>
    <mergeCell ref="A311:X311"/>
    <mergeCell ref="N111:R111"/>
    <mergeCell ref="A32:M33"/>
    <mergeCell ref="J465:J466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H1:O1"/>
    <mergeCell ref="D199:E199"/>
    <mergeCell ref="D364:E364"/>
    <mergeCell ref="D186:E186"/>
    <mergeCell ref="D413:E413"/>
    <mergeCell ref="O9:P9"/>
    <mergeCell ref="N22:R22"/>
    <mergeCell ref="N193:R193"/>
    <mergeCell ref="A397:X397"/>
    <mergeCell ref="D65:E65"/>
    <mergeCell ref="N288:T288"/>
    <mergeCell ref="N36:T36"/>
    <mergeCell ref="N334:T334"/>
    <mergeCell ref="N401:R401"/>
    <mergeCell ref="N114:R114"/>
    <mergeCell ref="A281:X281"/>
    <mergeCell ref="D299:E299"/>
    <mergeCell ref="D370:E370"/>
    <mergeCell ref="N183:R183"/>
    <mergeCell ref="D6:L6"/>
    <mergeCell ref="N103:T103"/>
    <mergeCell ref="O13:P13"/>
    <mergeCell ref="D84:E84"/>
    <mergeCell ref="D22:E22"/>
    <mergeCell ref="D418:E418"/>
    <mergeCell ref="D89:E89"/>
    <mergeCell ref="A291:X291"/>
    <mergeCell ref="N216:R216"/>
    <mergeCell ref="N343:R343"/>
    <mergeCell ref="D420:E420"/>
    <mergeCell ref="N59:T59"/>
    <mergeCell ref="N256:R256"/>
    <mergeCell ref="D128:E128"/>
    <mergeCell ref="N109:R109"/>
    <mergeCell ref="N419:R419"/>
    <mergeCell ref="D155:E155"/>
    <mergeCell ref="D149:E149"/>
    <mergeCell ref="N122:R122"/>
    <mergeCell ref="D86:E86"/>
    <mergeCell ref="N107:R107"/>
    <mergeCell ref="D150:E150"/>
    <mergeCell ref="A159:X159"/>
    <mergeCell ref="N305:T305"/>
    <mergeCell ref="A219:X219"/>
    <mergeCell ref="D386:E386"/>
    <mergeCell ref="A290:X290"/>
    <mergeCell ref="N67:R67"/>
    <mergeCell ref="N131:T131"/>
    <mergeCell ref="L465:L466"/>
    <mergeCell ref="H17:H18"/>
    <mergeCell ref="N161:R161"/>
    <mergeCell ref="N332:R332"/>
    <mergeCell ref="D204:E204"/>
    <mergeCell ref="A42:X42"/>
    <mergeCell ref="D198:E198"/>
    <mergeCell ref="A457:M462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M465:M466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N170:T170"/>
    <mergeCell ref="A437:X437"/>
    <mergeCell ref="A431:X431"/>
    <mergeCell ref="N157:T157"/>
    <mergeCell ref="D349:E349"/>
    <mergeCell ref="N455:T455"/>
    <mergeCell ref="A197:X197"/>
    <mergeCell ref="N392:T392"/>
    <mergeCell ref="N266:R266"/>
    <mergeCell ref="D138:E138"/>
    <mergeCell ref="A300:M301"/>
    <mergeCell ref="N331:R331"/>
    <mergeCell ref="N457:T457"/>
    <mergeCell ref="D203:E203"/>
    <mergeCell ref="D374:E374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64:E64"/>
    <mergeCell ref="N108:R108"/>
    <mergeCell ref="N95:R95"/>
    <mergeCell ref="N70:R70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N408:R408"/>
    <mergeCell ref="A224:M225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N79:R79"/>
    <mergeCell ref="A381:M382"/>
    <mergeCell ref="N148:R148"/>
    <mergeCell ref="N179:R179"/>
    <mergeCell ref="D39:E39"/>
    <mergeCell ref="N187:R187"/>
    <mergeCell ref="N43:R43"/>
    <mergeCell ref="M17:M18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D183:E183"/>
    <mergeCell ref="A21:X21"/>
    <mergeCell ref="N232:R232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D43:E43"/>
    <mergeCell ref="N29:R29"/>
    <mergeCell ref="E465:E466"/>
    <mergeCell ref="D343:E343"/>
    <mergeCell ref="N74:R74"/>
    <mergeCell ref="A279:M280"/>
    <mergeCell ref="N145:R145"/>
    <mergeCell ref="A339:X339"/>
    <mergeCell ref="N443:R443"/>
    <mergeCell ref="D182:E182"/>
    <mergeCell ref="N101:R101"/>
    <mergeCell ref="D109:E109"/>
    <mergeCell ref="N138:R138"/>
    <mergeCell ref="N76:R76"/>
    <mergeCell ref="N464:O464"/>
    <mergeCell ref="D419:E419"/>
    <mergeCell ref="D444:E444"/>
    <mergeCell ref="N200:R200"/>
    <mergeCell ref="N229:R229"/>
    <mergeCell ref="N387:R387"/>
    <mergeCell ref="D137:E137"/>
    <mergeCell ref="D422:E422"/>
    <mergeCell ref="N87:R87"/>
    <mergeCell ref="N151:T151"/>
    <mergeCell ref="N329:R329"/>
    <mergeCell ref="D74:E74"/>
    <mergeCell ref="N375:T375"/>
    <mergeCell ref="D352:E352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130:E130"/>
    <mergeCell ref="D68:E68"/>
    <mergeCell ref="D201:E201"/>
    <mergeCell ref="N202:R202"/>
    <mergeCell ref="N245:R245"/>
    <mergeCell ref="A270:X270"/>
    <mergeCell ref="D188:E188"/>
    <mergeCell ref="D403:E403"/>
    <mergeCell ref="N309:T309"/>
    <mergeCell ref="A191:X191"/>
    <mergeCell ref="N253:T253"/>
    <mergeCell ref="N240:T240"/>
    <mergeCell ref="C465:C466"/>
    <mergeCell ref="A315:X315"/>
    <mergeCell ref="N86:R86"/>
    <mergeCell ref="N384:R384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D448:E448"/>
    <mergeCell ref="N465:N466"/>
    <mergeCell ref="F465:F466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D465:D466"/>
    <mergeCell ref="D77:E77"/>
    <mergeCell ref="N300:T300"/>
    <mergeCell ref="D108:E108"/>
    <mergeCell ref="N223:R223"/>
    <mergeCell ref="A248:X248"/>
    <mergeCell ref="N350:R350"/>
    <mergeCell ref="N139:T139"/>
    <mergeCell ref="D160:E160"/>
    <mergeCell ref="A313:M314"/>
    <mergeCell ref="N445:T445"/>
    <mergeCell ref="N301:T301"/>
    <mergeCell ref="A323:X323"/>
    <mergeCell ref="N214:T214"/>
    <mergeCell ref="N318:R318"/>
    <mergeCell ref="A371:M372"/>
    <mergeCell ref="A289:X289"/>
    <mergeCell ref="N78:R78"/>
    <mergeCell ref="N149:R149"/>
    <mergeCell ref="N205:R205"/>
    <mergeCell ref="A226:X226"/>
    <mergeCell ref="D260:E260"/>
    <mergeCell ref="A344:M345"/>
    <mergeCell ref="D113:E113"/>
    <mergeCell ref="N434:R434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I17:I18"/>
    <mergeCell ref="N51:T51"/>
    <mergeCell ref="D72:E72"/>
    <mergeCell ref="A23:M24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T12:U12"/>
    <mergeCell ref="O11:P11"/>
    <mergeCell ref="A6:C6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417:E417"/>
    <mergeCell ref="D69:E69"/>
    <mergeCell ref="A271:X271"/>
    <mergeCell ref="N162:T162"/>
    <mergeCell ref="D354:E354"/>
    <mergeCell ref="O10:P10"/>
    <mergeCell ref="Q465:Q466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N287:T287"/>
    <mergeCell ref="D308:E308"/>
    <mergeCell ref="N39:R39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8:L8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232:E232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R465:R466"/>
    <mergeCell ref="P465:P466"/>
    <mergeCell ref="D351:E351"/>
    <mergeCell ref="N268:T268"/>
    <mergeCell ref="A409:M410"/>
    <mergeCell ref="N395:T395"/>
    <mergeCell ref="N147:R147"/>
    <mergeCell ref="P464:Q464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N423:T423"/>
    <mergeCell ref="N410:T410"/>
    <mergeCell ref="D406:E406"/>
    <mergeCell ref="N45:T45"/>
    <mergeCell ref="A285:X285"/>
    <mergeCell ref="H5:L5"/>
    <mergeCell ref="N190:T190"/>
    <mergeCell ref="N257:R257"/>
    <mergeCell ref="N175:R175"/>
    <mergeCell ref="A157:M158"/>
    <mergeCell ref="B17:B18"/>
    <mergeCell ref="N112:R112"/>
    <mergeCell ref="D258:E258"/>
    <mergeCell ref="N106:R106"/>
    <mergeCell ref="N56:R56"/>
    <mergeCell ref="T10:U10"/>
    <mergeCell ref="A80:M81"/>
    <mergeCell ref="D66:E66"/>
    <mergeCell ref="A141:X141"/>
    <mergeCell ref="N181:R181"/>
    <mergeCell ref="A135:X135"/>
    <mergeCell ref="N32:T32"/>
    <mergeCell ref="R6:S9"/>
    <mergeCell ref="N218:T218"/>
    <mergeCell ref="N176:R176"/>
    <mergeCell ref="N64:R64"/>
    <mergeCell ref="N120:R120"/>
    <mergeCell ref="D28:E28"/>
    <mergeCell ref="N128:R128"/>
    <mergeCell ref="G465:G4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A275:X275"/>
    <mergeCell ref="N44:T44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28:R28"/>
    <mergeCell ref="N30:R30"/>
    <mergeCell ref="N280:T280"/>
    <mergeCell ref="D259:E259"/>
    <mergeCell ref="N220:R220"/>
    <mergeCell ref="D63:E63"/>
    <mergeCell ref="D27:E27"/>
    <mergeCell ref="N15:R16"/>
    <mergeCell ref="N31:R31"/>
    <mergeCell ref="A34:X34"/>
    <mergeCell ref="N168:R168"/>
    <mergeCell ref="D286:E286"/>
    <mergeCell ref="N247:T247"/>
    <mergeCell ref="N89:R89"/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366:R366"/>
    <mergeCell ref="A340:X340"/>
    <mergeCell ref="N404:R404"/>
    <mergeCell ref="A425:X425"/>
    <mergeCell ref="A377:X377"/>
    <mergeCell ref="A341:X341"/>
    <mergeCell ref="N424:T424"/>
    <mergeCell ref="N345:T345"/>
    <mergeCell ref="N347:R347"/>
    <mergeCell ref="N412:R412"/>
    <mergeCell ref="A321:M322"/>
    <mergeCell ref="N349:R349"/>
    <mergeCell ref="N426:R426"/>
    <mergeCell ref="N364:R364"/>
    <mergeCell ref="A450:M4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630</v>
      </c>
      <c r="H1" s="52"/>
    </row>
    <row r="3" spans="2:8" x14ac:dyDescent="0.2">
      <c r="B3" s="47" t="s">
        <v>631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632</v>
      </c>
      <c r="C6" s="47" t="s">
        <v>633</v>
      </c>
      <c r="D6" s="47" t="s">
        <v>634</v>
      </c>
      <c r="E6" s="47"/>
    </row>
    <row r="7" spans="2:8" x14ac:dyDescent="0.2">
      <c r="B7" s="47" t="s">
        <v>14</v>
      </c>
      <c r="C7" s="47" t="s">
        <v>635</v>
      </c>
      <c r="D7" s="47" t="s">
        <v>636</v>
      </c>
      <c r="E7" s="47"/>
    </row>
    <row r="8" spans="2:8" x14ac:dyDescent="0.2">
      <c r="B8" s="47" t="s">
        <v>637</v>
      </c>
      <c r="C8" s="47" t="s">
        <v>638</v>
      </c>
      <c r="D8" s="47" t="s">
        <v>639</v>
      </c>
      <c r="E8" s="47"/>
    </row>
    <row r="9" spans="2:8" x14ac:dyDescent="0.2">
      <c r="B9" s="47" t="s">
        <v>640</v>
      </c>
      <c r="C9" s="47" t="s">
        <v>641</v>
      </c>
      <c r="D9" s="47" t="s">
        <v>642</v>
      </c>
      <c r="E9" s="47"/>
    </row>
    <row r="11" spans="2:8" x14ac:dyDescent="0.2">
      <c r="B11" s="47" t="s">
        <v>643</v>
      </c>
      <c r="C11" s="47" t="s">
        <v>633</v>
      </c>
      <c r="D11" s="47"/>
      <c r="E11" s="47"/>
    </row>
    <row r="13" spans="2:8" x14ac:dyDescent="0.2">
      <c r="B13" s="47" t="s">
        <v>644</v>
      </c>
      <c r="C13" s="47" t="s">
        <v>635</v>
      </c>
      <c r="D13" s="47"/>
      <c r="E13" s="47"/>
    </row>
    <row r="15" spans="2:8" x14ac:dyDescent="0.2">
      <c r="B15" s="47" t="s">
        <v>645</v>
      </c>
      <c r="C15" s="47" t="s">
        <v>638</v>
      </c>
      <c r="D15" s="47"/>
      <c r="E15" s="47"/>
    </row>
    <row r="17" spans="2:5" x14ac:dyDescent="0.2">
      <c r="B17" s="47" t="s">
        <v>646</v>
      </c>
      <c r="C17" s="47" t="s">
        <v>641</v>
      </c>
      <c r="D17" s="47"/>
      <c r="E17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  <row r="24" spans="2:5" x14ac:dyDescent="0.2">
      <c r="B24" s="47" t="s">
        <v>652</v>
      </c>
      <c r="C24" s="47"/>
      <c r="D24" s="47"/>
      <c r="E24" s="47"/>
    </row>
    <row r="25" spans="2:5" x14ac:dyDescent="0.2">
      <c r="B25" s="47" t="s">
        <v>653</v>
      </c>
      <c r="C25" s="47"/>
      <c r="D25" s="47"/>
      <c r="E25" s="47"/>
    </row>
    <row r="26" spans="2:5" x14ac:dyDescent="0.2">
      <c r="B26" s="47" t="s">
        <v>654</v>
      </c>
      <c r="C26" s="47"/>
      <c r="D26" s="47"/>
      <c r="E26" s="47"/>
    </row>
    <row r="27" spans="2:5" x14ac:dyDescent="0.2">
      <c r="B27" s="47" t="s">
        <v>655</v>
      </c>
      <c r="C27" s="47"/>
      <c r="D27" s="47"/>
      <c r="E27" s="47"/>
    </row>
    <row r="28" spans="2:5" x14ac:dyDescent="0.2">
      <c r="B28" s="47" t="s">
        <v>656</v>
      </c>
      <c r="C28" s="47"/>
      <c r="D28" s="47"/>
      <c r="E28" s="47"/>
    </row>
    <row r="29" spans="2:5" x14ac:dyDescent="0.2">
      <c r="B29" s="47" t="s">
        <v>657</v>
      </c>
      <c r="C29" s="47"/>
      <c r="D29" s="47"/>
      <c r="E29" s="47"/>
    </row>
  </sheetData>
  <sheetProtection algorithmName="SHA-512" hashValue="JAWpEARzM1eICoiNwvMkm8yV/h7pP+GBJLXTDqcCY3RZs+Goc09sl8b9XoiVp8JCVFBMGrfRK5Sb4siR1y7f2Q==" saltValue="rErk1fc6WZQ189bVynGE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2023-11-09T10:53:59Z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